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92.187\fs\DPE\Bonos Internos\2025\Publicaciones\Composición y flujo de pagos\"/>
    </mc:Choice>
  </mc:AlternateContent>
  <xr:revisionPtr revIDLastSave="0" documentId="13_ncr:1_{4092494E-20D6-493B-A745-1B93007F49F0}" xr6:coauthVersionLast="47" xr6:coauthVersionMax="47" xr10:uidLastSave="{00000000-0000-0000-0000-000000000000}"/>
  <bookViews>
    <workbookView xWindow="-24120" yWindow="-120" windowWidth="24240" windowHeight="13020" firstSheet="1" activeTab="1" xr2:uid="{00000000-000D-0000-FFFF-FFFF00000000}"/>
  </bookViews>
  <sheets>
    <sheet name="5y" sheetId="12" state="hidden" r:id="rId1"/>
    <sheet name="Flujo de Pagos" sheetId="16" r:id="rId2"/>
    <sheet name="3y (2)" sheetId="18" state="hidden" r:id="rId3"/>
  </sheets>
  <definedNames>
    <definedName name="_Fill" hidden="1">#REF!</definedName>
    <definedName name="_Key1" hidden="1">#REF!</definedName>
    <definedName name="_Order1" hidden="1">255</definedName>
    <definedName name="_Sort" hidden="1">#REF!</definedName>
    <definedName name="A">#REF!</definedName>
    <definedName name="ACREEDORES">#REF!</definedName>
    <definedName name="CA">#REF!</definedName>
    <definedName name="DEUDORES">#REF!</definedName>
    <definedName name="EMPPUB">#REF!</definedName>
    <definedName name="GOBCENTRAL">#REF!</definedName>
    <definedName name="INSTFINAN">#REF!</definedName>
    <definedName name="LOGOM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6" l="1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D29" i="16"/>
  <c r="D30" i="16"/>
  <c r="D31" i="16"/>
  <c r="D32" i="16"/>
  <c r="D33" i="16"/>
  <c r="D34" i="16"/>
  <c r="D35" i="16"/>
  <c r="D36" i="16"/>
  <c r="D37" i="16"/>
  <c r="D20" i="16" l="1"/>
  <c r="D24" i="16"/>
  <c r="D21" i="16" l="1"/>
  <c r="I20" i="16" l="1"/>
  <c r="D22" i="16" l="1"/>
  <c r="D28" i="16" l="1"/>
  <c r="D23" i="16" l="1"/>
  <c r="D25" i="16"/>
  <c r="D26" i="16"/>
  <c r="D27" i="16"/>
  <c r="E3" i="18" l="1"/>
  <c r="E6" i="18" s="1"/>
  <c r="E33" i="18"/>
  <c r="F20" i="18" s="1"/>
  <c r="F21" i="18"/>
  <c r="D20" i="18"/>
  <c r="D19" i="18"/>
  <c r="D18" i="18"/>
  <c r="D17" i="18"/>
  <c r="D16" i="18"/>
  <c r="D15" i="18"/>
  <c r="C15" i="18"/>
  <c r="C16" i="18" s="1"/>
  <c r="O9" i="18"/>
  <c r="O8" i="18"/>
  <c r="Q8" i="18" s="1"/>
  <c r="R8" i="18" s="1"/>
  <c r="O7" i="18"/>
  <c r="Q7" i="18" s="1"/>
  <c r="R7" i="18" s="1"/>
  <c r="E7" i="18"/>
  <c r="O6" i="18"/>
  <c r="Q6" i="18" s="1"/>
  <c r="D21" i="12"/>
  <c r="D22" i="12"/>
  <c r="D23" i="12"/>
  <c r="D24" i="12"/>
  <c r="E3" i="12"/>
  <c r="F16" i="18" l="1"/>
  <c r="F17" i="18"/>
  <c r="E28" i="18"/>
  <c r="D22" i="18"/>
  <c r="E36" i="18"/>
  <c r="F36" i="18" s="1"/>
  <c r="C17" i="18"/>
  <c r="R6" i="18"/>
  <c r="R10" i="18" s="1"/>
  <c r="Q10" i="18"/>
  <c r="O10" i="18"/>
  <c r="F15" i="18"/>
  <c r="F19" i="18"/>
  <c r="E35" i="18"/>
  <c r="F35" i="18" s="1"/>
  <c r="F18" i="18"/>
  <c r="E37" i="18" l="1"/>
  <c r="F37" i="18" s="1"/>
  <c r="C18" i="18"/>
  <c r="R12" i="18"/>
  <c r="K22" i="18"/>
  <c r="C19" i="18" l="1"/>
  <c r="E38" i="18"/>
  <c r="F38" i="18" s="1"/>
  <c r="C20" i="18" l="1"/>
  <c r="E39" i="18"/>
  <c r="F39" i="18" s="1"/>
  <c r="E24" i="18" l="1"/>
  <c r="E40" i="18"/>
  <c r="F40" i="18" s="1"/>
  <c r="F45" i="18" s="1"/>
  <c r="E26" i="18" l="1"/>
  <c r="L44" i="18" l="1"/>
  <c r="F30" i="18"/>
  <c r="E37" i="12" l="1"/>
  <c r="F25" i="12"/>
  <c r="D20" i="12"/>
  <c r="D19" i="12"/>
  <c r="D18" i="12"/>
  <c r="D17" i="12"/>
  <c r="D16" i="12"/>
  <c r="D15" i="12"/>
  <c r="C15" i="12"/>
  <c r="O9" i="12"/>
  <c r="O8" i="12"/>
  <c r="R8" i="12" s="1"/>
  <c r="O7" i="12"/>
  <c r="Q7" i="12" s="1"/>
  <c r="R7" i="12" s="1"/>
  <c r="E7" i="12"/>
  <c r="O6" i="12"/>
  <c r="E6" i="12"/>
  <c r="C16" i="12" l="1"/>
  <c r="E40" i="12" s="1"/>
  <c r="F40" i="12" s="1"/>
  <c r="E39" i="12"/>
  <c r="F39" i="12" s="1"/>
  <c r="F15" i="12"/>
  <c r="F23" i="12"/>
  <c r="F24" i="12"/>
  <c r="F21" i="12"/>
  <c r="F22" i="12"/>
  <c r="O10" i="12"/>
  <c r="D26" i="12"/>
  <c r="E32" i="12"/>
  <c r="F19" i="12"/>
  <c r="F16" i="12"/>
  <c r="F20" i="12"/>
  <c r="Q6" i="12"/>
  <c r="F18" i="12"/>
  <c r="F17" i="12"/>
  <c r="C17" i="12" l="1"/>
  <c r="C18" i="12" s="1"/>
  <c r="Q10" i="12"/>
  <c r="R6" i="12"/>
  <c r="R10" i="12" s="1"/>
  <c r="K26" i="12" s="1"/>
  <c r="E41" i="12" l="1"/>
  <c r="F41" i="12" s="1"/>
  <c r="E42" i="12"/>
  <c r="F42" i="12" s="1"/>
  <c r="C19" i="12"/>
  <c r="R12" i="12"/>
  <c r="C20" i="12" l="1"/>
  <c r="C21" i="12" s="1"/>
  <c r="E43" i="12"/>
  <c r="F43" i="12" s="1"/>
  <c r="C22" i="12" l="1"/>
  <c r="E45" i="12"/>
  <c r="F45" i="12" s="1"/>
  <c r="E44" i="12"/>
  <c r="F44" i="12" s="1"/>
  <c r="C23" i="12" l="1"/>
  <c r="E46" i="12"/>
  <c r="F46" i="12" s="1"/>
  <c r="C24" i="12" l="1"/>
  <c r="E47" i="12"/>
  <c r="F47" i="12" s="1"/>
  <c r="E48" i="12" l="1"/>
  <c r="F48" i="12" s="1"/>
  <c r="F49" i="12" s="1"/>
  <c r="E28" i="12"/>
  <c r="E30" i="12" l="1"/>
  <c r="F34" i="12" l="1"/>
  <c r="L48" i="12"/>
</calcChain>
</file>

<file path=xl/sharedStrings.xml><?xml version="1.0" encoding="utf-8"?>
<sst xmlns="http://schemas.openxmlformats.org/spreadsheetml/2006/main" count="165" uniqueCount="51">
  <si>
    <t>fecha de emisión</t>
  </si>
  <si>
    <t>fecha de subasta</t>
  </si>
  <si>
    <t>fecha de liquidación (fecha valor)</t>
  </si>
  <si>
    <t>m</t>
  </si>
  <si>
    <t>base</t>
  </si>
  <si>
    <t>d</t>
  </si>
  <si>
    <r>
      <t>d</t>
    </r>
    <r>
      <rPr>
        <b/>
        <sz val="11"/>
        <color theme="1"/>
        <rFont val="Calibri"/>
        <family val="2"/>
        <scheme val="minor"/>
      </rPr>
      <t>*</t>
    </r>
  </si>
  <si>
    <t>Monto</t>
  </si>
  <si>
    <t>Tasa</t>
  </si>
  <si>
    <t>Fecha valor</t>
  </si>
  <si>
    <t>Fecha de vencimiento</t>
  </si>
  <si>
    <t>Dias/semestre</t>
  </si>
  <si>
    <t>Fechas de pago</t>
  </si>
  <si>
    <t>Intereses</t>
  </si>
  <si>
    <t>principal</t>
  </si>
  <si>
    <t>n</t>
  </si>
  <si>
    <t>VA     =</t>
  </si>
  <si>
    <t xml:space="preserve">     =</t>
  </si>
  <si>
    <t>días transcurridos entre la fecha valor del día de la emisión o última fecha de pago de intereses, según corresponda, y la fecha valor de la subasta realizada con posterioridad a la fecha de emisión.</t>
  </si>
  <si>
    <t>es el númerode días del período de pago de interesesen el que cae la fecha de liquidación</t>
  </si>
  <si>
    <t>Excedente/Descuento</t>
  </si>
  <si>
    <t>tasa de corte</t>
  </si>
  <si>
    <t>-</t>
  </si>
  <si>
    <t>Plazo (años)</t>
  </si>
  <si>
    <t>Serie</t>
  </si>
  <si>
    <t>Bono a 5 años</t>
  </si>
  <si>
    <t>Cuenta</t>
  </si>
  <si>
    <t>Precio ofertado</t>
  </si>
  <si>
    <t>Cantidad ofertada</t>
  </si>
  <si>
    <t>Importe ofertado (Gs.)</t>
  </si>
  <si>
    <t>Precio de Corte</t>
  </si>
  <si>
    <t>Importe nominal adjudicado (Gs.)</t>
  </si>
  <si>
    <t>Monto a depositar (Gs.)</t>
  </si>
  <si>
    <t>Tasa nominal ofertada</t>
  </si>
  <si>
    <t>Oferta</t>
  </si>
  <si>
    <t>PYTNA02F6064</t>
  </si>
  <si>
    <t>sobre la par</t>
  </si>
  <si>
    <t>TOTALES</t>
  </si>
  <si>
    <t>bajo la par</t>
  </si>
  <si>
    <t>PRECIO</t>
  </si>
  <si>
    <t>Excedente</t>
  </si>
  <si>
    <t>Monto a depositar</t>
  </si>
  <si>
    <t>CUADRO DE RESULTADOS Y ADJUDICACION DE LA SUBASTA - BVPASA</t>
  </si>
  <si>
    <t>Fecha emisión</t>
  </si>
  <si>
    <t>Amortización</t>
  </si>
  <si>
    <t>Monto (G.)</t>
  </si>
  <si>
    <t>Flujos de pago</t>
  </si>
  <si>
    <t>Base</t>
  </si>
  <si>
    <t>2025BTPA-28032034</t>
  </si>
  <si>
    <t>2025BTPA-28032037</t>
  </si>
  <si>
    <t>Bonos del Tesoro Público - Programa de Emisión I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</si>
</sst>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43" formatCode="_ * #,##0.00_ ;_ * \-#,##0.00_ ;_ * &quot;-&quot;??_ ;_ @_ "/>
    <numFmt numFmtId="164" formatCode="_(* #,##0_);_(* \(#,##0\);_(* &quot;-&quot;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0.0"/>
    <numFmt numFmtId="168" formatCode="_-* #,##0\ _€_-;\-* #,##0\ _€_-;_-* &quot;-&quot;??\ _€_-;_-@_-"/>
    <numFmt numFmtId="169" formatCode="_(&quot;Gs&quot;\ * #,##0_);_(&quot;Gs&quot;\ * \(#,##0\);_(&quot;Gs&quot;\ * &quot;-&quot;??_);_(@_)"/>
    <numFmt numFmtId="170" formatCode="0.0000"/>
    <numFmt numFmtId="171" formatCode="0.000"/>
    <numFmt numFmtId="172" formatCode="0.0%"/>
    <numFmt numFmtId="173" formatCode="#,##0.0000"/>
    <numFmt numFmtId="174" formatCode="#,##0.0000000\ _€;\-#,##0.0000000\ _€"/>
    <numFmt numFmtId="175" formatCode="#.##000"/>
    <numFmt numFmtId="176" formatCode="[$-C0A]mmm\-yy;@"/>
    <numFmt numFmtId="177" formatCode="_(* #,##0_);_(* \(#,##0\);_(* &quot;-&quot;??_);_(@_)"/>
    <numFmt numFmtId="178" formatCode="dd/mm/yyyy;@"/>
    <numFmt numFmtId="179" formatCode="_-* #,##0.00\ _€_-;\-* #,##0.00\ _€_-;_-* &quot;-&quot;??\ _€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mbria"/>
      <family val="1"/>
      <scheme val="maj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1"/>
      <color theme="1"/>
      <name val="Cambria"/>
      <family val="1"/>
      <scheme val="major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"/>
      <color indexed="8"/>
      <name val="Courier"/>
      <family val="3"/>
    </font>
    <font>
      <i/>
      <sz val="1"/>
      <color indexed="8"/>
      <name val="Courier"/>
      <family val="3"/>
    </font>
    <font>
      <sz val="1"/>
      <color indexed="8"/>
      <name val="Courier"/>
      <family val="3"/>
    </font>
    <font>
      <sz val="11"/>
      <name val="Times New Roman"/>
      <family val="1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MS Sans Serif"/>
      <family val="2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10" fillId="0" borderId="0" applyNumberFormat="0" applyFill="0" applyBorder="0" applyAlignment="0" applyProtection="0"/>
    <xf numFmtId="0" fontId="23" fillId="8" borderId="0" applyNumberFormat="0" applyBorder="0" applyAlignment="0" applyProtection="0"/>
    <xf numFmtId="0" fontId="27" fillId="11" borderId="20" applyNumberFormat="0" applyAlignment="0" applyProtection="0"/>
    <xf numFmtId="0" fontId="14" fillId="12" borderId="23" applyNumberFormat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75" fontId="30" fillId="0" borderId="0">
      <protection locked="0"/>
    </xf>
    <xf numFmtId="175" fontId="30" fillId="0" borderId="0">
      <protection locked="0"/>
    </xf>
    <xf numFmtId="175" fontId="31" fillId="0" borderId="0">
      <protection locked="0"/>
    </xf>
    <xf numFmtId="175" fontId="32" fillId="0" borderId="0">
      <protection locked="0"/>
    </xf>
    <xf numFmtId="175" fontId="32" fillId="0" borderId="0">
      <protection locked="0"/>
    </xf>
    <xf numFmtId="175" fontId="32" fillId="0" borderId="0">
      <protection locked="0"/>
    </xf>
    <xf numFmtId="175" fontId="31" fillId="0" borderId="0">
      <protection locked="0"/>
    </xf>
    <xf numFmtId="0" fontId="22" fillId="7" borderId="0" applyNumberFormat="0" applyBorder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1" fillId="0" borderId="0" applyNumberFormat="0" applyFill="0" applyBorder="0" applyAlignment="0" applyProtection="0"/>
    <xf numFmtId="0" fontId="25" fillId="10" borderId="20" applyNumberFormat="0" applyAlignment="0" applyProtection="0"/>
    <xf numFmtId="0" fontId="28" fillId="0" borderId="22" applyNumberFormat="0" applyFill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24" fillId="9" borderId="0" applyNumberFormat="0" applyBorder="0" applyAlignment="0" applyProtection="0"/>
    <xf numFmtId="176" fontId="1" fillId="0" borderId="0"/>
    <xf numFmtId="176" fontId="1" fillId="0" borderId="0"/>
    <xf numFmtId="176" fontId="1" fillId="0" borderId="0"/>
    <xf numFmtId="176" fontId="33" fillId="0" borderId="0"/>
    <xf numFmtId="176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176" fontId="10" fillId="0" borderId="0" applyNumberFormat="0" applyFont="0" applyFill="0" applyBorder="0" applyAlignment="0" applyProtection="0">
      <alignment vertical="top"/>
    </xf>
    <xf numFmtId="0" fontId="10" fillId="0" borderId="0">
      <alignment wrapText="1"/>
    </xf>
    <xf numFmtId="0" fontId="10" fillId="0" borderId="0">
      <alignment wrapText="1"/>
    </xf>
    <xf numFmtId="176" fontId="10" fillId="0" borderId="0"/>
    <xf numFmtId="176" fontId="10" fillId="0" borderId="0"/>
    <xf numFmtId="176" fontId="10" fillId="0" borderId="0"/>
    <xf numFmtId="176" fontId="10" fillId="0" borderId="0"/>
    <xf numFmtId="176" fontId="1" fillId="0" borderId="0"/>
    <xf numFmtId="176" fontId="1" fillId="0" borderId="0"/>
    <xf numFmtId="0" fontId="26" fillId="11" borderId="21" applyNumberForma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" fillId="0" borderId="24" applyNumberFormat="0" applyFill="0" applyAlignment="0" applyProtection="0"/>
    <xf numFmtId="0" fontId="1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8" fillId="0" borderId="0"/>
    <xf numFmtId="43" fontId="1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9" fontId="1" fillId="0" borderId="0" applyFont="0" applyFill="0" applyBorder="0" applyAlignment="0" applyProtection="0"/>
  </cellStyleXfs>
  <cellXfs count="16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14" fontId="0" fillId="2" borderId="0" xfId="0" applyNumberFormat="1" applyFill="1"/>
    <xf numFmtId="0" fontId="0" fillId="0" borderId="0" xfId="0" applyFill="1"/>
    <xf numFmtId="167" fontId="0" fillId="2" borderId="0" xfId="0" applyNumberFormat="1" applyFill="1"/>
    <xf numFmtId="168" fontId="0" fillId="2" borderId="0" xfId="0" applyNumberForma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 applyBorder="1"/>
    <xf numFmtId="0" fontId="5" fillId="2" borderId="1" xfId="0" applyFont="1" applyFill="1" applyBorder="1"/>
    <xf numFmtId="3" fontId="0" fillId="2" borderId="2" xfId="0" applyNumberFormat="1" applyFill="1" applyBorder="1"/>
    <xf numFmtId="0" fontId="5" fillId="2" borderId="3" xfId="0" applyFont="1" applyFill="1" applyBorder="1"/>
    <xf numFmtId="3" fontId="0" fillId="2" borderId="4" xfId="0" applyNumberForma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3" borderId="8" xfId="0" applyFill="1" applyBorder="1"/>
    <xf numFmtId="0" fontId="0" fillId="3" borderId="12" xfId="0" applyFill="1" applyBorder="1"/>
    <xf numFmtId="0" fontId="0" fillId="3" borderId="0" xfId="0" applyFill="1" applyBorder="1"/>
    <xf numFmtId="10" fontId="2" fillId="3" borderId="13" xfId="0" applyNumberFormat="1" applyFont="1" applyFill="1" applyBorder="1" applyAlignment="1">
      <alignment horizontal="center"/>
    </xf>
    <xf numFmtId="14" fontId="2" fillId="3" borderId="13" xfId="0" applyNumberFormat="1" applyFont="1" applyFill="1" applyBorder="1" applyAlignment="1">
      <alignment horizontal="center"/>
    </xf>
    <xf numFmtId="0" fontId="0" fillId="3" borderId="14" xfId="0" applyFill="1" applyBorder="1"/>
    <xf numFmtId="0" fontId="0" fillId="3" borderId="15" xfId="0" applyFill="1" applyBorder="1"/>
    <xf numFmtId="14" fontId="2" fillId="3" borderId="16" xfId="0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14" fontId="0" fillId="3" borderId="0" xfId="0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68" fontId="0" fillId="3" borderId="12" xfId="3" applyNumberFormat="1" applyFont="1" applyFill="1" applyBorder="1" applyAlignment="1">
      <alignment horizontal="center"/>
    </xf>
    <xf numFmtId="3" fontId="0" fillId="3" borderId="13" xfId="3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vertical="center" wrapText="1"/>
    </xf>
    <xf numFmtId="168" fontId="2" fillId="3" borderId="14" xfId="0" applyNumberFormat="1" applyFont="1" applyFill="1" applyBorder="1"/>
    <xf numFmtId="0" fontId="0" fillId="3" borderId="16" xfId="0" applyFill="1" applyBorder="1"/>
    <xf numFmtId="10" fontId="1" fillId="4" borderId="0" xfId="2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0" xfId="0" applyFont="1" applyFill="1"/>
    <xf numFmtId="0" fontId="8" fillId="3" borderId="5" xfId="0" applyFont="1" applyFill="1" applyBorder="1" applyAlignment="1">
      <alignment horizontal="center"/>
    </xf>
    <xf numFmtId="170" fontId="3" fillId="2" borderId="0" xfId="2" applyNumberFormat="1" applyFont="1" applyFill="1"/>
    <xf numFmtId="169" fontId="0" fillId="0" borderId="0" xfId="0" applyNumberFormat="1"/>
    <xf numFmtId="1" fontId="0" fillId="2" borderId="0" xfId="0" applyNumberFormat="1" applyFill="1"/>
    <xf numFmtId="169" fontId="0" fillId="2" borderId="0" xfId="0" applyNumberFormat="1" applyFill="1"/>
    <xf numFmtId="169" fontId="2" fillId="3" borderId="0" xfId="0" applyNumberFormat="1" applyFont="1" applyFill="1"/>
    <xf numFmtId="0" fontId="5" fillId="2" borderId="0" xfId="0" applyFont="1" applyFill="1"/>
    <xf numFmtId="3" fontId="0" fillId="2" borderId="0" xfId="0" applyNumberFormat="1" applyFill="1"/>
    <xf numFmtId="169" fontId="2" fillId="2" borderId="0" xfId="0" applyNumberFormat="1" applyFont="1" applyFill="1"/>
    <xf numFmtId="0" fontId="0" fillId="0" borderId="11" xfId="0" applyBorder="1"/>
    <xf numFmtId="37" fontId="12" fillId="2" borderId="0" xfId="0" applyNumberFormat="1" applyFont="1" applyFill="1"/>
    <xf numFmtId="0" fontId="8" fillId="3" borderId="5" xfId="0" applyFont="1" applyFill="1" applyBorder="1" applyAlignment="1">
      <alignment horizontal="left"/>
    </xf>
    <xf numFmtId="3" fontId="13" fillId="2" borderId="0" xfId="0" applyNumberFormat="1" applyFont="1" applyFill="1"/>
    <xf numFmtId="9" fontId="0" fillId="2" borderId="0" xfId="0" applyNumberFormat="1" applyFill="1"/>
    <xf numFmtId="0" fontId="0" fillId="0" borderId="0" xfId="0"/>
    <xf numFmtId="169" fontId="2" fillId="3" borderId="6" xfId="0" applyNumberFormat="1" applyFont="1" applyFill="1" applyBorder="1" applyAlignment="1">
      <alignment horizontal="left"/>
    </xf>
    <xf numFmtId="0" fontId="7" fillId="2" borderId="0" xfId="0" applyFont="1" applyFill="1" applyBorder="1"/>
    <xf numFmtId="10" fontId="1" fillId="2" borderId="0" xfId="2" applyNumberFormat="1" applyFont="1" applyFill="1" applyBorder="1" applyAlignment="1">
      <alignment horizontal="center"/>
    </xf>
    <xf numFmtId="169" fontId="2" fillId="2" borderId="0" xfId="0" applyNumberFormat="1" applyFont="1" applyFill="1" applyBorder="1" applyAlignment="1">
      <alignment horizontal="left"/>
    </xf>
    <xf numFmtId="169" fontId="2" fillId="2" borderId="0" xfId="0" applyNumberFormat="1" applyFont="1" applyFill="1" applyBorder="1" applyAlignment="1"/>
    <xf numFmtId="169" fontId="0" fillId="2" borderId="0" xfId="0" applyNumberFormat="1" applyFill="1" applyBorder="1"/>
    <xf numFmtId="14" fontId="0" fillId="2" borderId="0" xfId="0" applyNumberFormat="1" applyFill="1" applyBorder="1"/>
    <xf numFmtId="0" fontId="16" fillId="3" borderId="1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3" fontId="11" fillId="3" borderId="11" xfId="0" applyNumberFormat="1" applyFont="1" applyFill="1" applyBorder="1" applyAlignment="1">
      <alignment horizontal="center"/>
    </xf>
    <xf numFmtId="1" fontId="11" fillId="3" borderId="11" xfId="0" applyNumberFormat="1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173" fontId="11" fillId="3" borderId="11" xfId="0" applyNumberFormat="1" applyFont="1" applyFill="1" applyBorder="1" applyAlignment="1">
      <alignment horizontal="center"/>
    </xf>
    <xf numFmtId="172" fontId="11" fillId="3" borderId="11" xfId="2" applyNumberFormat="1" applyFont="1" applyFill="1" applyBorder="1" applyAlignment="1">
      <alignment horizontal="center"/>
    </xf>
    <xf numFmtId="3" fontId="17" fillId="3" borderId="11" xfId="0" applyNumberFormat="1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173" fontId="17" fillId="3" borderId="11" xfId="0" applyNumberFormat="1" applyFont="1" applyFill="1" applyBorder="1" applyAlignment="1">
      <alignment horizontal="center"/>
    </xf>
    <xf numFmtId="170" fontId="17" fillId="3" borderId="11" xfId="0" applyNumberFormat="1" applyFont="1" applyFill="1" applyBorder="1" applyAlignment="1">
      <alignment horizontal="center"/>
    </xf>
    <xf numFmtId="11" fontId="0" fillId="2" borderId="0" xfId="0" applyNumberFormat="1" applyFill="1"/>
    <xf numFmtId="10" fontId="2" fillId="2" borderId="0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14" fontId="0" fillId="2" borderId="0" xfId="0" applyNumberForma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3" fontId="6" fillId="2" borderId="0" xfId="3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14" fontId="0" fillId="2" borderId="0" xfId="0" applyNumberFormat="1" applyFont="1" applyFill="1" applyBorder="1" applyAlignment="1">
      <alignment horizontal="center" vertical="center"/>
    </xf>
    <xf numFmtId="39" fontId="0" fillId="2" borderId="0" xfId="1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15" fillId="2" borderId="0" xfId="0" applyFont="1" applyFill="1"/>
    <xf numFmtId="0" fontId="2" fillId="2" borderId="0" xfId="0" applyFont="1" applyFill="1" applyAlignment="1">
      <alignment horizontal="center"/>
    </xf>
    <xf numFmtId="169" fontId="2" fillId="5" borderId="7" xfId="0" applyNumberFormat="1" applyFont="1" applyFill="1" applyBorder="1" applyAlignment="1"/>
    <xf numFmtId="0" fontId="0" fillId="5" borderId="11" xfId="0" applyFill="1" applyBorder="1"/>
    <xf numFmtId="3" fontId="0" fillId="5" borderId="11" xfId="0" applyNumberFormat="1" applyFill="1" applyBorder="1"/>
    <xf numFmtId="174" fontId="12" fillId="2" borderId="0" xfId="0" applyNumberFormat="1" applyFont="1" applyFill="1"/>
    <xf numFmtId="3" fontId="0" fillId="3" borderId="11" xfId="3" applyNumberFormat="1" applyFont="1" applyFill="1" applyBorder="1" applyAlignment="1">
      <alignment horizontal="center"/>
    </xf>
    <xf numFmtId="173" fontId="11" fillId="6" borderId="11" xfId="0" applyNumberFormat="1" applyFont="1" applyFill="1" applyBorder="1" applyAlignment="1">
      <alignment horizontal="center"/>
    </xf>
    <xf numFmtId="173" fontId="14" fillId="6" borderId="0" xfId="1" applyNumberFormat="1" applyFont="1" applyFill="1" applyAlignment="1">
      <alignment horizontal="center" vertical="center"/>
    </xf>
    <xf numFmtId="0" fontId="18" fillId="2" borderId="0" xfId="0" applyFont="1" applyFill="1"/>
    <xf numFmtId="0" fontId="0" fillId="0" borderId="0" xfId="0"/>
    <xf numFmtId="169" fontId="2" fillId="2" borderId="0" xfId="0" applyNumberFormat="1" applyFont="1" applyFill="1" applyBorder="1" applyAlignment="1">
      <alignment horizontal="left"/>
    </xf>
    <xf numFmtId="169" fontId="2" fillId="3" borderId="6" xfId="0" applyNumberFormat="1" applyFont="1" applyFill="1" applyBorder="1" applyAlignment="1">
      <alignment horizontal="left"/>
    </xf>
    <xf numFmtId="0" fontId="12" fillId="3" borderId="0" xfId="0" applyFont="1" applyFill="1"/>
    <xf numFmtId="0" fontId="12" fillId="3" borderId="0" xfId="0" applyFont="1" applyFill="1" applyBorder="1"/>
    <xf numFmtId="0" fontId="12" fillId="3" borderId="0" xfId="0" applyFont="1" applyFill="1" applyBorder="1" applyAlignment="1">
      <alignment horizontal="right"/>
    </xf>
    <xf numFmtId="14" fontId="12" fillId="3" borderId="0" xfId="0" applyNumberFormat="1" applyFont="1" applyFill="1" applyBorder="1"/>
    <xf numFmtId="0" fontId="12" fillId="0" borderId="0" xfId="0" applyFont="1" applyFill="1"/>
    <xf numFmtId="0" fontId="12" fillId="0" borderId="0" xfId="0" applyFont="1"/>
    <xf numFmtId="164" fontId="12" fillId="3" borderId="0" xfId="125" applyFont="1" applyFill="1"/>
    <xf numFmtId="0" fontId="34" fillId="3" borderId="0" xfId="0" applyFont="1" applyFill="1" applyBorder="1" applyAlignment="1">
      <alignment horizontal="center"/>
    </xf>
    <xf numFmtId="0" fontId="34" fillId="3" borderId="0" xfId="0" applyFont="1" applyFill="1" applyBorder="1"/>
    <xf numFmtId="3" fontId="12" fillId="3" borderId="0" xfId="10" applyNumberFormat="1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 vertical="center"/>
    </xf>
    <xf numFmtId="10" fontId="12" fillId="3" borderId="0" xfId="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14" fontId="12" fillId="3" borderId="0" xfId="0" applyNumberFormat="1" applyFont="1" applyFill="1" applyBorder="1" applyAlignment="1">
      <alignment horizontal="center"/>
    </xf>
    <xf numFmtId="0" fontId="34" fillId="3" borderId="25" xfId="0" applyFont="1" applyFill="1" applyBorder="1"/>
    <xf numFmtId="0" fontId="34" fillId="3" borderId="29" xfId="0" applyFont="1" applyFill="1" applyBorder="1"/>
    <xf numFmtId="3" fontId="12" fillId="3" borderId="0" xfId="3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" fontId="12" fillId="3" borderId="0" xfId="0" applyNumberFormat="1" applyFont="1" applyFill="1" applyBorder="1"/>
    <xf numFmtId="0" fontId="34" fillId="3" borderId="11" xfId="0" applyFont="1" applyFill="1" applyBorder="1"/>
    <xf numFmtId="0" fontId="35" fillId="3" borderId="0" xfId="0" applyFont="1" applyFill="1" applyBorder="1"/>
    <xf numFmtId="0" fontId="35" fillId="3" borderId="1" xfId="0" applyFont="1" applyFill="1" applyBorder="1"/>
    <xf numFmtId="0" fontId="35" fillId="3" borderId="34" xfId="0" applyFont="1" applyFill="1" applyBorder="1"/>
    <xf numFmtId="0" fontId="12" fillId="3" borderId="34" xfId="0" applyFont="1" applyFill="1" applyBorder="1" applyAlignment="1">
      <alignment horizontal="right"/>
    </xf>
    <xf numFmtId="0" fontId="12" fillId="3" borderId="2" xfId="0" applyFont="1" applyFill="1" applyBorder="1"/>
    <xf numFmtId="0" fontId="35" fillId="3" borderId="3" xfId="0" applyFont="1" applyFill="1" applyBorder="1"/>
    <xf numFmtId="0" fontId="35" fillId="3" borderId="25" xfId="0" applyFont="1" applyFill="1" applyBorder="1"/>
    <xf numFmtId="0" fontId="12" fillId="3" borderId="25" xfId="0" applyFont="1" applyFill="1" applyBorder="1" applyAlignment="1">
      <alignment horizontal="right"/>
    </xf>
    <xf numFmtId="0" fontId="12" fillId="3" borderId="4" xfId="0" applyFont="1" applyFill="1" applyBorder="1"/>
    <xf numFmtId="14" fontId="34" fillId="3" borderId="0" xfId="0" applyNumberFormat="1" applyFont="1" applyFill="1" applyBorder="1" applyAlignment="1">
      <alignment horizontal="center"/>
    </xf>
    <xf numFmtId="3" fontId="34" fillId="3" borderId="0" xfId="10" applyNumberFormat="1" applyFont="1" applyFill="1" applyBorder="1" applyAlignment="1">
      <alignment horizontal="center"/>
    </xf>
    <xf numFmtId="3" fontId="12" fillId="3" borderId="28" xfId="3" applyNumberFormat="1" applyFont="1" applyFill="1" applyBorder="1" applyAlignment="1">
      <alignment horizontal="center"/>
    </xf>
    <xf numFmtId="3" fontId="12" fillId="3" borderId="28" xfId="0" applyNumberFormat="1" applyFont="1" applyFill="1" applyBorder="1" applyAlignment="1">
      <alignment horizontal="center"/>
    </xf>
    <xf numFmtId="3" fontId="12" fillId="3" borderId="29" xfId="3" applyNumberFormat="1" applyFont="1" applyFill="1" applyBorder="1" applyAlignment="1">
      <alignment horizontal="center"/>
    </xf>
    <xf numFmtId="164" fontId="12" fillId="3" borderId="4" xfId="125" applyFont="1" applyFill="1" applyBorder="1" applyAlignment="1"/>
    <xf numFmtId="164" fontId="12" fillId="3" borderId="26" xfId="125" applyFont="1" applyFill="1" applyBorder="1" applyAlignment="1">
      <alignment horizontal="center"/>
    </xf>
    <xf numFmtId="3" fontId="34" fillId="3" borderId="26" xfId="10" applyNumberFormat="1" applyFont="1" applyFill="1" applyBorder="1" applyAlignment="1"/>
    <xf numFmtId="10" fontId="34" fillId="3" borderId="26" xfId="0" applyNumberFormat="1" applyFont="1" applyFill="1" applyBorder="1" applyAlignment="1"/>
    <xf numFmtId="14" fontId="34" fillId="3" borderId="26" xfId="0" applyNumberFormat="1" applyFont="1" applyFill="1" applyBorder="1" applyAlignment="1"/>
    <xf numFmtId="14" fontId="34" fillId="3" borderId="4" xfId="0" applyNumberFormat="1" applyFont="1" applyFill="1" applyBorder="1" applyAlignment="1"/>
    <xf numFmtId="178" fontId="12" fillId="3" borderId="30" xfId="0" applyNumberFormat="1" applyFont="1" applyFill="1" applyBorder="1" applyAlignment="1">
      <alignment horizontal="center"/>
    </xf>
    <xf numFmtId="0" fontId="36" fillId="37" borderId="11" xfId="0" applyFont="1" applyFill="1" applyBorder="1" applyAlignment="1"/>
    <xf numFmtId="0" fontId="34" fillId="3" borderId="33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34" fillId="3" borderId="32" xfId="0" applyFont="1" applyFill="1" applyBorder="1" applyAlignment="1">
      <alignment horizontal="center"/>
    </xf>
    <xf numFmtId="178" fontId="12" fillId="3" borderId="3" xfId="0" applyNumberFormat="1" applyFont="1" applyFill="1" applyBorder="1" applyAlignment="1">
      <alignment horizontal="center"/>
    </xf>
    <xf numFmtId="164" fontId="12" fillId="3" borderId="4" xfId="125" applyFont="1" applyFill="1" applyBorder="1" applyAlignment="1">
      <alignment horizontal="center"/>
    </xf>
    <xf numFmtId="0" fontId="34" fillId="3" borderId="0" xfId="0" applyFont="1" applyFill="1" applyBorder="1" applyAlignment="1">
      <alignment vertical="center"/>
    </xf>
    <xf numFmtId="10" fontId="34" fillId="0" borderId="0" xfId="0" applyNumberFormat="1" applyFont="1" applyFill="1" applyBorder="1" applyAlignment="1">
      <alignment horizontal="center"/>
    </xf>
    <xf numFmtId="10" fontId="34" fillId="0" borderId="26" xfId="0" applyNumberFormat="1" applyFont="1" applyFill="1" applyBorder="1" applyAlignment="1"/>
    <xf numFmtId="0" fontId="12" fillId="0" borderId="0" xfId="0" applyFont="1" applyFill="1" applyBorder="1" applyAlignment="1">
      <alignment horizontal="center" vertical="center" wrapText="1"/>
    </xf>
    <xf numFmtId="0" fontId="34" fillId="0" borderId="11" xfId="0" applyFont="1" applyFill="1" applyBorder="1"/>
    <xf numFmtId="0" fontId="34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169" fontId="2" fillId="2" borderId="0" xfId="0" applyNumberFormat="1" applyFont="1" applyFill="1" applyBorder="1" applyAlignment="1">
      <alignment horizontal="left"/>
    </xf>
    <xf numFmtId="169" fontId="2" fillId="3" borderId="6" xfId="0" applyNumberFormat="1" applyFont="1" applyFill="1" applyBorder="1" applyAlignment="1">
      <alignment horizontal="left"/>
    </xf>
    <xf numFmtId="169" fontId="2" fillId="3" borderId="7" xfId="0" applyNumberFormat="1" applyFont="1" applyFill="1" applyBorder="1" applyAlignment="1">
      <alignment horizontal="left"/>
    </xf>
    <xf numFmtId="0" fontId="0" fillId="2" borderId="0" xfId="0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169" fontId="2" fillId="2" borderId="0" xfId="3" applyNumberFormat="1" applyFont="1" applyFill="1" applyBorder="1" applyAlignment="1">
      <alignment horizontal="right"/>
    </xf>
    <xf numFmtId="169" fontId="2" fillId="3" borderId="9" xfId="10" applyNumberFormat="1" applyFont="1" applyFill="1" applyBorder="1" applyAlignment="1">
      <alignment horizontal="right"/>
    </xf>
    <xf numFmtId="169" fontId="2" fillId="3" borderId="10" xfId="10" applyNumberFormat="1" applyFont="1" applyFill="1" applyBorder="1" applyAlignment="1">
      <alignment horizontal="right"/>
    </xf>
    <xf numFmtId="0" fontId="37" fillId="3" borderId="0" xfId="0" applyFont="1" applyFill="1" applyBorder="1" applyAlignment="1">
      <alignment horizontal="center"/>
    </xf>
    <xf numFmtId="0" fontId="36" fillId="37" borderId="33" xfId="0" applyFont="1" applyFill="1" applyBorder="1" applyAlignment="1">
      <alignment horizontal="center"/>
    </xf>
    <xf numFmtId="0" fontId="36" fillId="37" borderId="31" xfId="0" applyFont="1" applyFill="1" applyBorder="1" applyAlignment="1">
      <alignment horizontal="center"/>
    </xf>
    <xf numFmtId="0" fontId="36" fillId="37" borderId="32" xfId="0" applyFont="1" applyFill="1" applyBorder="1" applyAlignment="1">
      <alignment horizontal="center"/>
    </xf>
    <xf numFmtId="0" fontId="34" fillId="3" borderId="27" xfId="0" applyFont="1" applyFill="1" applyBorder="1" applyAlignment="1">
      <alignment horizontal="center" vertical="center"/>
    </xf>
    <xf numFmtId="0" fontId="34" fillId="3" borderId="28" xfId="0" applyFont="1" applyFill="1" applyBorder="1" applyAlignment="1">
      <alignment horizontal="center" vertical="center"/>
    </xf>
    <xf numFmtId="0" fontId="34" fillId="3" borderId="29" xfId="0" applyFont="1" applyFill="1" applyBorder="1" applyAlignment="1">
      <alignment horizontal="center" vertical="center"/>
    </xf>
  </cellXfs>
  <cellStyles count="230">
    <cellStyle name="20% - Accent1 2" xfId="11" xr:uid="{00000000-0005-0000-0000-000000000000}"/>
    <cellStyle name="20% - Accent2 2" xfId="12" xr:uid="{00000000-0005-0000-0000-000001000000}"/>
    <cellStyle name="20% - Accent3 2" xfId="13" xr:uid="{00000000-0005-0000-0000-000002000000}"/>
    <cellStyle name="20% - Accent4 2" xfId="14" xr:uid="{00000000-0005-0000-0000-000003000000}"/>
    <cellStyle name="20% - Accent5 2" xfId="15" xr:uid="{00000000-0005-0000-0000-000004000000}"/>
    <cellStyle name="20% - Accent6 2" xfId="16" xr:uid="{00000000-0005-0000-0000-000005000000}"/>
    <cellStyle name="40% - Accent1 2" xfId="17" xr:uid="{00000000-0005-0000-0000-000006000000}"/>
    <cellStyle name="40% - Accent2 2" xfId="18" xr:uid="{00000000-0005-0000-0000-000007000000}"/>
    <cellStyle name="40% - Accent3 2" xfId="19" xr:uid="{00000000-0005-0000-0000-000008000000}"/>
    <cellStyle name="40% - Accent4 2" xfId="20" xr:uid="{00000000-0005-0000-0000-000009000000}"/>
    <cellStyle name="40% - Accent5 2" xfId="21" xr:uid="{00000000-0005-0000-0000-00000A000000}"/>
    <cellStyle name="40% - Accent6 2" xfId="22" xr:uid="{00000000-0005-0000-0000-00000B000000}"/>
    <cellStyle name="60% - Accent1 2" xfId="23" xr:uid="{00000000-0005-0000-0000-00000C000000}"/>
    <cellStyle name="60% - Accent2 2" xfId="24" xr:uid="{00000000-0005-0000-0000-00000D000000}"/>
    <cellStyle name="60% - Accent3 2" xfId="25" xr:uid="{00000000-0005-0000-0000-00000E000000}"/>
    <cellStyle name="60% - Accent4 2" xfId="26" xr:uid="{00000000-0005-0000-0000-00000F000000}"/>
    <cellStyle name="60% - Accent5 2" xfId="27" xr:uid="{00000000-0005-0000-0000-000010000000}"/>
    <cellStyle name="60% - Accent6 2" xfId="28" xr:uid="{00000000-0005-0000-0000-000011000000}"/>
    <cellStyle name="Accent1 2" xfId="29" xr:uid="{00000000-0005-0000-0000-000012000000}"/>
    <cellStyle name="Accent2 2" xfId="30" xr:uid="{00000000-0005-0000-0000-000013000000}"/>
    <cellStyle name="Accent3 2" xfId="31" xr:uid="{00000000-0005-0000-0000-000014000000}"/>
    <cellStyle name="Accent4 2" xfId="32" xr:uid="{00000000-0005-0000-0000-000015000000}"/>
    <cellStyle name="Accent5 2" xfId="33" xr:uid="{00000000-0005-0000-0000-000016000000}"/>
    <cellStyle name="Accent6 2" xfId="34" xr:uid="{00000000-0005-0000-0000-000017000000}"/>
    <cellStyle name="ANCLAS,REZONES Y SUS PARTES,DE FUNDICION,DE HIERRO O DE ACERO" xfId="35" xr:uid="{00000000-0005-0000-0000-000018000000}"/>
    <cellStyle name="ANCLAS,REZONES Y SUS PARTES,DE FUNDICION,DE HIERRO O DE ACERO 2" xfId="4" xr:uid="{00000000-0005-0000-0000-000019000000}"/>
    <cellStyle name="ANCLAS,REZONES Y SUS PARTES,DE FUNDICION,DE HIERRO O DE ACERO_01Cuadros Inf  Económico Sector  Externo ENERO-2009" xfId="5" xr:uid="{00000000-0005-0000-0000-00001A000000}"/>
    <cellStyle name="Bad 2" xfId="36" xr:uid="{00000000-0005-0000-0000-00001B000000}"/>
    <cellStyle name="Calculation 2" xfId="37" xr:uid="{00000000-0005-0000-0000-00001C000000}"/>
    <cellStyle name="Check Cell 2" xfId="38" xr:uid="{00000000-0005-0000-0000-00001D000000}"/>
    <cellStyle name="Euro" xfId="39" xr:uid="{00000000-0005-0000-0000-00001E000000}"/>
    <cellStyle name="Euro 2" xfId="40" xr:uid="{00000000-0005-0000-0000-00001F000000}"/>
    <cellStyle name="Explanatory Text 2" xfId="41" xr:uid="{00000000-0005-0000-0000-000020000000}"/>
    <cellStyle name="F2" xfId="42" xr:uid="{00000000-0005-0000-0000-000021000000}"/>
    <cellStyle name="F3" xfId="43" xr:uid="{00000000-0005-0000-0000-000022000000}"/>
    <cellStyle name="F4" xfId="44" xr:uid="{00000000-0005-0000-0000-000023000000}"/>
    <cellStyle name="F5" xfId="45" xr:uid="{00000000-0005-0000-0000-000024000000}"/>
    <cellStyle name="F6" xfId="46" xr:uid="{00000000-0005-0000-0000-000025000000}"/>
    <cellStyle name="F7" xfId="47" xr:uid="{00000000-0005-0000-0000-000026000000}"/>
    <cellStyle name="F8" xfId="48" xr:uid="{00000000-0005-0000-0000-000027000000}"/>
    <cellStyle name="Good 2" xfId="49" xr:uid="{00000000-0005-0000-0000-000028000000}"/>
    <cellStyle name="Heading 1 2" xfId="50" xr:uid="{00000000-0005-0000-0000-000029000000}"/>
    <cellStyle name="Heading 2 2" xfId="51" xr:uid="{00000000-0005-0000-0000-00002A000000}"/>
    <cellStyle name="Heading 3 2" xfId="52" xr:uid="{00000000-0005-0000-0000-00002B000000}"/>
    <cellStyle name="Heading 4 2" xfId="53" xr:uid="{00000000-0005-0000-0000-00002C000000}"/>
    <cellStyle name="Input 2" xfId="54" xr:uid="{00000000-0005-0000-0000-00002D000000}"/>
    <cellStyle name="Linked Cell 2" xfId="55" xr:uid="{00000000-0005-0000-0000-00002E000000}"/>
    <cellStyle name="Millares" xfId="1" builtinId="3"/>
    <cellStyle name="Millares [0]" xfId="125" builtinId="6"/>
    <cellStyle name="Millares [0] 10" xfId="226" xr:uid="{00000000-0005-0000-0000-000031000000}"/>
    <cellStyle name="Millares [0] 11" xfId="228" xr:uid="{00000000-0005-0000-0000-000032000000}"/>
    <cellStyle name="Millares [0] 2" xfId="56" xr:uid="{00000000-0005-0000-0000-000033000000}"/>
    <cellStyle name="Millares [0] 3" xfId="57" xr:uid="{00000000-0005-0000-0000-000034000000}"/>
    <cellStyle name="Millares [0] 4" xfId="58" xr:uid="{00000000-0005-0000-0000-000035000000}"/>
    <cellStyle name="Millares [0] 5" xfId="59" xr:uid="{00000000-0005-0000-0000-000036000000}"/>
    <cellStyle name="Millares [0] 6" xfId="60" xr:uid="{00000000-0005-0000-0000-000037000000}"/>
    <cellStyle name="Millares [0] 7" xfId="61" xr:uid="{00000000-0005-0000-0000-000038000000}"/>
    <cellStyle name="Millares [0] 8" xfId="62" xr:uid="{00000000-0005-0000-0000-000039000000}"/>
    <cellStyle name="Millares [0] 9" xfId="225" xr:uid="{00000000-0005-0000-0000-00003A000000}"/>
    <cellStyle name="Millares 10" xfId="63" xr:uid="{00000000-0005-0000-0000-00003B000000}"/>
    <cellStyle name="Millares 11" xfId="64" xr:uid="{00000000-0005-0000-0000-00003C000000}"/>
    <cellStyle name="Millares 12" xfId="65" xr:uid="{00000000-0005-0000-0000-00003D000000}"/>
    <cellStyle name="Millares 13" xfId="66" xr:uid="{00000000-0005-0000-0000-00003E000000}"/>
    <cellStyle name="Millares 14" xfId="67" xr:uid="{00000000-0005-0000-0000-00003F000000}"/>
    <cellStyle name="Millares 14 2" xfId="155" xr:uid="{00000000-0005-0000-0000-000040000000}"/>
    <cellStyle name="Millares 14 3" xfId="190" xr:uid="{00000000-0005-0000-0000-000041000000}"/>
    <cellStyle name="Millares 14 4" xfId="135" xr:uid="{00000000-0005-0000-0000-000042000000}"/>
    <cellStyle name="Millares 15" xfId="68" xr:uid="{00000000-0005-0000-0000-000043000000}"/>
    <cellStyle name="Millares 15 2" xfId="189" xr:uid="{00000000-0005-0000-0000-000044000000}"/>
    <cellStyle name="Millares 15 3" xfId="134" xr:uid="{00000000-0005-0000-0000-000045000000}"/>
    <cellStyle name="Millares 16" xfId="69" xr:uid="{00000000-0005-0000-0000-000046000000}"/>
    <cellStyle name="Millares 16 2" xfId="193" xr:uid="{00000000-0005-0000-0000-000047000000}"/>
    <cellStyle name="Millares 16 3" xfId="138" xr:uid="{00000000-0005-0000-0000-000048000000}"/>
    <cellStyle name="Millares 17" xfId="70" xr:uid="{00000000-0005-0000-0000-000049000000}"/>
    <cellStyle name="Millares 17 2" xfId="192" xr:uid="{00000000-0005-0000-0000-00004A000000}"/>
    <cellStyle name="Millares 17 3" xfId="137" xr:uid="{00000000-0005-0000-0000-00004B000000}"/>
    <cellStyle name="Millares 18" xfId="71" xr:uid="{00000000-0005-0000-0000-00004C000000}"/>
    <cellStyle name="Millares 18 2" xfId="191" xr:uid="{00000000-0005-0000-0000-00004D000000}"/>
    <cellStyle name="Millares 18 3" xfId="136" xr:uid="{00000000-0005-0000-0000-00004E000000}"/>
    <cellStyle name="Millares 19" xfId="132" xr:uid="{00000000-0005-0000-0000-00004F000000}"/>
    <cellStyle name="Millares 19 2" xfId="187" xr:uid="{00000000-0005-0000-0000-000050000000}"/>
    <cellStyle name="Millares 2" xfId="3" xr:uid="{00000000-0005-0000-0000-000051000000}"/>
    <cellStyle name="Millares 2 2" xfId="72" xr:uid="{00000000-0005-0000-0000-000052000000}"/>
    <cellStyle name="Millares 2 2 2" xfId="133" xr:uid="{00000000-0005-0000-0000-000053000000}"/>
    <cellStyle name="Millares 2 2 2 2" xfId="188" xr:uid="{00000000-0005-0000-0000-000054000000}"/>
    <cellStyle name="Millares 2 2 3" xfId="165" xr:uid="{00000000-0005-0000-0000-000055000000}"/>
    <cellStyle name="Millares 2 2 4" xfId="129" xr:uid="{00000000-0005-0000-0000-000056000000}"/>
    <cellStyle name="Millares 2 3" xfId="10" xr:uid="{00000000-0005-0000-0000-000057000000}"/>
    <cellStyle name="Millares 2 4" xfId="150" xr:uid="{00000000-0005-0000-0000-000058000000}"/>
    <cellStyle name="Millares 2 5" xfId="185" xr:uid="{00000000-0005-0000-0000-000059000000}"/>
    <cellStyle name="Millares 2 6" xfId="128" xr:uid="{00000000-0005-0000-0000-00005A000000}"/>
    <cellStyle name="Millares 20" xfId="142" xr:uid="{00000000-0005-0000-0000-00005B000000}"/>
    <cellStyle name="Millares 20 2" xfId="197" xr:uid="{00000000-0005-0000-0000-00005C000000}"/>
    <cellStyle name="Millares 21" xfId="139" xr:uid="{00000000-0005-0000-0000-00005D000000}"/>
    <cellStyle name="Millares 21 2" xfId="194" xr:uid="{00000000-0005-0000-0000-00005E000000}"/>
    <cellStyle name="Millares 22" xfId="140" xr:uid="{00000000-0005-0000-0000-00005F000000}"/>
    <cellStyle name="Millares 22 2" xfId="195" xr:uid="{00000000-0005-0000-0000-000060000000}"/>
    <cellStyle name="Millares 23" xfId="143" xr:uid="{00000000-0005-0000-0000-000061000000}"/>
    <cellStyle name="Millares 23 2" xfId="198" xr:uid="{00000000-0005-0000-0000-000062000000}"/>
    <cellStyle name="Millares 24" xfId="144" xr:uid="{00000000-0005-0000-0000-000063000000}"/>
    <cellStyle name="Millares 24 2" xfId="199" xr:uid="{00000000-0005-0000-0000-000064000000}"/>
    <cellStyle name="Millares 25" xfId="145" xr:uid="{00000000-0005-0000-0000-000065000000}"/>
    <cellStyle name="Millares 25 2" xfId="200" xr:uid="{00000000-0005-0000-0000-000066000000}"/>
    <cellStyle name="Millares 26" xfId="146" xr:uid="{00000000-0005-0000-0000-000067000000}"/>
    <cellStyle name="Millares 26 2" xfId="201" xr:uid="{00000000-0005-0000-0000-000068000000}"/>
    <cellStyle name="Millares 27" xfId="147" xr:uid="{00000000-0005-0000-0000-000069000000}"/>
    <cellStyle name="Millares 27 2" xfId="202" xr:uid="{00000000-0005-0000-0000-00006A000000}"/>
    <cellStyle name="Millares 28" xfId="148" xr:uid="{00000000-0005-0000-0000-00006B000000}"/>
    <cellStyle name="Millares 28 2" xfId="203" xr:uid="{00000000-0005-0000-0000-00006C000000}"/>
    <cellStyle name="Millares 29" xfId="141" xr:uid="{00000000-0005-0000-0000-00006D000000}"/>
    <cellStyle name="Millares 29 2" xfId="196" xr:uid="{00000000-0005-0000-0000-00006E000000}"/>
    <cellStyle name="Millares 3" xfId="6" xr:uid="{00000000-0005-0000-0000-00006F000000}"/>
    <cellStyle name="Millares 3 2" xfId="151" xr:uid="{00000000-0005-0000-0000-000070000000}"/>
    <cellStyle name="Millares 3 3" xfId="166" xr:uid="{00000000-0005-0000-0000-000071000000}"/>
    <cellStyle name="Millares 3 3 2" xfId="213" xr:uid="{00000000-0005-0000-0000-000072000000}"/>
    <cellStyle name="Millares 3 4" xfId="186" xr:uid="{00000000-0005-0000-0000-000073000000}"/>
    <cellStyle name="Millares 3 5" xfId="227" xr:uid="{00000000-0005-0000-0000-000074000000}"/>
    <cellStyle name="Millares 3 6" xfId="131" xr:uid="{00000000-0005-0000-0000-000075000000}"/>
    <cellStyle name="Millares 30" xfId="149" xr:uid="{00000000-0005-0000-0000-000076000000}"/>
    <cellStyle name="Millares 30 2" xfId="204" xr:uid="{00000000-0005-0000-0000-000077000000}"/>
    <cellStyle name="Millares 31" xfId="152" xr:uid="{00000000-0005-0000-0000-000078000000}"/>
    <cellStyle name="Millares 31 2" xfId="205" xr:uid="{00000000-0005-0000-0000-000079000000}"/>
    <cellStyle name="Millares 32" xfId="154" xr:uid="{00000000-0005-0000-0000-00007A000000}"/>
    <cellStyle name="Millares 32 2" xfId="206" xr:uid="{00000000-0005-0000-0000-00007B000000}"/>
    <cellStyle name="Millares 33" xfId="153" xr:uid="{00000000-0005-0000-0000-00007C000000}"/>
    <cellStyle name="Millares 34" xfId="156" xr:uid="{00000000-0005-0000-0000-00007D000000}"/>
    <cellStyle name="Millares 34 2" xfId="207" xr:uid="{00000000-0005-0000-0000-00007E000000}"/>
    <cellStyle name="Millares 35" xfId="158" xr:uid="{00000000-0005-0000-0000-00007F000000}"/>
    <cellStyle name="Millares 35 2" xfId="209" xr:uid="{00000000-0005-0000-0000-000080000000}"/>
    <cellStyle name="Millares 36" xfId="157" xr:uid="{00000000-0005-0000-0000-000081000000}"/>
    <cellStyle name="Millares 36 2" xfId="208" xr:uid="{00000000-0005-0000-0000-000082000000}"/>
    <cellStyle name="Millares 37" xfId="159" xr:uid="{00000000-0005-0000-0000-000083000000}"/>
    <cellStyle name="Millares 37 2" xfId="210" xr:uid="{00000000-0005-0000-0000-000084000000}"/>
    <cellStyle name="Millares 38" xfId="160" xr:uid="{00000000-0005-0000-0000-000085000000}"/>
    <cellStyle name="Millares 38 2" xfId="211" xr:uid="{00000000-0005-0000-0000-000086000000}"/>
    <cellStyle name="Millares 39" xfId="161" xr:uid="{00000000-0005-0000-0000-000087000000}"/>
    <cellStyle name="Millares 4" xfId="73" xr:uid="{00000000-0005-0000-0000-000088000000}"/>
    <cellStyle name="Millares 40" xfId="167" xr:uid="{00000000-0005-0000-0000-000089000000}"/>
    <cellStyle name="Millares 40 2" xfId="214" xr:uid="{00000000-0005-0000-0000-00008A000000}"/>
    <cellStyle name="Millares 41" xfId="174" xr:uid="{00000000-0005-0000-0000-00008B000000}"/>
    <cellStyle name="Millares 41 2" xfId="218" xr:uid="{00000000-0005-0000-0000-00008C000000}"/>
    <cellStyle name="Millares 42" xfId="164" xr:uid="{00000000-0005-0000-0000-00008D000000}"/>
    <cellStyle name="Millares 42 2" xfId="212" xr:uid="{00000000-0005-0000-0000-00008E000000}"/>
    <cellStyle name="Millares 43" xfId="172" xr:uid="{00000000-0005-0000-0000-00008F000000}"/>
    <cellStyle name="Millares 43 2" xfId="216" xr:uid="{00000000-0005-0000-0000-000090000000}"/>
    <cellStyle name="Millares 44" xfId="173" xr:uid="{00000000-0005-0000-0000-000091000000}"/>
    <cellStyle name="Millares 44 2" xfId="217" xr:uid="{00000000-0005-0000-0000-000092000000}"/>
    <cellStyle name="Millares 45" xfId="176" xr:uid="{00000000-0005-0000-0000-000093000000}"/>
    <cellStyle name="Millares 45 2" xfId="220" xr:uid="{00000000-0005-0000-0000-000094000000}"/>
    <cellStyle name="Millares 46" xfId="175" xr:uid="{00000000-0005-0000-0000-000095000000}"/>
    <cellStyle name="Millares 46 2" xfId="219" xr:uid="{00000000-0005-0000-0000-000096000000}"/>
    <cellStyle name="Millares 47" xfId="171" xr:uid="{00000000-0005-0000-0000-000097000000}"/>
    <cellStyle name="Millares 47 2" xfId="215" xr:uid="{00000000-0005-0000-0000-000098000000}"/>
    <cellStyle name="Millares 48" xfId="180" xr:uid="{00000000-0005-0000-0000-000099000000}"/>
    <cellStyle name="Millares 48 2" xfId="224" xr:uid="{00000000-0005-0000-0000-00009A000000}"/>
    <cellStyle name="Millares 49" xfId="178" xr:uid="{00000000-0005-0000-0000-00009B000000}"/>
    <cellStyle name="Millares 49 2" xfId="222" xr:uid="{00000000-0005-0000-0000-00009C000000}"/>
    <cellStyle name="Millares 5" xfId="74" xr:uid="{00000000-0005-0000-0000-00009D000000}"/>
    <cellStyle name="Millares 50" xfId="177" xr:uid="{00000000-0005-0000-0000-00009E000000}"/>
    <cellStyle name="Millares 50 2" xfId="221" xr:uid="{00000000-0005-0000-0000-00009F000000}"/>
    <cellStyle name="Millares 51" xfId="179" xr:uid="{00000000-0005-0000-0000-0000A0000000}"/>
    <cellStyle name="Millares 51 2" xfId="223" xr:uid="{00000000-0005-0000-0000-0000A1000000}"/>
    <cellStyle name="Millares 52" xfId="181" xr:uid="{00000000-0005-0000-0000-0000A2000000}"/>
    <cellStyle name="Millares 53" xfId="182" xr:uid="{00000000-0005-0000-0000-0000A3000000}"/>
    <cellStyle name="Millares 54" xfId="183" xr:uid="{00000000-0005-0000-0000-0000A4000000}"/>
    <cellStyle name="Millares 55" xfId="184" xr:uid="{00000000-0005-0000-0000-0000A5000000}"/>
    <cellStyle name="Millares 56" xfId="229" xr:uid="{00000000-0005-0000-0000-0000A6000000}"/>
    <cellStyle name="Millares 57" xfId="126" xr:uid="{00000000-0005-0000-0000-0000A7000000}"/>
    <cellStyle name="Millares 6" xfId="75" xr:uid="{00000000-0005-0000-0000-0000A8000000}"/>
    <cellStyle name="Millares 7" xfId="76" xr:uid="{00000000-0005-0000-0000-0000A9000000}"/>
    <cellStyle name="Millares 8" xfId="77" xr:uid="{00000000-0005-0000-0000-0000AA000000}"/>
    <cellStyle name="Millares 9" xfId="78" xr:uid="{00000000-0005-0000-0000-0000AB000000}"/>
    <cellStyle name="Neutral 2" xfId="79" xr:uid="{00000000-0005-0000-0000-0000AC000000}"/>
    <cellStyle name="Normal" xfId="0" builtinId="0"/>
    <cellStyle name="Normal 10" xfId="80" xr:uid="{00000000-0005-0000-0000-0000AE000000}"/>
    <cellStyle name="Normal 11" xfId="81" xr:uid="{00000000-0005-0000-0000-0000AF000000}"/>
    <cellStyle name="Normal 12" xfId="82" xr:uid="{00000000-0005-0000-0000-0000B0000000}"/>
    <cellStyle name="Normal 13" xfId="83" xr:uid="{00000000-0005-0000-0000-0000B1000000}"/>
    <cellStyle name="Normal 14" xfId="84" xr:uid="{00000000-0005-0000-0000-0000B2000000}"/>
    <cellStyle name="Normal 15" xfId="85" xr:uid="{00000000-0005-0000-0000-0000B3000000}"/>
    <cellStyle name="Normal 16" xfId="86" xr:uid="{00000000-0005-0000-0000-0000B4000000}"/>
    <cellStyle name="Normal 17" xfId="87" xr:uid="{00000000-0005-0000-0000-0000B5000000}"/>
    <cellStyle name="Normal 18" xfId="88" xr:uid="{00000000-0005-0000-0000-0000B6000000}"/>
    <cellStyle name="Normal 19" xfId="89" xr:uid="{00000000-0005-0000-0000-0000B7000000}"/>
    <cellStyle name="Normal 2" xfId="7" xr:uid="{00000000-0005-0000-0000-0000B8000000}"/>
    <cellStyle name="Normal 2 2" xfId="90" xr:uid="{00000000-0005-0000-0000-0000B9000000}"/>
    <cellStyle name="Normal 2 3" xfId="91" xr:uid="{00000000-0005-0000-0000-0000BA000000}"/>
    <cellStyle name="Normal 2 4" xfId="92" xr:uid="{00000000-0005-0000-0000-0000BB000000}"/>
    <cellStyle name="Normal 2 5" xfId="168" xr:uid="{00000000-0005-0000-0000-0000BC000000}"/>
    <cellStyle name="Normal 2 6" xfId="163" xr:uid="{00000000-0005-0000-0000-0000BD000000}"/>
    <cellStyle name="Normal 2 7" xfId="130" xr:uid="{00000000-0005-0000-0000-0000BE000000}"/>
    <cellStyle name="Normal 2 8" xfId="127" xr:uid="{00000000-0005-0000-0000-0000BF000000}"/>
    <cellStyle name="Normal 20" xfId="93" xr:uid="{00000000-0005-0000-0000-0000C0000000}"/>
    <cellStyle name="Normal 21" xfId="94" xr:uid="{00000000-0005-0000-0000-0000C1000000}"/>
    <cellStyle name="Normal 22" xfId="95" xr:uid="{00000000-0005-0000-0000-0000C2000000}"/>
    <cellStyle name="Normal 23" xfId="96" xr:uid="{00000000-0005-0000-0000-0000C3000000}"/>
    <cellStyle name="Normal 24" xfId="97" xr:uid="{00000000-0005-0000-0000-0000C4000000}"/>
    <cellStyle name="Normal 25" xfId="98" xr:uid="{00000000-0005-0000-0000-0000C5000000}"/>
    <cellStyle name="Normal 26" xfId="99" xr:uid="{00000000-0005-0000-0000-0000C6000000}"/>
    <cellStyle name="Normal 27" xfId="100" xr:uid="{00000000-0005-0000-0000-0000C7000000}"/>
    <cellStyle name="Normal 28" xfId="101" xr:uid="{00000000-0005-0000-0000-0000C8000000}"/>
    <cellStyle name="Normal 29" xfId="8" xr:uid="{00000000-0005-0000-0000-0000C9000000}"/>
    <cellStyle name="Normal 3" xfId="102" xr:uid="{00000000-0005-0000-0000-0000CA000000}"/>
    <cellStyle name="Normal 3 2" xfId="103" xr:uid="{00000000-0005-0000-0000-0000CB000000}"/>
    <cellStyle name="Normal 30" xfId="104" xr:uid="{00000000-0005-0000-0000-0000CC000000}"/>
    <cellStyle name="Normal 31" xfId="105" xr:uid="{00000000-0005-0000-0000-0000CD000000}"/>
    <cellStyle name="Normal 4" xfId="106" xr:uid="{00000000-0005-0000-0000-0000CE000000}"/>
    <cellStyle name="Normal 5" xfId="107" xr:uid="{00000000-0005-0000-0000-0000CF000000}"/>
    <cellStyle name="Normal 6" xfId="108" xr:uid="{00000000-0005-0000-0000-0000D0000000}"/>
    <cellStyle name="Normal 7" xfId="109" xr:uid="{00000000-0005-0000-0000-0000D1000000}"/>
    <cellStyle name="Normal 74" xfId="9" xr:uid="{00000000-0005-0000-0000-0000D2000000}"/>
    <cellStyle name="Normal 8" xfId="110" xr:uid="{00000000-0005-0000-0000-0000D3000000}"/>
    <cellStyle name="Normal 9" xfId="111" xr:uid="{00000000-0005-0000-0000-0000D4000000}"/>
    <cellStyle name="Output 2" xfId="112" xr:uid="{00000000-0005-0000-0000-0000D5000000}"/>
    <cellStyle name="Porcentaje" xfId="2" builtinId="5"/>
    <cellStyle name="Porcentaje 2" xfId="162" xr:uid="{00000000-0005-0000-0000-0000D7000000}"/>
    <cellStyle name="Porcentual 2" xfId="113" xr:uid="{00000000-0005-0000-0000-0000D8000000}"/>
    <cellStyle name="Porcentual 2 2" xfId="114" xr:uid="{00000000-0005-0000-0000-0000D9000000}"/>
    <cellStyle name="Porcentual 2 3" xfId="115" xr:uid="{00000000-0005-0000-0000-0000DA000000}"/>
    <cellStyle name="Porcentual 2 4" xfId="116" xr:uid="{00000000-0005-0000-0000-0000DB000000}"/>
    <cellStyle name="Porcentual 2 5" xfId="169" xr:uid="{00000000-0005-0000-0000-0000DC000000}"/>
    <cellStyle name="Porcentual 3" xfId="117" xr:uid="{00000000-0005-0000-0000-0000DD000000}"/>
    <cellStyle name="Porcentual 4" xfId="118" xr:uid="{00000000-0005-0000-0000-0000DE000000}"/>
    <cellStyle name="Porcentual 5" xfId="119" xr:uid="{00000000-0005-0000-0000-0000DF000000}"/>
    <cellStyle name="Porcentual 6" xfId="120" xr:uid="{00000000-0005-0000-0000-0000E0000000}"/>
    <cellStyle name="Porcentual 7" xfId="121" xr:uid="{00000000-0005-0000-0000-0000E1000000}"/>
    <cellStyle name="Porcentual 8" xfId="122" xr:uid="{00000000-0005-0000-0000-0000E2000000}"/>
    <cellStyle name="Porcentual 9" xfId="170" xr:uid="{00000000-0005-0000-0000-0000E3000000}"/>
    <cellStyle name="Total 2" xfId="123" xr:uid="{00000000-0005-0000-0000-0000E4000000}"/>
    <cellStyle name="Warning Text 2" xfId="124" xr:uid="{00000000-0005-0000-0000-0000E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26</xdr:row>
      <xdr:rowOff>57150</xdr:rowOff>
    </xdr:from>
    <xdr:to>
      <xdr:col>5</xdr:col>
      <xdr:colOff>390525</xdr:colOff>
      <xdr:row>27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43350" y="4400550"/>
          <a:ext cx="104775" cy="1905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209550</xdr:colOff>
      <xdr:row>42</xdr:row>
      <xdr:rowOff>9525</xdr:rowOff>
    </xdr:from>
    <xdr:to>
      <xdr:col>3</xdr:col>
      <xdr:colOff>704850</xdr:colOff>
      <xdr:row>43</xdr:row>
      <xdr:rowOff>152400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57275" y="7400925"/>
          <a:ext cx="971550" cy="3429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180975</xdr:colOff>
      <xdr:row>30</xdr:row>
      <xdr:rowOff>85725</xdr:rowOff>
    </xdr:from>
    <xdr:to>
      <xdr:col>3</xdr:col>
      <xdr:colOff>342900</xdr:colOff>
      <xdr:row>32</xdr:row>
      <xdr:rowOff>0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r="86290" b="8333"/>
        <a:stretch>
          <a:fillRect/>
        </a:stretch>
      </xdr:blipFill>
      <xdr:spPr bwMode="auto">
        <a:xfrm>
          <a:off x="1504950" y="5191125"/>
          <a:ext cx="16192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51</xdr:row>
      <xdr:rowOff>19050</xdr:rowOff>
    </xdr:from>
    <xdr:to>
      <xdr:col>0</xdr:col>
      <xdr:colOff>276225</xdr:colOff>
      <xdr:row>52</xdr:row>
      <xdr:rowOff>9525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0975" y="8753475"/>
          <a:ext cx="95250" cy="1809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200025</xdr:colOff>
      <xdr:row>52</xdr:row>
      <xdr:rowOff>38100</xdr:rowOff>
    </xdr:from>
    <xdr:to>
      <xdr:col>1</xdr:col>
      <xdr:colOff>0</xdr:colOff>
      <xdr:row>53</xdr:row>
      <xdr:rowOff>19050</xdr:rowOff>
    </xdr:to>
    <xdr:pic>
      <xdr:nvPicPr>
        <xdr:cNvPr id="6" name="Pictur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8963025"/>
          <a:ext cx="142875" cy="17145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35</xdr:row>
          <xdr:rowOff>66675</xdr:rowOff>
        </xdr:from>
        <xdr:to>
          <xdr:col>3</xdr:col>
          <xdr:colOff>866775</xdr:colOff>
          <xdr:row>37</xdr:row>
          <xdr:rowOff>142875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38</xdr:row>
          <xdr:rowOff>38100</xdr:rowOff>
        </xdr:from>
        <xdr:to>
          <xdr:col>3</xdr:col>
          <xdr:colOff>904875</xdr:colOff>
          <xdr:row>40</xdr:row>
          <xdr:rowOff>142875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142875</xdr:colOff>
          <xdr:row>54</xdr:row>
          <xdr:rowOff>133350</xdr:rowOff>
        </xdr:from>
        <xdr:to>
          <xdr:col>8</xdr:col>
          <xdr:colOff>257175</xdr:colOff>
          <xdr:row>59</xdr:row>
          <xdr:rowOff>76200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9525</xdr:colOff>
      <xdr:row>28</xdr:row>
      <xdr:rowOff>47625</xdr:rowOff>
    </xdr:from>
    <xdr:to>
      <xdr:col>6</xdr:col>
      <xdr:colOff>400050</xdr:colOff>
      <xdr:row>30</xdr:row>
      <xdr:rowOff>180975</xdr:rowOff>
    </xdr:to>
    <xdr:sp macro="" textlink="">
      <xdr:nvSpPr>
        <xdr:cNvPr id="10" name="9 Elips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667125" y="4772025"/>
          <a:ext cx="1590675" cy="514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485776</xdr:colOff>
      <xdr:row>29</xdr:row>
      <xdr:rowOff>38100</xdr:rowOff>
    </xdr:from>
    <xdr:to>
      <xdr:col>9</xdr:col>
      <xdr:colOff>419101</xdr:colOff>
      <xdr:row>30</xdr:row>
      <xdr:rowOff>161925</xdr:rowOff>
    </xdr:to>
    <xdr:sp macro="" textlink="">
      <xdr:nvSpPr>
        <xdr:cNvPr id="11" name="10 Flecha derech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343526" y="4953000"/>
          <a:ext cx="2095500" cy="314325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0</xdr:colOff>
      <xdr:row>27</xdr:row>
      <xdr:rowOff>95250</xdr:rowOff>
    </xdr:from>
    <xdr:to>
      <xdr:col>14</xdr:col>
      <xdr:colOff>400050</xdr:colOff>
      <xdr:row>28</xdr:row>
      <xdr:rowOff>180975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505700" y="4629150"/>
          <a:ext cx="351472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Ir</a:t>
          </a:r>
          <a:r>
            <a:rPr lang="es-ES" sz="1100" baseline="0"/>
            <a:t> a la pestaña DATOS / ANALISIS y SI / BUSCAR OBJETIVO</a:t>
          </a:r>
          <a:endParaRPr lang="es-ES" sz="1100"/>
        </a:p>
      </xdr:txBody>
    </xdr:sp>
    <xdr:clientData/>
  </xdr:twoCellAnchor>
  <xdr:twoCellAnchor>
    <xdr:from>
      <xdr:col>10</xdr:col>
      <xdr:colOff>457201</xdr:colOff>
      <xdr:row>29</xdr:row>
      <xdr:rowOff>104775</xdr:rowOff>
    </xdr:from>
    <xdr:to>
      <xdr:col>13</xdr:col>
      <xdr:colOff>28575</xdr:colOff>
      <xdr:row>36</xdr:row>
      <xdr:rowOff>104774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962901" y="5019675"/>
          <a:ext cx="2038349" cy="1333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u="sng"/>
            <a:t>Definir celda</a:t>
          </a:r>
          <a:r>
            <a:rPr lang="es-ES" sz="1100"/>
            <a:t>: F26</a:t>
          </a:r>
        </a:p>
        <a:p>
          <a:r>
            <a:rPr lang="es-ES" sz="1100" u="sng"/>
            <a:t>Con</a:t>
          </a:r>
          <a:r>
            <a:rPr lang="es-ES" sz="1100" u="sng" baseline="0"/>
            <a:t> el valor</a:t>
          </a:r>
          <a:r>
            <a:rPr lang="es-ES" sz="1100" baseline="0"/>
            <a:t>: (colocar el monto a depositar)</a:t>
          </a:r>
        </a:p>
        <a:p>
          <a:r>
            <a:rPr lang="es-ES" sz="1100" u="sng" baseline="0"/>
            <a:t>Para cambiar celda</a:t>
          </a:r>
          <a:r>
            <a:rPr lang="es-ES" sz="1100" baseline="0"/>
            <a:t>: E23 (donde  aparecerá la tasa de corte correspondiente al precio de corte de la subasta)</a:t>
          </a:r>
          <a:endParaRPr lang="es-ES" sz="1100"/>
        </a:p>
      </xdr:txBody>
    </xdr:sp>
    <xdr:clientData/>
  </xdr:twoCellAnchor>
  <xdr:twoCellAnchor>
    <xdr:from>
      <xdr:col>6</xdr:col>
      <xdr:colOff>0</xdr:colOff>
      <xdr:row>33</xdr:row>
      <xdr:rowOff>133350</xdr:rowOff>
    </xdr:from>
    <xdr:to>
      <xdr:col>10</xdr:col>
      <xdr:colOff>390525</xdr:colOff>
      <xdr:row>44</xdr:row>
      <xdr:rowOff>0</xdr:rowOff>
    </xdr:to>
    <xdr:cxnSp macro="">
      <xdr:nvCxnSpPr>
        <xdr:cNvPr id="15" name="14 Conector curvad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4857750" y="5810250"/>
          <a:ext cx="2971800" cy="1971675"/>
        </a:xfrm>
        <a:prstGeom prst="curvedConnector3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123827</xdr:colOff>
      <xdr:row>12</xdr:row>
      <xdr:rowOff>95252</xdr:rowOff>
    </xdr:from>
    <xdr:to>
      <xdr:col>17</xdr:col>
      <xdr:colOff>733426</xdr:colOff>
      <xdr:row>45</xdr:row>
      <xdr:rowOff>9526</xdr:rowOff>
    </xdr:to>
    <xdr:cxnSp macro="">
      <xdr:nvCxnSpPr>
        <xdr:cNvPr id="17" name="16 Conector curvad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rot="5400000">
          <a:off x="9872664" y="4471990"/>
          <a:ext cx="5448299" cy="1571624"/>
        </a:xfrm>
        <a:prstGeom prst="curvedConnector3">
          <a:avLst>
            <a:gd name="adj1" fmla="val 99476"/>
          </a:avLst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704850</xdr:colOff>
      <xdr:row>43</xdr:row>
      <xdr:rowOff>57150</xdr:rowOff>
    </xdr:from>
    <xdr:to>
      <xdr:col>15</xdr:col>
      <xdr:colOff>638175</xdr:colOff>
      <xdr:row>45</xdr:row>
      <xdr:rowOff>9525</xdr:rowOff>
    </xdr:to>
    <xdr:sp macro="" textlink="">
      <xdr:nvSpPr>
        <xdr:cNvPr id="18" name="17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43875" y="7648575"/>
          <a:ext cx="38576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u="none"/>
            <a:t>Los</a:t>
          </a:r>
          <a:r>
            <a:rPr lang="es-ES" sz="1100" u="none" baseline="0"/>
            <a:t> montos coinciden</a:t>
          </a:r>
          <a:endParaRPr lang="es-ES" sz="1100" u="none"/>
        </a:p>
      </xdr:txBody>
    </xdr:sp>
    <xdr:clientData/>
  </xdr:twoCellAnchor>
  <xdr:twoCellAnchor>
    <xdr:from>
      <xdr:col>12</xdr:col>
      <xdr:colOff>66675</xdr:colOff>
      <xdr:row>46</xdr:row>
      <xdr:rowOff>114300</xdr:rowOff>
    </xdr:from>
    <xdr:to>
      <xdr:col>17</xdr:col>
      <xdr:colOff>257175</xdr:colOff>
      <xdr:row>48</xdr:row>
      <xdr:rowOff>66675</xdr:rowOff>
    </xdr:to>
    <xdr:sp macro="" textlink="">
      <xdr:nvSpPr>
        <xdr:cNvPr id="19" name="18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439275" y="8277225"/>
          <a:ext cx="38576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u="none"/>
            <a:t>Los</a:t>
          </a:r>
          <a:r>
            <a:rPr lang="es-ES" sz="1100" u="none" baseline="0"/>
            <a:t> precios también coinciden</a:t>
          </a:r>
          <a:endParaRPr lang="es-ES" sz="1100" u="non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702469</xdr:colOff>
      <xdr:row>0</xdr:row>
      <xdr:rowOff>107156</xdr:rowOff>
    </xdr:from>
    <xdr:to>
      <xdr:col>8</xdr:col>
      <xdr:colOff>238125</xdr:colOff>
      <xdr:row>5</xdr:row>
      <xdr:rowOff>119063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E09BE6-8CB3-4C79-88DF-E707086C5F7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4036219" y="107156"/>
          <a:ext cx="4774406" cy="78581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22</xdr:row>
      <xdr:rowOff>57150</xdr:rowOff>
    </xdr:from>
    <xdr:to>
      <xdr:col>5</xdr:col>
      <xdr:colOff>390525</xdr:colOff>
      <xdr:row>23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114800" y="4400550"/>
          <a:ext cx="104775" cy="1905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209550</xdr:colOff>
      <xdr:row>38</xdr:row>
      <xdr:rowOff>9525</xdr:rowOff>
    </xdr:from>
    <xdr:to>
      <xdr:col>3</xdr:col>
      <xdr:colOff>704850</xdr:colOff>
      <xdr:row>39</xdr:row>
      <xdr:rowOff>152400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57275" y="7400925"/>
          <a:ext cx="971550" cy="3429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180975</xdr:colOff>
      <xdr:row>26</xdr:row>
      <xdr:rowOff>85725</xdr:rowOff>
    </xdr:from>
    <xdr:to>
      <xdr:col>3</xdr:col>
      <xdr:colOff>342900</xdr:colOff>
      <xdr:row>28</xdr:row>
      <xdr:rowOff>0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r="86290" b="8333"/>
        <a:stretch>
          <a:fillRect/>
        </a:stretch>
      </xdr:blipFill>
      <xdr:spPr bwMode="auto">
        <a:xfrm>
          <a:off x="1504950" y="5191125"/>
          <a:ext cx="16192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47</xdr:row>
      <xdr:rowOff>19050</xdr:rowOff>
    </xdr:from>
    <xdr:to>
      <xdr:col>0</xdr:col>
      <xdr:colOff>276225</xdr:colOff>
      <xdr:row>48</xdr:row>
      <xdr:rowOff>9525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0975" y="9134475"/>
          <a:ext cx="95250" cy="1809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200025</xdr:colOff>
      <xdr:row>48</xdr:row>
      <xdr:rowOff>38100</xdr:rowOff>
    </xdr:from>
    <xdr:to>
      <xdr:col>1</xdr:col>
      <xdr:colOff>0</xdr:colOff>
      <xdr:row>49</xdr:row>
      <xdr:rowOff>19050</xdr:rowOff>
    </xdr:to>
    <xdr:pic>
      <xdr:nvPicPr>
        <xdr:cNvPr id="6" name="Picture 1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9344025"/>
          <a:ext cx="142875" cy="17145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31</xdr:row>
          <xdr:rowOff>66675</xdr:rowOff>
        </xdr:from>
        <xdr:to>
          <xdr:col>3</xdr:col>
          <xdr:colOff>866775</xdr:colOff>
          <xdr:row>33</xdr:row>
          <xdr:rowOff>142875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34</xdr:row>
          <xdr:rowOff>38100</xdr:rowOff>
        </xdr:from>
        <xdr:to>
          <xdr:col>3</xdr:col>
          <xdr:colOff>904875</xdr:colOff>
          <xdr:row>36</xdr:row>
          <xdr:rowOff>142875</xdr:rowOff>
        </xdr:to>
        <xdr:sp macro="" textlink="">
          <xdr:nvSpPr>
            <xdr:cNvPr id="16386" name="Object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2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142875</xdr:colOff>
          <xdr:row>50</xdr:row>
          <xdr:rowOff>133350</xdr:rowOff>
        </xdr:from>
        <xdr:to>
          <xdr:col>8</xdr:col>
          <xdr:colOff>257175</xdr:colOff>
          <xdr:row>55</xdr:row>
          <xdr:rowOff>76200</xdr:rowOff>
        </xdr:to>
        <xdr:sp macro="" textlink="">
          <xdr:nvSpPr>
            <xdr:cNvPr id="16387" name="Object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2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9525</xdr:colOff>
      <xdr:row>24</xdr:row>
      <xdr:rowOff>47625</xdr:rowOff>
    </xdr:from>
    <xdr:to>
      <xdr:col>6</xdr:col>
      <xdr:colOff>400050</xdr:colOff>
      <xdr:row>26</xdr:row>
      <xdr:rowOff>180975</xdr:rowOff>
    </xdr:to>
    <xdr:sp macro="" textlink="">
      <xdr:nvSpPr>
        <xdr:cNvPr id="10" name="9 Elips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838575" y="4772025"/>
          <a:ext cx="1590675" cy="514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485776</xdr:colOff>
      <xdr:row>25</xdr:row>
      <xdr:rowOff>38100</xdr:rowOff>
    </xdr:from>
    <xdr:to>
      <xdr:col>9</xdr:col>
      <xdr:colOff>419101</xdr:colOff>
      <xdr:row>26</xdr:row>
      <xdr:rowOff>161925</xdr:rowOff>
    </xdr:to>
    <xdr:sp macro="" textlink="">
      <xdr:nvSpPr>
        <xdr:cNvPr id="11" name="10 Flecha derecha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14976" y="4953000"/>
          <a:ext cx="2743200" cy="314325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0</xdr:colOff>
      <xdr:row>23</xdr:row>
      <xdr:rowOff>95250</xdr:rowOff>
    </xdr:from>
    <xdr:to>
      <xdr:col>14</xdr:col>
      <xdr:colOff>400050</xdr:colOff>
      <xdr:row>24</xdr:row>
      <xdr:rowOff>180975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324850" y="4629150"/>
          <a:ext cx="364807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Ir</a:t>
          </a:r>
          <a:r>
            <a:rPr lang="es-ES" sz="1100" baseline="0"/>
            <a:t> a la pestaña DATOS / ANALISIS y SI / BUSCAR OBJETIVO</a:t>
          </a:r>
          <a:endParaRPr lang="es-ES" sz="1100"/>
        </a:p>
      </xdr:txBody>
    </xdr:sp>
    <xdr:clientData/>
  </xdr:twoCellAnchor>
  <xdr:twoCellAnchor>
    <xdr:from>
      <xdr:col>10</xdr:col>
      <xdr:colOff>457201</xdr:colOff>
      <xdr:row>25</xdr:row>
      <xdr:rowOff>104775</xdr:rowOff>
    </xdr:from>
    <xdr:to>
      <xdr:col>13</xdr:col>
      <xdr:colOff>28575</xdr:colOff>
      <xdr:row>32</xdr:row>
      <xdr:rowOff>104774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8782051" y="5019675"/>
          <a:ext cx="2171699" cy="1333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u="sng"/>
            <a:t>Definir celda</a:t>
          </a:r>
          <a:r>
            <a:rPr lang="es-ES" sz="1100"/>
            <a:t>: F26</a:t>
          </a:r>
        </a:p>
        <a:p>
          <a:r>
            <a:rPr lang="es-ES" sz="1100" u="sng"/>
            <a:t>Con</a:t>
          </a:r>
          <a:r>
            <a:rPr lang="es-ES" sz="1100" u="sng" baseline="0"/>
            <a:t> el valor</a:t>
          </a:r>
          <a:r>
            <a:rPr lang="es-ES" sz="1100" baseline="0"/>
            <a:t>: (colocar el monto a depositar)</a:t>
          </a:r>
        </a:p>
        <a:p>
          <a:r>
            <a:rPr lang="es-ES" sz="1100" u="sng" baseline="0"/>
            <a:t>Para cambiar celda</a:t>
          </a:r>
          <a:r>
            <a:rPr lang="es-ES" sz="1100" baseline="0"/>
            <a:t>: E23 (donde  aparecerá la tasa de corte correspondiente al precio de corte de la subasta)</a:t>
          </a:r>
          <a:endParaRPr lang="es-ES" sz="1100"/>
        </a:p>
      </xdr:txBody>
    </xdr:sp>
    <xdr:clientData/>
  </xdr:twoCellAnchor>
  <xdr:twoCellAnchor>
    <xdr:from>
      <xdr:col>6</xdr:col>
      <xdr:colOff>0</xdr:colOff>
      <xdr:row>29</xdr:row>
      <xdr:rowOff>133350</xdr:rowOff>
    </xdr:from>
    <xdr:to>
      <xdr:col>10</xdr:col>
      <xdr:colOff>390525</xdr:colOff>
      <xdr:row>40</xdr:row>
      <xdr:rowOff>0</xdr:rowOff>
    </xdr:to>
    <xdr:cxnSp macro="">
      <xdr:nvCxnSpPr>
        <xdr:cNvPr id="14" name="13 Conector curvad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5029200" y="5810250"/>
          <a:ext cx="3686175" cy="1971675"/>
        </a:xfrm>
        <a:prstGeom prst="curvedConnector3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123827</xdr:colOff>
      <xdr:row>12</xdr:row>
      <xdr:rowOff>95252</xdr:rowOff>
    </xdr:from>
    <xdr:to>
      <xdr:col>17</xdr:col>
      <xdr:colOff>733426</xdr:colOff>
      <xdr:row>41</xdr:row>
      <xdr:rowOff>9526</xdr:rowOff>
    </xdr:to>
    <xdr:cxnSp macro="">
      <xdr:nvCxnSpPr>
        <xdr:cNvPr id="15" name="14 Conector curv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rot="5400000">
          <a:off x="11358564" y="4471990"/>
          <a:ext cx="5448299" cy="1571624"/>
        </a:xfrm>
        <a:prstGeom prst="curvedConnector3">
          <a:avLst>
            <a:gd name="adj1" fmla="val 99476"/>
          </a:avLst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704850</xdr:colOff>
      <xdr:row>39</xdr:row>
      <xdr:rowOff>57150</xdr:rowOff>
    </xdr:from>
    <xdr:to>
      <xdr:col>15</xdr:col>
      <xdr:colOff>638175</xdr:colOff>
      <xdr:row>41</xdr:row>
      <xdr:rowOff>9525</xdr:rowOff>
    </xdr:to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9029700" y="7648575"/>
          <a:ext cx="41338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u="none"/>
            <a:t>Los</a:t>
          </a:r>
          <a:r>
            <a:rPr lang="es-ES" sz="1100" u="none" baseline="0"/>
            <a:t> montos coinciden</a:t>
          </a:r>
          <a:endParaRPr lang="es-ES" sz="1100" u="none"/>
        </a:p>
      </xdr:txBody>
    </xdr:sp>
    <xdr:clientData/>
  </xdr:twoCellAnchor>
  <xdr:twoCellAnchor>
    <xdr:from>
      <xdr:col>12</xdr:col>
      <xdr:colOff>66675</xdr:colOff>
      <xdr:row>42</xdr:row>
      <xdr:rowOff>114300</xdr:rowOff>
    </xdr:from>
    <xdr:to>
      <xdr:col>17</xdr:col>
      <xdr:colOff>257175</xdr:colOff>
      <xdr:row>44</xdr:row>
      <xdr:rowOff>66675</xdr:rowOff>
    </xdr:to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0391775" y="8277225"/>
          <a:ext cx="40005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u="none"/>
            <a:t>Los</a:t>
          </a:r>
          <a:r>
            <a:rPr lang="es-ES" sz="1100" u="none" baseline="0"/>
            <a:t> precios también coinciden</a:t>
          </a:r>
          <a:endParaRPr lang="es-ES" sz="1100" u="none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Relationship Id="rId9" Type="http://schemas.openxmlformats.org/officeDocument/2006/relationships/image" Target="../media/image3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S61"/>
  <sheetViews>
    <sheetView topLeftCell="A4" zoomScaleNormal="100" workbookViewId="0">
      <selection activeCell="B40" sqref="B40"/>
    </sheetView>
  </sheetViews>
  <sheetFormatPr baseColWidth="10" defaultColWidth="0" defaultRowHeight="15" customHeight="1" zeroHeight="1" x14ac:dyDescent="0.25"/>
  <cols>
    <col min="1" max="1" width="5.140625" style="49" customWidth="1"/>
    <col min="2" max="2" width="7.5703125" style="49" customWidth="1"/>
    <col min="3" max="3" width="7.140625" style="49" customWidth="1"/>
    <col min="4" max="4" width="17.85546875" style="49" bestFit="1" customWidth="1"/>
    <col min="5" max="5" width="17.140625" style="49" customWidth="1"/>
    <col min="6" max="6" width="18" style="49" bestFit="1" customWidth="1"/>
    <col min="7" max="7" width="12.5703125" style="49" customWidth="1"/>
    <col min="8" max="8" width="17.5703125" style="49" bestFit="1" customWidth="1"/>
    <col min="9" max="9" width="12" style="49" bestFit="1" customWidth="1"/>
    <col min="10" max="10" width="7.28515625" style="49" customWidth="1"/>
    <col min="11" max="11" width="15.140625" style="49" customWidth="1"/>
    <col min="12" max="12" width="14.140625" style="49" customWidth="1"/>
    <col min="13" max="13" width="9" style="49" customWidth="1"/>
    <col min="14" max="14" width="9.7109375" style="49" customWidth="1"/>
    <col min="15" max="15" width="14.28515625" style="49" bestFit="1" customWidth="1"/>
    <col min="16" max="16" width="9.7109375" style="49" customWidth="1"/>
    <col min="17" max="17" width="14.42578125" style="49" customWidth="1"/>
    <col min="18" max="18" width="14.28515625" style="49" bestFit="1" customWidth="1"/>
    <col min="19" max="19" width="13" style="49" customWidth="1"/>
    <col min="20" max="20" width="14.7109375" style="49" customWidth="1"/>
    <col min="21" max="21" width="12.28515625" style="49" bestFit="1" customWidth="1"/>
    <col min="22" max="22" width="11.42578125" style="49" hidden="1" customWidth="1"/>
    <col min="23" max="23" width="12.28515625" style="49" hidden="1" customWidth="1"/>
    <col min="24" max="24" width="12.28515625" style="4" hidden="1" customWidth="1"/>
    <col min="25" max="25" width="11.42578125" style="4" hidden="1" customWidth="1"/>
    <col min="26" max="149" width="0" style="4" hidden="1" customWidth="1"/>
    <col min="150" max="16384" width="11.42578125" style="49" hidden="1"/>
  </cols>
  <sheetData>
    <row r="1" spans="1:149" x14ac:dyDescent="0.25">
      <c r="A1" s="1"/>
      <c r="B1" s="1"/>
      <c r="C1" s="1"/>
      <c r="D1" s="2" t="s">
        <v>0</v>
      </c>
      <c r="E1" s="3">
        <v>42879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4"/>
      <c r="EN1" s="49"/>
      <c r="EO1" s="49"/>
      <c r="EP1" s="49"/>
      <c r="EQ1" s="49"/>
      <c r="ER1" s="49"/>
      <c r="ES1" s="49"/>
    </row>
    <row r="2" spans="1:149" x14ac:dyDescent="0.25">
      <c r="A2" s="1"/>
      <c r="B2" s="6"/>
      <c r="C2" s="1"/>
      <c r="D2" s="2" t="s">
        <v>1</v>
      </c>
      <c r="E2" s="3">
        <v>42878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"/>
      <c r="W2" s="4"/>
      <c r="EN2" s="49"/>
      <c r="EO2" s="49"/>
      <c r="EP2" s="49"/>
      <c r="EQ2" s="49"/>
      <c r="ER2" s="49"/>
      <c r="ES2" s="49"/>
    </row>
    <row r="3" spans="1:149" x14ac:dyDescent="0.25">
      <c r="A3" s="5"/>
      <c r="B3" s="6"/>
      <c r="C3" s="1"/>
      <c r="D3" s="2" t="s">
        <v>2</v>
      </c>
      <c r="E3" s="3">
        <f>+E2+1</f>
        <v>42879</v>
      </c>
      <c r="F3" s="1"/>
      <c r="G3" s="1"/>
      <c r="H3" s="1"/>
      <c r="I3" s="1"/>
      <c r="J3" s="1"/>
      <c r="K3" s="89" t="s">
        <v>42</v>
      </c>
      <c r="L3" s="1"/>
      <c r="M3" s="1"/>
      <c r="N3" s="1"/>
      <c r="O3" s="1"/>
      <c r="P3" s="1"/>
      <c r="Q3" s="1"/>
      <c r="R3" s="1"/>
      <c r="S3" s="1"/>
      <c r="T3" s="1"/>
      <c r="U3" s="1"/>
      <c r="V3" s="4"/>
      <c r="W3" s="4"/>
      <c r="EN3" s="49"/>
      <c r="EO3" s="49"/>
      <c r="EP3" s="49"/>
      <c r="EQ3" s="49"/>
      <c r="ER3" s="49"/>
      <c r="ES3" s="49"/>
    </row>
    <row r="4" spans="1:149" x14ac:dyDescent="0.25">
      <c r="A4" s="5"/>
      <c r="B4" s="6"/>
      <c r="C4" s="1"/>
      <c r="D4" s="7" t="s">
        <v>3</v>
      </c>
      <c r="E4" s="2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"/>
      <c r="W4" s="4"/>
      <c r="EN4" s="49"/>
      <c r="EO4" s="49"/>
      <c r="EP4" s="49"/>
      <c r="EQ4" s="49"/>
      <c r="ER4" s="49"/>
      <c r="ES4" s="49"/>
    </row>
    <row r="5" spans="1:149" ht="25.5" x14ac:dyDescent="0.25">
      <c r="A5" s="5"/>
      <c r="B5" s="6"/>
      <c r="C5" s="1"/>
      <c r="D5" s="7" t="s">
        <v>4</v>
      </c>
      <c r="E5" s="2">
        <v>360</v>
      </c>
      <c r="F5" s="1"/>
      <c r="G5" s="1"/>
      <c r="H5" s="1"/>
      <c r="I5" s="1"/>
      <c r="J5" s="57" t="s">
        <v>23</v>
      </c>
      <c r="K5" s="58" t="s">
        <v>26</v>
      </c>
      <c r="L5" s="58" t="s">
        <v>24</v>
      </c>
      <c r="M5" s="57" t="s">
        <v>27</v>
      </c>
      <c r="N5" s="57" t="s">
        <v>28</v>
      </c>
      <c r="O5" s="57" t="s">
        <v>29</v>
      </c>
      <c r="P5" s="57" t="s">
        <v>30</v>
      </c>
      <c r="Q5" s="57" t="s">
        <v>31</v>
      </c>
      <c r="R5" s="57" t="s">
        <v>32</v>
      </c>
      <c r="S5" s="57" t="s">
        <v>33</v>
      </c>
      <c r="T5" s="57" t="s">
        <v>34</v>
      </c>
      <c r="U5" s="1"/>
      <c r="V5" s="4"/>
      <c r="W5" s="4"/>
      <c r="EN5" s="49"/>
      <c r="EO5" s="49"/>
      <c r="EP5" s="49"/>
      <c r="EQ5" s="49"/>
      <c r="ER5" s="49"/>
      <c r="ES5" s="49"/>
    </row>
    <row r="6" spans="1:149" x14ac:dyDescent="0.25">
      <c r="A6" s="1"/>
      <c r="B6" s="1"/>
      <c r="C6" s="1"/>
      <c r="D6" s="10" t="s">
        <v>5</v>
      </c>
      <c r="E6" s="11">
        <f>+$E$3-$E$1</f>
        <v>0</v>
      </c>
      <c r="F6" s="1"/>
      <c r="G6" s="1"/>
      <c r="H6" s="1"/>
      <c r="I6" s="1"/>
      <c r="J6" s="59">
        <v>5</v>
      </c>
      <c r="K6" s="60">
        <v>3522</v>
      </c>
      <c r="L6" s="61" t="s">
        <v>35</v>
      </c>
      <c r="M6" s="62">
        <v>101.09</v>
      </c>
      <c r="N6" s="59">
        <v>100000</v>
      </c>
      <c r="O6" s="59">
        <f>+N6*1000000</f>
        <v>100000000000</v>
      </c>
      <c r="P6" s="87">
        <v>101</v>
      </c>
      <c r="Q6" s="59">
        <f>+O6</f>
        <v>100000000000</v>
      </c>
      <c r="R6" s="59">
        <f>+P6/100*Q6</f>
        <v>101000000000</v>
      </c>
      <c r="S6" s="63"/>
      <c r="T6" s="63" t="s">
        <v>36</v>
      </c>
      <c r="U6" s="1"/>
      <c r="V6" s="4"/>
      <c r="W6" s="4"/>
      <c r="EN6" s="49"/>
      <c r="EO6" s="49"/>
      <c r="EP6" s="49"/>
      <c r="EQ6" s="49"/>
      <c r="ER6" s="49"/>
      <c r="ES6" s="49"/>
    </row>
    <row r="7" spans="1:149" x14ac:dyDescent="0.25">
      <c r="A7" s="1"/>
      <c r="B7" s="1"/>
      <c r="C7" s="1"/>
      <c r="D7" s="12" t="s">
        <v>6</v>
      </c>
      <c r="E7" s="13">
        <f>+E15-E1</f>
        <v>184</v>
      </c>
      <c r="F7" s="1"/>
      <c r="G7" s="1"/>
      <c r="H7" s="1"/>
      <c r="I7" s="1"/>
      <c r="J7" s="59">
        <v>5</v>
      </c>
      <c r="K7" s="60">
        <v>7</v>
      </c>
      <c r="L7" s="61" t="s">
        <v>35</v>
      </c>
      <c r="M7" s="62">
        <v>101.0874</v>
      </c>
      <c r="N7" s="59">
        <v>100000</v>
      </c>
      <c r="O7" s="59">
        <f t="shared" ref="O7:O9" si="0">+N7*1000000</f>
        <v>100000000000</v>
      </c>
      <c r="P7" s="87">
        <v>101</v>
      </c>
      <c r="Q7" s="59">
        <f>+O7</f>
        <v>100000000000</v>
      </c>
      <c r="R7" s="59">
        <f>+P7/100*Q7</f>
        <v>101000000000</v>
      </c>
      <c r="S7" s="63"/>
      <c r="T7" s="63" t="s">
        <v>36</v>
      </c>
      <c r="U7" s="1"/>
      <c r="V7" s="4"/>
      <c r="W7" s="4"/>
      <c r="EN7" s="49"/>
      <c r="EO7" s="49"/>
      <c r="EP7" s="49"/>
      <c r="EQ7" s="49"/>
      <c r="ER7" s="49"/>
      <c r="ES7" s="49"/>
    </row>
    <row r="8" spans="1:149" x14ac:dyDescent="0.25">
      <c r="A8" s="15"/>
      <c r="B8" s="15"/>
      <c r="C8" s="1"/>
      <c r="D8" s="9"/>
      <c r="E8" s="9"/>
      <c r="F8" s="1"/>
      <c r="G8" s="1"/>
      <c r="H8" s="1"/>
      <c r="I8" s="1"/>
      <c r="J8" s="59">
        <v>5</v>
      </c>
      <c r="K8" s="60">
        <v>4613</v>
      </c>
      <c r="L8" s="61" t="s">
        <v>35</v>
      </c>
      <c r="M8" s="62">
        <v>100.05200000000001</v>
      </c>
      <c r="N8" s="59">
        <v>60000</v>
      </c>
      <c r="O8" s="59">
        <f t="shared" si="0"/>
        <v>60000000000</v>
      </c>
      <c r="P8" s="87">
        <v>101</v>
      </c>
      <c r="Q8" s="59">
        <v>37735000000</v>
      </c>
      <c r="R8" s="59">
        <f>+P8/100*Q8</f>
        <v>38112350000</v>
      </c>
      <c r="S8" s="63"/>
      <c r="T8" s="63" t="s">
        <v>36</v>
      </c>
      <c r="U8" s="1"/>
      <c r="V8" s="4"/>
      <c r="W8" s="4"/>
      <c r="EN8" s="49"/>
      <c r="EO8" s="49"/>
      <c r="EP8" s="49"/>
      <c r="EQ8" s="49"/>
      <c r="ER8" s="49"/>
      <c r="ES8" s="49"/>
    </row>
    <row r="9" spans="1:149" ht="15.75" customHeight="1" x14ac:dyDescent="0.25">
      <c r="A9" s="151"/>
      <c r="B9" s="151"/>
      <c r="C9" s="1"/>
      <c r="D9" s="152" t="s">
        <v>25</v>
      </c>
      <c r="E9" s="153"/>
      <c r="F9" s="154"/>
      <c r="G9" s="1"/>
      <c r="H9" s="1"/>
      <c r="I9" s="155"/>
      <c r="J9" s="59">
        <v>5</v>
      </c>
      <c r="K9" s="60">
        <v>2475</v>
      </c>
      <c r="L9" s="61" t="s">
        <v>35</v>
      </c>
      <c r="M9" s="62">
        <v>99.8</v>
      </c>
      <c r="N9" s="59">
        <v>10000</v>
      </c>
      <c r="O9" s="59">
        <f t="shared" si="0"/>
        <v>10000000000</v>
      </c>
      <c r="P9" s="62" t="s">
        <v>22</v>
      </c>
      <c r="Q9" s="62" t="s">
        <v>22</v>
      </c>
      <c r="R9" s="62" t="s">
        <v>22</v>
      </c>
      <c r="S9" s="62" t="s">
        <v>22</v>
      </c>
      <c r="T9" s="63" t="s">
        <v>38</v>
      </c>
      <c r="U9" s="1"/>
      <c r="V9" s="4"/>
      <c r="W9" s="4"/>
      <c r="EN9" s="49"/>
      <c r="EO9" s="49"/>
      <c r="EP9" s="49"/>
      <c r="EQ9" s="49"/>
      <c r="ER9" s="49"/>
      <c r="ES9" s="49"/>
    </row>
    <row r="10" spans="1:149" x14ac:dyDescent="0.25">
      <c r="A10" s="156"/>
      <c r="B10" s="156"/>
      <c r="C10" s="1"/>
      <c r="D10" s="16" t="s">
        <v>7</v>
      </c>
      <c r="E10" s="157">
        <v>237735000000</v>
      </c>
      <c r="F10" s="158"/>
      <c r="G10" s="1"/>
      <c r="H10" s="1"/>
      <c r="I10" s="155"/>
      <c r="J10" s="64"/>
      <c r="K10" s="64"/>
      <c r="L10" s="65" t="s">
        <v>37</v>
      </c>
      <c r="M10" s="66"/>
      <c r="N10" s="64"/>
      <c r="O10" s="64">
        <f>SUM(O6:O9)</f>
        <v>270000000000</v>
      </c>
      <c r="P10" s="67"/>
      <c r="Q10" s="64">
        <f>SUM(Q6:Q9)</f>
        <v>237735000000</v>
      </c>
      <c r="R10" s="64">
        <f>SUM(R6:R9)</f>
        <v>240112350000</v>
      </c>
      <c r="S10" s="44"/>
      <c r="T10" s="44"/>
      <c r="U10" s="1"/>
      <c r="V10" s="4"/>
      <c r="W10" s="4"/>
      <c r="EN10" s="49"/>
      <c r="EO10" s="49"/>
      <c r="EP10" s="49"/>
      <c r="EQ10" s="49"/>
      <c r="ER10" s="49"/>
      <c r="ES10" s="49"/>
    </row>
    <row r="11" spans="1:149" ht="15.75" customHeight="1" x14ac:dyDescent="0.25">
      <c r="A11" s="15"/>
      <c r="B11" s="69"/>
      <c r="C11" s="1"/>
      <c r="D11" s="17" t="s">
        <v>8</v>
      </c>
      <c r="E11" s="18"/>
      <c r="F11" s="19">
        <v>8.2000000000000003E-2</v>
      </c>
      <c r="G11" s="1"/>
      <c r="H11" s="1"/>
      <c r="I11" s="150"/>
      <c r="J11" s="74"/>
      <c r="K11" s="75"/>
      <c r="L11" s="76"/>
      <c r="M11" s="77"/>
      <c r="N11" s="146"/>
      <c r="O11" s="8"/>
      <c r="P11" s="1"/>
      <c r="Q11" s="1"/>
      <c r="R11" s="1"/>
      <c r="S11" s="1"/>
      <c r="T11" s="1"/>
      <c r="U11" s="1"/>
      <c r="V11" s="4"/>
      <c r="W11" s="4"/>
      <c r="EN11" s="49"/>
      <c r="EO11" s="49"/>
      <c r="EP11" s="49"/>
      <c r="EQ11" s="49"/>
      <c r="ER11" s="49"/>
      <c r="ES11" s="49"/>
    </row>
    <row r="12" spans="1:149" ht="15" customHeight="1" x14ac:dyDescent="0.25">
      <c r="A12" s="15"/>
      <c r="B12" s="70"/>
      <c r="C12" s="1"/>
      <c r="D12" s="17" t="s">
        <v>9</v>
      </c>
      <c r="E12" s="18"/>
      <c r="F12" s="20">
        <v>42879</v>
      </c>
      <c r="G12" s="1"/>
      <c r="H12" s="1"/>
      <c r="I12" s="150"/>
      <c r="J12" s="14"/>
      <c r="K12" s="78"/>
      <c r="L12" s="71"/>
      <c r="M12" s="79"/>
      <c r="N12" s="146"/>
      <c r="O12" s="8"/>
      <c r="P12" s="1"/>
      <c r="Q12" s="83" t="s">
        <v>40</v>
      </c>
      <c r="R12" s="84">
        <f>+R10-Q10</f>
        <v>2377350000</v>
      </c>
      <c r="S12" s="1"/>
      <c r="T12" s="1"/>
      <c r="U12" s="1"/>
      <c r="V12" s="4"/>
      <c r="W12" s="4"/>
      <c r="EN12" s="49"/>
      <c r="EO12" s="49"/>
      <c r="EP12" s="49"/>
      <c r="EQ12" s="49"/>
      <c r="ER12" s="49"/>
      <c r="ES12" s="49"/>
    </row>
    <row r="13" spans="1:149" x14ac:dyDescent="0.25">
      <c r="A13" s="15"/>
      <c r="B13" s="70"/>
      <c r="C13" s="1"/>
      <c r="D13" s="21" t="s">
        <v>10</v>
      </c>
      <c r="E13" s="22"/>
      <c r="F13" s="23">
        <v>44705</v>
      </c>
      <c r="G13" s="1"/>
      <c r="H13" s="1"/>
      <c r="I13" s="150"/>
      <c r="J13" s="14"/>
      <c r="K13" s="78"/>
      <c r="L13" s="71"/>
      <c r="M13" s="79"/>
      <c r="N13" s="146"/>
      <c r="O13" s="8"/>
      <c r="P13" s="1"/>
      <c r="Q13" s="1"/>
      <c r="R13" s="1"/>
      <c r="S13" s="1"/>
      <c r="T13" s="1"/>
      <c r="U13" s="1"/>
      <c r="V13" s="4"/>
      <c r="W13" s="4"/>
      <c r="EN13" s="49"/>
      <c r="EO13" s="49"/>
      <c r="EP13" s="49"/>
      <c r="EQ13" s="49"/>
      <c r="ER13" s="49"/>
      <c r="ES13" s="49"/>
    </row>
    <row r="14" spans="1:149" x14ac:dyDescent="0.25">
      <c r="A14" s="71"/>
      <c r="B14" s="14"/>
      <c r="C14" s="1"/>
      <c r="D14" s="24" t="s">
        <v>11</v>
      </c>
      <c r="E14" s="25" t="s">
        <v>12</v>
      </c>
      <c r="F14" s="26" t="s">
        <v>13</v>
      </c>
      <c r="G14" s="15"/>
      <c r="H14" s="15"/>
      <c r="I14" s="15"/>
      <c r="J14" s="15"/>
      <c r="K14" s="15"/>
      <c r="L14" s="15"/>
      <c r="M14" s="15"/>
      <c r="N14" s="29"/>
      <c r="O14" s="1"/>
      <c r="P14" s="1"/>
      <c r="Q14" s="1"/>
      <c r="R14" s="1"/>
      <c r="S14" s="1"/>
      <c r="T14" s="1"/>
      <c r="U14" s="1"/>
      <c r="V14" s="4"/>
      <c r="W14" s="4"/>
      <c r="EN14" s="49"/>
      <c r="EO14" s="49"/>
      <c r="EP14" s="49"/>
      <c r="EQ14" s="49"/>
      <c r="ER14" s="49"/>
      <c r="ES14" s="49"/>
    </row>
    <row r="15" spans="1:149" x14ac:dyDescent="0.25">
      <c r="A15" s="72"/>
      <c r="B15" s="73"/>
      <c r="C15" s="1">
        <f t="shared" ref="C15:C24" si="1">+C14+1</f>
        <v>1</v>
      </c>
      <c r="D15" s="27">
        <f>+E15-$E$1</f>
        <v>184</v>
      </c>
      <c r="E15" s="25">
        <v>43063</v>
      </c>
      <c r="F15" s="28">
        <f t="shared" ref="F15:F24" si="2">$E$37</f>
        <v>9747135000</v>
      </c>
      <c r="G15" s="15"/>
      <c r="H15" s="15"/>
      <c r="I15" s="15"/>
      <c r="J15" s="15"/>
      <c r="K15" s="1"/>
      <c r="L15" s="1"/>
      <c r="M15" s="1"/>
      <c r="N15" s="29"/>
      <c r="O15" s="1"/>
      <c r="P15" s="1"/>
      <c r="Q15" s="1"/>
      <c r="R15" s="1"/>
      <c r="S15" s="1"/>
      <c r="T15" s="1"/>
      <c r="U15" s="1"/>
      <c r="V15" s="4"/>
      <c r="W15" s="4"/>
      <c r="EN15" s="49"/>
      <c r="EO15" s="49"/>
      <c r="EP15" s="49"/>
      <c r="EQ15" s="49"/>
      <c r="ER15" s="49"/>
      <c r="ES15" s="49"/>
    </row>
    <row r="16" spans="1:149" x14ac:dyDescent="0.25">
      <c r="A16" s="71"/>
      <c r="B16" s="73"/>
      <c r="C16" s="1">
        <f t="shared" si="1"/>
        <v>2</v>
      </c>
      <c r="D16" s="27">
        <f t="shared" ref="D16:D24" si="3">+E16-E15</f>
        <v>181</v>
      </c>
      <c r="E16" s="25">
        <v>43244</v>
      </c>
      <c r="F16" s="28">
        <f t="shared" si="2"/>
        <v>9747135000</v>
      </c>
      <c r="G16" s="15"/>
      <c r="H16" s="15"/>
      <c r="I16" s="15"/>
      <c r="J16" s="1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4"/>
      <c r="W16" s="4"/>
      <c r="EN16" s="49"/>
      <c r="EO16" s="49"/>
      <c r="EP16" s="49"/>
      <c r="EQ16" s="49"/>
      <c r="ER16" s="49"/>
      <c r="ES16" s="49"/>
    </row>
    <row r="17" spans="1:149" x14ac:dyDescent="0.25">
      <c r="A17" s="71"/>
      <c r="B17" s="73"/>
      <c r="C17" s="1">
        <f t="shared" si="1"/>
        <v>3</v>
      </c>
      <c r="D17" s="27">
        <f t="shared" si="3"/>
        <v>184</v>
      </c>
      <c r="E17" s="25">
        <v>43428</v>
      </c>
      <c r="F17" s="28">
        <f t="shared" si="2"/>
        <v>9747135000</v>
      </c>
      <c r="G17" s="15"/>
      <c r="H17" s="15"/>
      <c r="I17" s="15"/>
      <c r="J17" s="1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4"/>
      <c r="W17" s="4"/>
      <c r="EN17" s="49"/>
      <c r="EO17" s="49"/>
      <c r="EP17" s="49"/>
      <c r="EQ17" s="49"/>
      <c r="ER17" s="49"/>
      <c r="ES17" s="49"/>
    </row>
    <row r="18" spans="1:149" x14ac:dyDescent="0.25">
      <c r="A18" s="71"/>
      <c r="B18" s="73"/>
      <c r="C18" s="1">
        <f t="shared" si="1"/>
        <v>4</v>
      </c>
      <c r="D18" s="27">
        <f t="shared" si="3"/>
        <v>181</v>
      </c>
      <c r="E18" s="25">
        <v>43609</v>
      </c>
      <c r="F18" s="28">
        <f t="shared" si="2"/>
        <v>9747135000</v>
      </c>
      <c r="G18" s="15"/>
      <c r="H18" s="15"/>
      <c r="I18" s="15"/>
      <c r="J18" s="15"/>
      <c r="K18" s="80"/>
      <c r="L18" s="80"/>
      <c r="M18" s="1"/>
      <c r="N18" s="1"/>
      <c r="O18" s="1"/>
      <c r="P18" s="1"/>
      <c r="Q18" s="1"/>
      <c r="R18" s="1"/>
      <c r="S18" s="1"/>
      <c r="T18" s="1"/>
      <c r="U18" s="1"/>
      <c r="V18" s="4"/>
      <c r="W18" s="4"/>
      <c r="EN18" s="49"/>
      <c r="EO18" s="49"/>
      <c r="EP18" s="49"/>
      <c r="EQ18" s="49"/>
      <c r="ER18" s="49"/>
      <c r="ES18" s="49"/>
    </row>
    <row r="19" spans="1:149" x14ac:dyDescent="0.25">
      <c r="A19" s="71"/>
      <c r="B19" s="73"/>
      <c r="C19" s="1">
        <f t="shared" si="1"/>
        <v>5</v>
      </c>
      <c r="D19" s="27">
        <f t="shared" si="3"/>
        <v>184</v>
      </c>
      <c r="E19" s="25">
        <v>43793</v>
      </c>
      <c r="F19" s="28">
        <f t="shared" si="2"/>
        <v>9747135000</v>
      </c>
      <c r="G19" s="15"/>
      <c r="H19" s="15"/>
      <c r="I19" s="15"/>
      <c r="J19" s="15"/>
      <c r="K19" s="80"/>
      <c r="L19" s="80"/>
      <c r="M19" s="1"/>
      <c r="N19" s="1"/>
      <c r="O19" s="1"/>
      <c r="P19" s="1"/>
      <c r="Q19" s="1"/>
      <c r="R19" s="1"/>
      <c r="S19" s="1"/>
      <c r="T19" s="1"/>
      <c r="U19" s="1"/>
      <c r="V19" s="4"/>
      <c r="W19" s="4"/>
      <c r="EN19" s="49"/>
      <c r="EO19" s="49"/>
      <c r="EP19" s="49"/>
      <c r="EQ19" s="49"/>
      <c r="ER19" s="49"/>
      <c r="ES19" s="49"/>
    </row>
    <row r="20" spans="1:149" x14ac:dyDescent="0.25">
      <c r="A20" s="71"/>
      <c r="B20" s="73"/>
      <c r="C20" s="1">
        <f t="shared" si="1"/>
        <v>6</v>
      </c>
      <c r="D20" s="27">
        <f t="shared" si="3"/>
        <v>182</v>
      </c>
      <c r="E20" s="25">
        <v>43975</v>
      </c>
      <c r="F20" s="28">
        <f t="shared" si="2"/>
        <v>9747135000</v>
      </c>
      <c r="G20" s="15"/>
      <c r="H20" s="15"/>
      <c r="I20" s="15"/>
      <c r="J20" s="15"/>
      <c r="K20" s="80"/>
      <c r="L20" s="80"/>
      <c r="M20" s="1"/>
      <c r="N20" s="1"/>
      <c r="O20" s="1"/>
      <c r="P20" s="1"/>
      <c r="Q20" s="1"/>
      <c r="R20" s="1"/>
      <c r="S20" s="1"/>
      <c r="T20" s="1"/>
      <c r="U20" s="1"/>
      <c r="V20" s="4"/>
      <c r="W20" s="4"/>
      <c r="EN20" s="49"/>
      <c r="EO20" s="49"/>
      <c r="EP20" s="49"/>
      <c r="EQ20" s="49"/>
      <c r="ER20" s="49"/>
      <c r="ES20" s="49"/>
    </row>
    <row r="21" spans="1:149" s="90" customFormat="1" x14ac:dyDescent="0.25">
      <c r="A21" s="71"/>
      <c r="B21" s="73"/>
      <c r="C21" s="1">
        <f t="shared" si="1"/>
        <v>7</v>
      </c>
      <c r="D21" s="27">
        <f t="shared" si="3"/>
        <v>184</v>
      </c>
      <c r="E21" s="25">
        <v>44159</v>
      </c>
      <c r="F21" s="28">
        <f t="shared" si="2"/>
        <v>9747135000</v>
      </c>
      <c r="G21" s="15"/>
      <c r="H21" s="15"/>
      <c r="I21" s="15"/>
      <c r="J21" s="15"/>
      <c r="K21" s="80"/>
      <c r="L21" s="80"/>
      <c r="M21" s="1"/>
      <c r="N21" s="1"/>
      <c r="O21" s="1"/>
      <c r="P21" s="1"/>
      <c r="Q21" s="1"/>
      <c r="R21" s="1"/>
      <c r="S21" s="1"/>
      <c r="T21" s="1"/>
      <c r="U21" s="1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</row>
    <row r="22" spans="1:149" s="90" customFormat="1" x14ac:dyDescent="0.25">
      <c r="A22" s="71"/>
      <c r="B22" s="73"/>
      <c r="C22" s="1">
        <f t="shared" si="1"/>
        <v>8</v>
      </c>
      <c r="D22" s="27">
        <f t="shared" si="3"/>
        <v>181</v>
      </c>
      <c r="E22" s="25">
        <v>44340</v>
      </c>
      <c r="F22" s="28">
        <f t="shared" si="2"/>
        <v>9747135000</v>
      </c>
      <c r="G22" s="15"/>
      <c r="H22" s="15"/>
      <c r="I22" s="15"/>
      <c r="J22" s="15"/>
      <c r="K22" s="80"/>
      <c r="L22" s="80"/>
      <c r="M22" s="1"/>
      <c r="N22" s="1"/>
      <c r="O22" s="1"/>
      <c r="P22" s="1"/>
      <c r="Q22" s="1"/>
      <c r="R22" s="1"/>
      <c r="S22" s="1"/>
      <c r="T22" s="1"/>
      <c r="U22" s="1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</row>
    <row r="23" spans="1:149" s="90" customFormat="1" x14ac:dyDescent="0.25">
      <c r="A23" s="71"/>
      <c r="B23" s="73"/>
      <c r="C23" s="1">
        <f t="shared" si="1"/>
        <v>9</v>
      </c>
      <c r="D23" s="27">
        <f t="shared" si="3"/>
        <v>184</v>
      </c>
      <c r="E23" s="25">
        <v>44524</v>
      </c>
      <c r="F23" s="28">
        <f t="shared" si="2"/>
        <v>9747135000</v>
      </c>
      <c r="G23" s="15"/>
      <c r="H23" s="15"/>
      <c r="I23" s="15"/>
      <c r="J23" s="15"/>
      <c r="K23" s="80"/>
      <c r="L23" s="80"/>
      <c r="M23" s="1"/>
      <c r="N23" s="1"/>
      <c r="O23" s="1"/>
      <c r="P23" s="1"/>
      <c r="Q23" s="1"/>
      <c r="R23" s="1"/>
      <c r="S23" s="1"/>
      <c r="T23" s="1"/>
      <c r="U23" s="1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</row>
    <row r="24" spans="1:149" s="90" customFormat="1" x14ac:dyDescent="0.25">
      <c r="A24" s="71"/>
      <c r="B24" s="73"/>
      <c r="C24" s="1">
        <f t="shared" si="1"/>
        <v>10</v>
      </c>
      <c r="D24" s="27">
        <f t="shared" si="3"/>
        <v>181</v>
      </c>
      <c r="E24" s="25">
        <v>44705</v>
      </c>
      <c r="F24" s="28">
        <f t="shared" si="2"/>
        <v>9747135000</v>
      </c>
      <c r="G24" s="15"/>
      <c r="H24" s="15"/>
      <c r="I24" s="15"/>
      <c r="J24" s="15"/>
      <c r="K24" s="80"/>
      <c r="L24" s="80"/>
      <c r="M24" s="1"/>
      <c r="N24" s="1"/>
      <c r="O24" s="1"/>
      <c r="P24" s="1"/>
      <c r="Q24" s="1"/>
      <c r="R24" s="1"/>
      <c r="S24" s="1"/>
      <c r="T24" s="1"/>
      <c r="U24" s="1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</row>
    <row r="25" spans="1:149" x14ac:dyDescent="0.25">
      <c r="A25" s="15"/>
      <c r="B25" s="15"/>
      <c r="C25" s="1"/>
      <c r="D25" s="27" t="s">
        <v>14</v>
      </c>
      <c r="E25" s="25">
        <v>44705</v>
      </c>
      <c r="F25" s="28">
        <f>$E$10</f>
        <v>237735000000</v>
      </c>
      <c r="G25" s="1"/>
      <c r="H25" s="1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4"/>
      <c r="W25" s="4"/>
      <c r="EN25" s="49"/>
      <c r="EO25" s="49"/>
      <c r="EP25" s="49"/>
      <c r="EQ25" s="49"/>
      <c r="ER25" s="49"/>
      <c r="ES25" s="49"/>
    </row>
    <row r="26" spans="1:149" x14ac:dyDescent="0.25">
      <c r="A26" s="15"/>
      <c r="B26" s="51"/>
      <c r="C26" s="1"/>
      <c r="D26" s="30">
        <f>SUM(D15:D20)</f>
        <v>1096</v>
      </c>
      <c r="E26" s="22"/>
      <c r="F26" s="31"/>
      <c r="G26" s="1"/>
      <c r="H26" s="1"/>
      <c r="I26" s="1" t="s">
        <v>41</v>
      </c>
      <c r="J26" s="1"/>
      <c r="K26" s="86">
        <f>+R10</f>
        <v>240112350000</v>
      </c>
      <c r="L26" s="47"/>
      <c r="M26" s="1"/>
      <c r="N26" s="1"/>
      <c r="O26" s="1"/>
      <c r="P26" s="1"/>
      <c r="Q26" s="1"/>
      <c r="R26" s="1"/>
      <c r="S26" s="1"/>
      <c r="T26" s="1"/>
      <c r="U26" s="1"/>
      <c r="V26" s="4"/>
      <c r="W26" s="4"/>
      <c r="EN26" s="49"/>
      <c r="EO26" s="49"/>
      <c r="EP26" s="49"/>
      <c r="EQ26" s="49"/>
      <c r="ER26" s="49"/>
      <c r="ES26" s="49"/>
    </row>
    <row r="27" spans="1:149" x14ac:dyDescent="0.25">
      <c r="A27" s="52"/>
      <c r="B27" s="51"/>
      <c r="C27" s="1"/>
      <c r="D27" s="1" t="s">
        <v>21</v>
      </c>
      <c r="E27" s="32">
        <v>7.9537021864009988E-2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4"/>
      <c r="W27" s="4"/>
      <c r="EN27" s="49"/>
      <c r="EO27" s="49"/>
      <c r="EP27" s="49"/>
      <c r="EQ27" s="49"/>
      <c r="ER27" s="49"/>
      <c r="ES27" s="49"/>
    </row>
    <row r="28" spans="1:149" x14ac:dyDescent="0.25">
      <c r="A28" s="14"/>
      <c r="B28" s="51"/>
      <c r="C28" s="1"/>
      <c r="D28" s="33" t="s">
        <v>15</v>
      </c>
      <c r="E28" s="8">
        <f>+C24</f>
        <v>10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4"/>
      <c r="W28" s="4"/>
      <c r="EN28" s="49"/>
      <c r="EO28" s="49"/>
      <c r="EP28" s="49"/>
      <c r="EQ28" s="49"/>
      <c r="ER28" s="49"/>
      <c r="ES28" s="49"/>
    </row>
    <row r="29" spans="1:149" x14ac:dyDescent="0.25">
      <c r="A29" s="51"/>
      <c r="B29" s="51"/>
      <c r="C29" s="1"/>
      <c r="D29" s="1"/>
      <c r="E29" s="34"/>
      <c r="F29" s="1"/>
      <c r="G29" s="1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4"/>
      <c r="W29" s="4"/>
      <c r="EN29" s="49"/>
      <c r="EO29" s="49"/>
      <c r="EP29" s="49"/>
      <c r="EQ29" s="49"/>
      <c r="ER29" s="49"/>
      <c r="ES29" s="49"/>
    </row>
    <row r="30" spans="1:149" x14ac:dyDescent="0.25">
      <c r="A30" s="147"/>
      <c r="B30" s="147"/>
      <c r="C30" s="1"/>
      <c r="D30" s="35" t="s">
        <v>16</v>
      </c>
      <c r="E30" s="148">
        <f>E10/(1+E27/E4)^E28+F49+E32</f>
        <v>240112350000</v>
      </c>
      <c r="F30" s="149"/>
      <c r="G30" s="1"/>
      <c r="H30" s="48"/>
      <c r="I30" s="1"/>
      <c r="J30" s="1"/>
      <c r="K30" s="1"/>
      <c r="L30" s="1"/>
      <c r="M30" s="68"/>
      <c r="N30" s="1"/>
      <c r="O30" s="1"/>
      <c r="P30" s="1"/>
      <c r="Q30" s="1"/>
      <c r="R30" s="1"/>
      <c r="S30" s="1"/>
      <c r="T30" s="1"/>
      <c r="U30" s="1"/>
      <c r="V30" s="4"/>
      <c r="W30" s="4"/>
      <c r="EN30" s="49"/>
      <c r="EO30" s="49"/>
      <c r="EP30" s="49"/>
      <c r="EQ30" s="49"/>
      <c r="ER30" s="49"/>
      <c r="ES30" s="49"/>
    </row>
    <row r="31" spans="1:149" ht="15" customHeight="1" x14ac:dyDescent="0.25">
      <c r="A31" s="15"/>
      <c r="B31" s="15"/>
      <c r="C31" s="34"/>
      <c r="D31" s="1"/>
      <c r="E31" s="1"/>
      <c r="F31" s="3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4"/>
      <c r="W31" s="4"/>
      <c r="EN31" s="49"/>
      <c r="EO31" s="49"/>
      <c r="EP31" s="49"/>
      <c r="EQ31" s="49"/>
      <c r="ER31" s="49"/>
      <c r="ES31" s="49"/>
    </row>
    <row r="32" spans="1:149" x14ac:dyDescent="0.25">
      <c r="A32" s="147"/>
      <c r="B32" s="147"/>
      <c r="C32" s="36"/>
      <c r="D32" s="35" t="s">
        <v>17</v>
      </c>
      <c r="E32" s="148">
        <f>+E10*F11/$E$4*$E$6/$E$7</f>
        <v>0</v>
      </c>
      <c r="F32" s="149"/>
      <c r="G32" s="1"/>
      <c r="H32" s="8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4"/>
      <c r="W32" s="4"/>
      <c r="EN32" s="49"/>
      <c r="EO32" s="49"/>
      <c r="EP32" s="49"/>
      <c r="EQ32" s="49"/>
      <c r="ER32" s="49"/>
      <c r="ES32" s="49"/>
    </row>
    <row r="33" spans="1:149" s="1" customFormat="1" x14ac:dyDescent="0.25">
      <c r="A33" s="15"/>
      <c r="B33" s="15"/>
      <c r="H33" s="45"/>
      <c r="I33" s="38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</row>
    <row r="34" spans="1:149" s="1" customFormat="1" x14ac:dyDescent="0.25">
      <c r="A34" s="53"/>
      <c r="B34" s="54"/>
      <c r="D34" s="46" t="s">
        <v>20</v>
      </c>
      <c r="E34" s="50"/>
      <c r="F34" s="82">
        <f>+E30-E32-E10</f>
        <v>2377350000</v>
      </c>
      <c r="H34" s="45"/>
      <c r="I34" s="38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</row>
    <row r="35" spans="1:149" s="1" customFormat="1" x14ac:dyDescent="0.25">
      <c r="A35" s="15"/>
      <c r="B35" s="15"/>
      <c r="I35" s="45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</row>
    <row r="36" spans="1:149" s="1" customFormat="1" x14ac:dyDescent="0.25">
      <c r="A36" s="15"/>
      <c r="B36" s="15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</row>
    <row r="37" spans="1:149" s="1" customFormat="1" x14ac:dyDescent="0.25">
      <c r="A37" s="55"/>
      <c r="B37" s="15"/>
      <c r="E37" s="37">
        <f>+E10*F11/E4</f>
        <v>9747135000</v>
      </c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</row>
    <row r="38" spans="1:149" s="1" customFormat="1" x14ac:dyDescent="0.25">
      <c r="A38" s="15"/>
      <c r="B38" s="56"/>
      <c r="F38" s="3"/>
      <c r="H38" s="38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</row>
    <row r="39" spans="1:149" s="1" customFormat="1" x14ac:dyDescent="0.25">
      <c r="A39" s="15"/>
      <c r="B39" s="55"/>
      <c r="E39" s="1">
        <f t="shared" ref="E39:E44" si="4">(1+$E$27/$E$4)^C15</f>
        <v>1.039768510932005</v>
      </c>
      <c r="F39" s="39">
        <f>$E$37/E39</f>
        <v>9374331783.9689884</v>
      </c>
      <c r="H39" s="38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</row>
    <row r="40" spans="1:149" s="1" customFormat="1" x14ac:dyDescent="0.25">
      <c r="A40" s="15"/>
      <c r="B40" s="55"/>
      <c r="C40" s="38"/>
      <c r="E40" s="1">
        <f t="shared" si="4"/>
        <v>1.0811185563257588</v>
      </c>
      <c r="F40" s="39">
        <f t="shared" ref="F40:F48" si="5">$E$37/E40</f>
        <v>9015787346.3259907</v>
      </c>
      <c r="H40" s="38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</row>
    <row r="41" spans="1:149" s="1" customFormat="1" x14ac:dyDescent="0.25">
      <c r="A41" s="15"/>
      <c r="B41" s="55"/>
      <c r="C41" s="38"/>
      <c r="E41" s="1">
        <f t="shared" si="4"/>
        <v>1.1241130314517931</v>
      </c>
      <c r="F41" s="39">
        <f t="shared" si="5"/>
        <v>8670956324.927187</v>
      </c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</row>
    <row r="42" spans="1:149" s="1" customFormat="1" x14ac:dyDescent="0.25">
      <c r="A42" s="15"/>
      <c r="B42" s="55"/>
      <c r="C42" s="38"/>
      <c r="E42" s="1">
        <f t="shared" si="4"/>
        <v>1.1688173328318929</v>
      </c>
      <c r="F42" s="39">
        <f t="shared" si="5"/>
        <v>8339314216.3488922</v>
      </c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</row>
    <row r="43" spans="1:149" s="1" customFormat="1" ht="15.75" customHeight="1" x14ac:dyDescent="0.25">
      <c r="A43" s="15"/>
      <c r="B43" s="55"/>
      <c r="E43" s="1">
        <f t="shared" si="4"/>
        <v>1.215299457710135</v>
      </c>
      <c r="F43" s="39">
        <f t="shared" si="5"/>
        <v>8020356578.094368</v>
      </c>
      <c r="I43" s="41"/>
      <c r="J43" s="42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</row>
    <row r="44" spans="1:149" x14ac:dyDescent="0.25">
      <c r="A44" s="15"/>
      <c r="B44" s="55"/>
      <c r="C44" s="1"/>
      <c r="D44" s="1"/>
      <c r="E44" s="1">
        <f t="shared" si="4"/>
        <v>1.26363010747974</v>
      </c>
      <c r="F44" s="39">
        <f t="shared" si="5"/>
        <v>7713598261.3142014</v>
      </c>
      <c r="G44" s="1"/>
      <c r="H44" s="1"/>
      <c r="I44" s="41"/>
      <c r="J44" s="42"/>
      <c r="K44" s="39"/>
      <c r="L44" s="1"/>
      <c r="M44" s="1"/>
      <c r="N44" s="1"/>
      <c r="O44" s="1"/>
      <c r="P44" s="1"/>
      <c r="Q44" s="1"/>
      <c r="R44" s="1"/>
      <c r="S44" s="1"/>
      <c r="T44" s="1"/>
      <c r="U44" s="1"/>
      <c r="V44" s="4"/>
      <c r="W44" s="4"/>
      <c r="EN44" s="49"/>
      <c r="EO44" s="49"/>
      <c r="EP44" s="49"/>
      <c r="EQ44" s="49"/>
      <c r="ER44" s="49"/>
      <c r="ES44" s="49"/>
    </row>
    <row r="45" spans="1:149" x14ac:dyDescent="0.25">
      <c r="A45" s="1"/>
      <c r="B45" s="43"/>
      <c r="C45" s="1"/>
      <c r="D45" s="1"/>
      <c r="E45" s="1">
        <f t="shared" ref="E45:E48" si="6">(1+$E$27/$E$4)^C21</f>
        <v>1.3138827952230585</v>
      </c>
      <c r="F45" s="39">
        <f t="shared" si="5"/>
        <v>7418572672.8731718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4"/>
      <c r="W45" s="4"/>
      <c r="EN45" s="49"/>
      <c r="EO45" s="49"/>
      <c r="EP45" s="49"/>
      <c r="EQ45" s="49"/>
      <c r="ER45" s="49"/>
      <c r="ES45" s="49"/>
    </row>
    <row r="46" spans="1:149" x14ac:dyDescent="0.25">
      <c r="A46" s="1"/>
      <c r="B46" s="1"/>
      <c r="C46" s="1"/>
      <c r="D46" s="1"/>
      <c r="E46" s="1">
        <f t="shared" si="6"/>
        <v>1.3661339575282601</v>
      </c>
      <c r="F46" s="39">
        <f t="shared" si="5"/>
        <v>7134831065.6412106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4"/>
      <c r="W46" s="4"/>
      <c r="EN46" s="49"/>
      <c r="EO46" s="49"/>
      <c r="EP46" s="49"/>
      <c r="EQ46" s="49"/>
      <c r="ER46" s="49"/>
      <c r="ES46" s="49"/>
    </row>
    <row r="47" spans="1:149" x14ac:dyDescent="0.25">
      <c r="A47" s="1"/>
      <c r="B47" s="1"/>
      <c r="C47" s="1"/>
      <c r="D47" s="41"/>
      <c r="E47" s="1">
        <f t="shared" si="6"/>
        <v>1.4204630707528059</v>
      </c>
      <c r="F47" s="39">
        <f t="shared" si="5"/>
        <v>6861941855.9289188</v>
      </c>
      <c r="G47" s="1"/>
      <c r="H47" s="1"/>
      <c r="I47" s="1"/>
      <c r="J47" s="1"/>
      <c r="K47" s="1"/>
      <c r="L47" s="81" t="s">
        <v>39</v>
      </c>
      <c r="M47" s="1"/>
      <c r="N47" s="1"/>
      <c r="O47" s="1"/>
      <c r="P47" s="1"/>
      <c r="Q47" s="1"/>
      <c r="R47" s="1"/>
      <c r="S47" s="1"/>
      <c r="T47" s="1"/>
      <c r="U47" s="1"/>
      <c r="V47" s="4"/>
      <c r="W47" s="4"/>
      <c r="EN47" s="49"/>
      <c r="EO47" s="49"/>
      <c r="EP47" s="49"/>
      <c r="EQ47" s="49"/>
      <c r="ER47" s="49"/>
      <c r="ES47" s="49"/>
    </row>
    <row r="48" spans="1:149" x14ac:dyDescent="0.25">
      <c r="A48" s="1"/>
      <c r="B48" s="1"/>
      <c r="C48" s="1"/>
      <c r="D48" s="1"/>
      <c r="E48" s="1">
        <f t="shared" si="6"/>
        <v>1.476952771910548</v>
      </c>
      <c r="F48" s="39">
        <f t="shared" si="5"/>
        <v>6599489967.0294523</v>
      </c>
      <c r="G48" s="1"/>
      <c r="H48" s="1"/>
      <c r="I48" s="1"/>
      <c r="J48" s="1"/>
      <c r="K48" s="1"/>
      <c r="L48" s="88">
        <f>+E30/E10*100</f>
        <v>101</v>
      </c>
      <c r="M48" s="1"/>
      <c r="N48" s="1"/>
      <c r="O48" s="1"/>
      <c r="P48" s="1"/>
      <c r="Q48" s="1"/>
      <c r="R48" s="1"/>
      <c r="S48" s="1"/>
      <c r="T48" s="1"/>
      <c r="U48" s="1"/>
    </row>
    <row r="49" spans="1:149" x14ac:dyDescent="0.25">
      <c r="A49" s="1"/>
      <c r="B49" s="1"/>
      <c r="C49" s="1"/>
      <c r="D49" s="1"/>
      <c r="E49" s="1"/>
      <c r="F49" s="40">
        <f>SUM(F39:F48)</f>
        <v>79149180072.452377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1"/>
      <c r="U49" s="1"/>
    </row>
    <row r="50" spans="1:149" s="90" customFormat="1" x14ac:dyDescent="0.25">
      <c r="A50" s="1"/>
      <c r="B50" s="1"/>
      <c r="C50" s="1"/>
      <c r="D50" s="1"/>
      <c r="E50" s="1"/>
      <c r="F50" s="43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1"/>
      <c r="U50" s="1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</row>
    <row r="51" spans="1:149" s="90" customFormat="1" x14ac:dyDescent="0.25">
      <c r="A51" s="1"/>
      <c r="B51" s="1"/>
      <c r="C51" s="1"/>
      <c r="D51" s="1"/>
      <c r="E51" s="1"/>
      <c r="F51" s="43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1"/>
      <c r="U51" s="1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</row>
    <row r="52" spans="1:149" x14ac:dyDescent="0.25">
      <c r="A52" s="1"/>
      <c r="B52" s="1" t="s">
        <v>18</v>
      </c>
      <c r="C52" s="1"/>
      <c r="D52" s="1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1"/>
      <c r="U52" s="1"/>
    </row>
    <row r="53" spans="1:149" x14ac:dyDescent="0.25">
      <c r="A53" s="1"/>
      <c r="B53" s="1" t="s">
        <v>19</v>
      </c>
      <c r="C53" s="1"/>
      <c r="D53" s="1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1"/>
      <c r="U53" s="1"/>
    </row>
    <row r="54" spans="1:149" x14ac:dyDescent="0.25">
      <c r="A54" s="1"/>
      <c r="B54" s="1"/>
      <c r="C54" s="1"/>
      <c r="D54" s="1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1"/>
      <c r="U54" s="1"/>
    </row>
    <row r="55" spans="1:149" x14ac:dyDescent="0.25">
      <c r="A55" s="1"/>
      <c r="B55" s="1"/>
      <c r="C55" s="1"/>
      <c r="D55" s="1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1"/>
      <c r="U55" s="1"/>
    </row>
    <row r="56" spans="1:149" x14ac:dyDescent="0.25">
      <c r="A56" s="1"/>
      <c r="B56" s="1"/>
      <c r="C56" s="1"/>
      <c r="D56" s="1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1"/>
      <c r="U56" s="1"/>
    </row>
    <row r="57" spans="1:149" x14ac:dyDescent="0.25">
      <c r="A57" s="1"/>
      <c r="B57" s="1"/>
      <c r="C57" s="1"/>
      <c r="D57" s="1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1"/>
      <c r="U57" s="1"/>
    </row>
    <row r="58" spans="1:149" x14ac:dyDescent="0.25">
      <c r="A58" s="1"/>
      <c r="B58" s="1"/>
      <c r="C58" s="1"/>
      <c r="D58" s="1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1"/>
      <c r="U58" s="1"/>
    </row>
    <row r="59" spans="1:149" x14ac:dyDescent="0.25">
      <c r="A59" s="1"/>
      <c r="B59" s="1"/>
      <c r="C59" s="1"/>
      <c r="D59" s="1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1"/>
      <c r="U59" s="1"/>
    </row>
    <row r="60" spans="1:149" x14ac:dyDescent="0.25">
      <c r="A60" s="1"/>
      <c r="B60" s="1"/>
      <c r="C60" s="1"/>
      <c r="D60" s="1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1"/>
      <c r="U60" s="1"/>
    </row>
    <row r="61" spans="1:149" x14ac:dyDescent="0.25">
      <c r="A61" s="1"/>
      <c r="B61" s="1"/>
      <c r="C61" s="1"/>
      <c r="D61" s="1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1"/>
      <c r="U61" s="1"/>
    </row>
  </sheetData>
  <mergeCells count="11">
    <mergeCell ref="A9:B9"/>
    <mergeCell ref="D9:F9"/>
    <mergeCell ref="I9:I10"/>
    <mergeCell ref="A10:B10"/>
    <mergeCell ref="E10:F10"/>
    <mergeCell ref="N11:N13"/>
    <mergeCell ref="A30:B30"/>
    <mergeCell ref="E30:F30"/>
    <mergeCell ref="A32:B32"/>
    <mergeCell ref="E32:F32"/>
    <mergeCell ref="I11:I13"/>
  </mergeCells>
  <pageMargins left="0.7" right="0.7" top="0.75" bottom="0.75" header="0.3" footer="0.3"/>
  <pageSetup paperSize="300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41" r:id="rId4">
          <objectPr defaultSize="0" autoPict="0" r:id="rId5">
            <anchor moveWithCells="1">
              <from>
                <xdr:col>3</xdr:col>
                <xdr:colOff>171450</xdr:colOff>
                <xdr:row>35</xdr:row>
                <xdr:rowOff>66675</xdr:rowOff>
              </from>
              <to>
                <xdr:col>3</xdr:col>
                <xdr:colOff>866775</xdr:colOff>
                <xdr:row>37</xdr:row>
                <xdr:rowOff>142875</xdr:rowOff>
              </to>
            </anchor>
          </objectPr>
        </oleObject>
      </mc:Choice>
      <mc:Fallback>
        <oleObject progId="Equation.3" shapeId="10241" r:id="rId4"/>
      </mc:Fallback>
    </mc:AlternateContent>
    <mc:AlternateContent xmlns:mc="http://schemas.openxmlformats.org/markup-compatibility/2006">
      <mc:Choice Requires="x14">
        <oleObject progId="Equation.3" shapeId="10242" r:id="rId6">
          <objectPr defaultSize="0" autoPict="0" r:id="rId7">
            <anchor moveWithCells="1">
              <from>
                <xdr:col>3</xdr:col>
                <xdr:colOff>323850</xdr:colOff>
                <xdr:row>38</xdr:row>
                <xdr:rowOff>38100</xdr:rowOff>
              </from>
              <to>
                <xdr:col>3</xdr:col>
                <xdr:colOff>904875</xdr:colOff>
                <xdr:row>40</xdr:row>
                <xdr:rowOff>142875</xdr:rowOff>
              </to>
            </anchor>
          </objectPr>
        </oleObject>
      </mc:Choice>
      <mc:Fallback>
        <oleObject progId="Equation.3" shapeId="10242" r:id="rId6"/>
      </mc:Fallback>
    </mc:AlternateContent>
    <mc:AlternateContent xmlns:mc="http://schemas.openxmlformats.org/markup-compatibility/2006">
      <mc:Choice Requires="x14">
        <oleObject progId="Equation.3" shapeId="10243" r:id="rId8">
          <objectPr defaultSize="0" autoPict="0" r:id="rId9">
            <anchor moveWithCells="1" sizeWithCells="1">
              <from>
                <xdr:col>4</xdr:col>
                <xdr:colOff>142875</xdr:colOff>
                <xdr:row>54</xdr:row>
                <xdr:rowOff>133350</xdr:rowOff>
              </from>
              <to>
                <xdr:col>8</xdr:col>
                <xdr:colOff>257175</xdr:colOff>
                <xdr:row>59</xdr:row>
                <xdr:rowOff>76200</xdr:rowOff>
              </to>
            </anchor>
          </objectPr>
        </oleObject>
      </mc:Choice>
      <mc:Fallback>
        <oleObject progId="Equation.3" shapeId="10243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E84"/>
  <sheetViews>
    <sheetView showGridLines="0" showRowColHeaders="0" tabSelected="1" zoomScale="80" zoomScaleNormal="80" workbookViewId="0">
      <selection activeCell="J5" sqref="J5"/>
    </sheetView>
  </sheetViews>
  <sheetFormatPr baseColWidth="10" defaultColWidth="11.42578125" defaultRowHeight="0" customHeight="1" zeroHeight="1" x14ac:dyDescent="0.2"/>
  <cols>
    <col min="1" max="1" width="7" style="93" customWidth="1"/>
    <col min="2" max="2" width="25.140625" style="98" customWidth="1"/>
    <col min="3" max="3" width="17.85546875" style="98" customWidth="1"/>
    <col min="4" max="4" width="14.28515625" style="98" customWidth="1"/>
    <col min="5" max="5" width="14.28515625" style="98" bestFit="1" customWidth="1"/>
    <col min="6" max="6" width="7" style="98" customWidth="1"/>
    <col min="7" max="7" width="25.140625" style="98" customWidth="1"/>
    <col min="8" max="8" width="17.85546875" style="98" customWidth="1"/>
    <col min="9" max="10" width="14.28515625" style="98" customWidth="1"/>
    <col min="11" max="11" width="7" style="98" customWidth="1"/>
    <col min="12" max="109" width="11.42578125" style="97" customWidth="1"/>
    <col min="110" max="16384" width="11.42578125" style="98"/>
  </cols>
  <sheetData>
    <row r="1" spans="1:109" ht="12" x14ac:dyDescent="0.2">
      <c r="A1" s="95"/>
      <c r="B1" s="95"/>
      <c r="C1" s="96"/>
      <c r="D1" s="94"/>
      <c r="E1" s="94"/>
      <c r="F1" s="94"/>
      <c r="G1" s="94"/>
      <c r="H1" s="94"/>
      <c r="I1" s="94"/>
      <c r="J1" s="94"/>
      <c r="K1" s="94"/>
      <c r="CZ1" s="98"/>
      <c r="DA1" s="98"/>
      <c r="DB1" s="98"/>
      <c r="DC1" s="98"/>
      <c r="DD1" s="98"/>
      <c r="DE1" s="98"/>
    </row>
    <row r="2" spans="1:109" ht="12" x14ac:dyDescent="0.2">
      <c r="A2" s="95"/>
      <c r="B2" s="95"/>
      <c r="C2" s="96"/>
      <c r="D2" s="94"/>
      <c r="E2" s="94"/>
      <c r="F2" s="94"/>
      <c r="G2" s="94"/>
      <c r="H2" s="94"/>
      <c r="I2" s="94"/>
      <c r="J2" s="94"/>
      <c r="K2" s="94"/>
      <c r="CZ2" s="98"/>
      <c r="DA2" s="98"/>
      <c r="DB2" s="98"/>
      <c r="DC2" s="98"/>
      <c r="DD2" s="98"/>
      <c r="DE2" s="98"/>
    </row>
    <row r="3" spans="1:109" ht="12" x14ac:dyDescent="0.2">
      <c r="A3" s="95"/>
      <c r="B3" s="95"/>
      <c r="C3" s="96"/>
      <c r="D3" s="94"/>
      <c r="E3" s="94"/>
      <c r="F3" s="94"/>
      <c r="G3" s="94"/>
      <c r="H3" s="94"/>
      <c r="I3" s="94"/>
      <c r="J3" s="94"/>
      <c r="K3" s="94"/>
      <c r="CZ3" s="98"/>
      <c r="DA3" s="98"/>
      <c r="DB3" s="98"/>
      <c r="DC3" s="98"/>
      <c r="DD3" s="98"/>
      <c r="DE3" s="98"/>
    </row>
    <row r="4" spans="1:109" ht="12" x14ac:dyDescent="0.2">
      <c r="A4" s="95"/>
      <c r="B4" s="95"/>
      <c r="C4" s="96"/>
      <c r="D4" s="94"/>
      <c r="E4" s="94"/>
      <c r="F4" s="94"/>
      <c r="G4" s="94"/>
      <c r="H4" s="94"/>
      <c r="I4" s="94"/>
      <c r="J4" s="94"/>
      <c r="K4" s="94"/>
      <c r="CZ4" s="98"/>
      <c r="DA4" s="98"/>
      <c r="DB4" s="98"/>
      <c r="DC4" s="98"/>
      <c r="DD4" s="98"/>
      <c r="DE4" s="98"/>
    </row>
    <row r="5" spans="1:109" ht="12" x14ac:dyDescent="0.2">
      <c r="A5" s="95"/>
      <c r="B5" s="95"/>
      <c r="C5" s="96"/>
      <c r="D5" s="94"/>
      <c r="E5" s="94"/>
      <c r="F5" s="94"/>
      <c r="G5" s="94"/>
      <c r="H5" s="94"/>
      <c r="I5" s="94"/>
      <c r="J5" s="94"/>
      <c r="K5" s="94"/>
      <c r="CZ5" s="98"/>
      <c r="DA5" s="98"/>
      <c r="DB5" s="98"/>
      <c r="DC5" s="98"/>
      <c r="DD5" s="98"/>
      <c r="DE5" s="98"/>
    </row>
    <row r="6" spans="1:109" ht="12" x14ac:dyDescent="0.2">
      <c r="A6" s="95"/>
      <c r="B6" s="95"/>
      <c r="C6" s="96"/>
      <c r="D6" s="94"/>
      <c r="E6" s="94"/>
      <c r="F6" s="94"/>
      <c r="G6" s="94"/>
      <c r="H6" s="94"/>
      <c r="I6" s="94"/>
      <c r="J6" s="94"/>
      <c r="K6" s="94"/>
      <c r="CZ6" s="98"/>
      <c r="DA6" s="98"/>
      <c r="DB6" s="98"/>
      <c r="DC6" s="98"/>
      <c r="DD6" s="98"/>
      <c r="DE6" s="98"/>
    </row>
    <row r="7" spans="1:109" ht="12" x14ac:dyDescent="0.2">
      <c r="A7" s="95"/>
      <c r="B7" s="95"/>
      <c r="C7" s="96"/>
      <c r="D7" s="94"/>
      <c r="E7" s="94"/>
      <c r="F7" s="94"/>
      <c r="G7" s="94"/>
      <c r="H7" s="94"/>
      <c r="I7" s="94"/>
      <c r="J7" s="94"/>
      <c r="K7" s="94"/>
      <c r="CZ7" s="98"/>
      <c r="DA7" s="98"/>
      <c r="DB7" s="98"/>
      <c r="DC7" s="98"/>
      <c r="DD7" s="98"/>
      <c r="DE7" s="98"/>
    </row>
    <row r="8" spans="1:109" ht="21" x14ac:dyDescent="0.35">
      <c r="B8" s="159" t="s">
        <v>50</v>
      </c>
      <c r="C8" s="159"/>
      <c r="D8" s="159"/>
      <c r="E8" s="159"/>
      <c r="F8" s="159"/>
      <c r="G8" s="159"/>
      <c r="H8" s="159"/>
      <c r="I8" s="159"/>
      <c r="J8" s="159"/>
      <c r="K8" s="159"/>
      <c r="CZ8" s="98"/>
      <c r="DA8" s="98"/>
      <c r="DB8" s="98"/>
      <c r="DC8" s="98"/>
      <c r="DD8" s="98"/>
      <c r="DE8" s="98"/>
    </row>
    <row r="9" spans="1:109" ht="12" x14ac:dyDescent="0.2">
      <c r="A9" s="95"/>
      <c r="B9" s="95"/>
      <c r="C9" s="96"/>
      <c r="D9" s="94"/>
      <c r="E9" s="94"/>
      <c r="F9" s="94"/>
      <c r="G9" s="94"/>
      <c r="H9" s="94"/>
      <c r="I9" s="94"/>
      <c r="J9" s="94"/>
      <c r="K9" s="94"/>
      <c r="CZ9" s="98"/>
      <c r="DA9" s="98"/>
      <c r="DB9" s="98"/>
      <c r="DC9" s="98"/>
      <c r="DD9" s="98"/>
      <c r="DE9" s="98"/>
    </row>
    <row r="10" spans="1:109" ht="12" x14ac:dyDescent="0.2">
      <c r="B10" s="114" t="s">
        <v>3</v>
      </c>
      <c r="C10" s="115"/>
      <c r="D10" s="116">
        <v>2</v>
      </c>
      <c r="E10" s="117"/>
      <c r="F10" s="94"/>
      <c r="G10" s="94"/>
      <c r="H10" s="94"/>
      <c r="I10" s="94"/>
      <c r="J10" s="94"/>
      <c r="K10" s="94"/>
      <c r="CZ10" s="98"/>
      <c r="DA10" s="98"/>
      <c r="DB10" s="98"/>
      <c r="DC10" s="98"/>
      <c r="DD10" s="98"/>
      <c r="DE10" s="98"/>
    </row>
    <row r="11" spans="1:109" ht="12" x14ac:dyDescent="0.2">
      <c r="B11" s="118" t="s">
        <v>47</v>
      </c>
      <c r="C11" s="119"/>
      <c r="D11" s="120">
        <v>360</v>
      </c>
      <c r="E11" s="121"/>
      <c r="F11" s="94"/>
      <c r="G11" s="94"/>
      <c r="H11" s="94"/>
      <c r="I11" s="94"/>
      <c r="J11" s="94"/>
      <c r="K11" s="94"/>
      <c r="CZ11" s="98"/>
      <c r="DA11" s="98"/>
      <c r="DB11" s="98"/>
      <c r="DC11" s="98"/>
      <c r="DD11" s="98"/>
      <c r="DE11" s="98"/>
    </row>
    <row r="12" spans="1:109" ht="12" x14ac:dyDescent="0.2">
      <c r="A12" s="113"/>
      <c r="B12" s="113"/>
      <c r="C12" s="95"/>
      <c r="D12" s="94"/>
      <c r="E12" s="94"/>
      <c r="F12" s="94"/>
      <c r="G12" s="94"/>
      <c r="H12" s="94"/>
      <c r="I12" s="94"/>
      <c r="J12" s="94"/>
      <c r="K12" s="94"/>
      <c r="CZ12" s="98"/>
      <c r="DA12" s="98"/>
      <c r="DB12" s="98"/>
      <c r="DC12" s="98"/>
      <c r="DD12" s="98"/>
      <c r="DE12" s="98"/>
    </row>
    <row r="13" spans="1:109" ht="12" x14ac:dyDescent="0.2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</row>
    <row r="14" spans="1:109" ht="15.75" customHeight="1" x14ac:dyDescent="0.2">
      <c r="A14" s="100"/>
      <c r="B14" s="134" t="s">
        <v>24</v>
      </c>
      <c r="C14" s="160" t="s">
        <v>48</v>
      </c>
      <c r="D14" s="161"/>
      <c r="E14" s="162"/>
      <c r="F14" s="93"/>
      <c r="G14" s="134" t="s">
        <v>24</v>
      </c>
      <c r="H14" s="160" t="s">
        <v>49</v>
      </c>
      <c r="I14" s="161"/>
      <c r="J14" s="162"/>
      <c r="K14" s="93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</row>
    <row r="15" spans="1:109" ht="15" customHeight="1" x14ac:dyDescent="0.2">
      <c r="A15" s="102"/>
      <c r="B15" s="108" t="s">
        <v>45</v>
      </c>
      <c r="C15" s="101"/>
      <c r="D15" s="123">
        <v>1000000</v>
      </c>
      <c r="E15" s="129"/>
      <c r="F15" s="103"/>
      <c r="G15" s="108" t="s">
        <v>45</v>
      </c>
      <c r="H15" s="101"/>
      <c r="I15" s="123">
        <v>1000000</v>
      </c>
      <c r="J15" s="129"/>
      <c r="K15" s="103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</row>
    <row r="16" spans="1:109" ht="15.75" customHeight="1" x14ac:dyDescent="0.2">
      <c r="A16" s="104"/>
      <c r="B16" s="112" t="s">
        <v>8</v>
      </c>
      <c r="C16" s="101"/>
      <c r="D16" s="141">
        <v>8.1000000000000003E-2</v>
      </c>
      <c r="E16" s="142"/>
      <c r="F16" s="143"/>
      <c r="G16" s="144" t="s">
        <v>8</v>
      </c>
      <c r="H16" s="145"/>
      <c r="I16" s="141">
        <v>8.4000000000000005E-2</v>
      </c>
      <c r="J16" s="130"/>
      <c r="K16" s="105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</row>
    <row r="17" spans="1:109" ht="15" customHeight="1" x14ac:dyDescent="0.2">
      <c r="A17" s="106"/>
      <c r="B17" s="112" t="s">
        <v>43</v>
      </c>
      <c r="C17" s="101"/>
      <c r="D17" s="122">
        <v>45744</v>
      </c>
      <c r="E17" s="131"/>
      <c r="F17" s="105"/>
      <c r="G17" s="112" t="s">
        <v>43</v>
      </c>
      <c r="H17" s="101"/>
      <c r="I17" s="122">
        <v>45744</v>
      </c>
      <c r="J17" s="131"/>
      <c r="K17" s="105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</row>
    <row r="18" spans="1:109" ht="15" customHeight="1" x14ac:dyDescent="0.2">
      <c r="A18" s="106"/>
      <c r="B18" s="112" t="s">
        <v>10</v>
      </c>
      <c r="C18" s="107"/>
      <c r="D18" s="122">
        <v>49031</v>
      </c>
      <c r="E18" s="132"/>
      <c r="F18" s="105"/>
      <c r="G18" s="112" t="s">
        <v>10</v>
      </c>
      <c r="H18" s="107"/>
      <c r="I18" s="122">
        <v>50127</v>
      </c>
      <c r="J18" s="132"/>
      <c r="K18" s="105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</row>
    <row r="19" spans="1:109" ht="15" customHeight="1" x14ac:dyDescent="0.2">
      <c r="A19" s="100"/>
      <c r="B19" s="163" t="s">
        <v>46</v>
      </c>
      <c r="C19" s="135" t="s">
        <v>12</v>
      </c>
      <c r="D19" s="136" t="s">
        <v>13</v>
      </c>
      <c r="E19" s="137" t="s">
        <v>44</v>
      </c>
      <c r="F19" s="94"/>
      <c r="G19" s="163" t="s">
        <v>46</v>
      </c>
      <c r="H19" s="135" t="s">
        <v>12</v>
      </c>
      <c r="I19" s="136" t="s">
        <v>13</v>
      </c>
      <c r="J19" s="137" t="s">
        <v>44</v>
      </c>
      <c r="K19" s="94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</row>
    <row r="20" spans="1:109" ht="12" x14ac:dyDescent="0.2">
      <c r="A20" s="110"/>
      <c r="B20" s="164"/>
      <c r="C20" s="133">
        <v>45928</v>
      </c>
      <c r="D20" s="124">
        <f>+$D$15*$D$16/$D$10</f>
        <v>40500</v>
      </c>
      <c r="E20" s="128" t="s">
        <v>22</v>
      </c>
      <c r="F20" s="94"/>
      <c r="G20" s="164"/>
      <c r="H20" s="133">
        <v>45928</v>
      </c>
      <c r="I20" s="124">
        <f>+$I$15*$I$16/$D$10</f>
        <v>42000</v>
      </c>
      <c r="J20" s="128" t="s">
        <v>22</v>
      </c>
      <c r="K20" s="94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</row>
    <row r="21" spans="1:109" ht="12" x14ac:dyDescent="0.2">
      <c r="A21" s="110"/>
      <c r="B21" s="164"/>
      <c r="C21" s="133">
        <v>46109</v>
      </c>
      <c r="D21" s="124">
        <f>+$D$15*$D$16/$D$10</f>
        <v>40500</v>
      </c>
      <c r="E21" s="128" t="s">
        <v>22</v>
      </c>
      <c r="F21" s="94"/>
      <c r="G21" s="164"/>
      <c r="H21" s="133">
        <v>46109</v>
      </c>
      <c r="I21" s="124">
        <f t="shared" ref="I21:I43" si="0">+$I$15*$I$16/$D$10</f>
        <v>42000</v>
      </c>
      <c r="J21" s="128" t="s">
        <v>22</v>
      </c>
      <c r="K21" s="94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</row>
    <row r="22" spans="1:109" ht="12" x14ac:dyDescent="0.2">
      <c r="A22" s="110"/>
      <c r="B22" s="164"/>
      <c r="C22" s="133">
        <v>46293</v>
      </c>
      <c r="D22" s="124">
        <f>+$D$15*$D$16/$D$10</f>
        <v>40500</v>
      </c>
      <c r="E22" s="128" t="s">
        <v>22</v>
      </c>
      <c r="F22" s="94"/>
      <c r="G22" s="164"/>
      <c r="H22" s="133">
        <v>46293</v>
      </c>
      <c r="I22" s="124">
        <f t="shared" si="0"/>
        <v>42000</v>
      </c>
      <c r="J22" s="128" t="s">
        <v>22</v>
      </c>
      <c r="K22" s="94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</row>
    <row r="23" spans="1:109" ht="12" x14ac:dyDescent="0.2">
      <c r="A23" s="110"/>
      <c r="B23" s="164"/>
      <c r="C23" s="133">
        <v>46474</v>
      </c>
      <c r="D23" s="124">
        <f t="shared" ref="D23:D37" si="1">+$D$15*$D$16/$D$10</f>
        <v>40500</v>
      </c>
      <c r="E23" s="128" t="s">
        <v>22</v>
      </c>
      <c r="F23" s="94"/>
      <c r="G23" s="164"/>
      <c r="H23" s="133">
        <v>46474</v>
      </c>
      <c r="I23" s="124">
        <f t="shared" si="0"/>
        <v>42000</v>
      </c>
      <c r="J23" s="128" t="s">
        <v>22</v>
      </c>
      <c r="K23" s="94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</row>
    <row r="24" spans="1:109" ht="12" x14ac:dyDescent="0.2">
      <c r="A24" s="110"/>
      <c r="B24" s="164"/>
      <c r="C24" s="133">
        <v>46658</v>
      </c>
      <c r="D24" s="124">
        <f>+$D$15*$D$16/$D$10</f>
        <v>40500</v>
      </c>
      <c r="E24" s="128" t="s">
        <v>22</v>
      </c>
      <c r="F24" s="94"/>
      <c r="G24" s="164"/>
      <c r="H24" s="133">
        <v>46658</v>
      </c>
      <c r="I24" s="124">
        <f t="shared" si="0"/>
        <v>42000</v>
      </c>
      <c r="J24" s="128" t="s">
        <v>22</v>
      </c>
      <c r="K24" s="94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</row>
    <row r="25" spans="1:109" ht="12" x14ac:dyDescent="0.2">
      <c r="A25" s="109"/>
      <c r="B25" s="164"/>
      <c r="C25" s="133">
        <v>46840</v>
      </c>
      <c r="D25" s="124">
        <f t="shared" si="1"/>
        <v>40500</v>
      </c>
      <c r="E25" s="128" t="s">
        <v>22</v>
      </c>
      <c r="F25" s="94"/>
      <c r="G25" s="164"/>
      <c r="H25" s="133">
        <v>46840</v>
      </c>
      <c r="I25" s="124">
        <f t="shared" si="0"/>
        <v>42000</v>
      </c>
      <c r="J25" s="128" t="s">
        <v>22</v>
      </c>
      <c r="K25" s="94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</row>
    <row r="26" spans="1:109" ht="12" x14ac:dyDescent="0.2">
      <c r="A26" s="109"/>
      <c r="B26" s="164"/>
      <c r="C26" s="133">
        <v>47024</v>
      </c>
      <c r="D26" s="124">
        <f t="shared" si="1"/>
        <v>40500</v>
      </c>
      <c r="E26" s="128" t="s">
        <v>22</v>
      </c>
      <c r="F26" s="94"/>
      <c r="G26" s="164"/>
      <c r="H26" s="133">
        <v>47024</v>
      </c>
      <c r="I26" s="124">
        <f t="shared" si="0"/>
        <v>42000</v>
      </c>
      <c r="J26" s="128" t="s">
        <v>22</v>
      </c>
      <c r="K26" s="94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8"/>
      <c r="DC26" s="98"/>
      <c r="DD26" s="98"/>
      <c r="DE26" s="98"/>
    </row>
    <row r="27" spans="1:109" ht="12" x14ac:dyDescent="0.2">
      <c r="A27" s="109"/>
      <c r="B27" s="164"/>
      <c r="C27" s="133">
        <v>47205</v>
      </c>
      <c r="D27" s="125">
        <f t="shared" si="1"/>
        <v>40500</v>
      </c>
      <c r="E27" s="128" t="s">
        <v>22</v>
      </c>
      <c r="F27" s="93"/>
      <c r="G27" s="164"/>
      <c r="H27" s="133">
        <v>47205</v>
      </c>
      <c r="I27" s="124">
        <f t="shared" si="0"/>
        <v>42000</v>
      </c>
      <c r="J27" s="128" t="s">
        <v>22</v>
      </c>
      <c r="K27" s="93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</row>
    <row r="28" spans="1:109" ht="12" x14ac:dyDescent="0.2">
      <c r="A28" s="110"/>
      <c r="B28" s="164"/>
      <c r="C28" s="133">
        <v>47389</v>
      </c>
      <c r="D28" s="124">
        <f t="shared" si="1"/>
        <v>40500</v>
      </c>
      <c r="E28" s="128" t="s">
        <v>22</v>
      </c>
      <c r="F28" s="93"/>
      <c r="G28" s="164"/>
      <c r="H28" s="133">
        <v>47389</v>
      </c>
      <c r="I28" s="124">
        <f t="shared" si="0"/>
        <v>42000</v>
      </c>
      <c r="J28" s="128" t="s">
        <v>22</v>
      </c>
      <c r="K28" s="93"/>
      <c r="CX28" s="98"/>
      <c r="CY28" s="98"/>
      <c r="CZ28" s="98"/>
      <c r="DA28" s="98"/>
      <c r="DB28" s="98"/>
      <c r="DC28" s="98"/>
      <c r="DD28" s="98"/>
      <c r="DE28" s="98"/>
    </row>
    <row r="29" spans="1:109" ht="12" x14ac:dyDescent="0.2">
      <c r="A29" s="110"/>
      <c r="B29" s="164"/>
      <c r="C29" s="133">
        <v>47570</v>
      </c>
      <c r="D29" s="124">
        <f t="shared" si="1"/>
        <v>40500</v>
      </c>
      <c r="E29" s="128" t="s">
        <v>22</v>
      </c>
      <c r="F29" s="93"/>
      <c r="G29" s="164"/>
      <c r="H29" s="133">
        <v>47570</v>
      </c>
      <c r="I29" s="124">
        <f t="shared" si="0"/>
        <v>42000</v>
      </c>
      <c r="J29" s="128" t="s">
        <v>22</v>
      </c>
      <c r="K29" s="93"/>
      <c r="CX29" s="98"/>
      <c r="CY29" s="98"/>
      <c r="CZ29" s="98"/>
      <c r="DA29" s="98"/>
      <c r="DB29" s="98"/>
      <c r="DC29" s="98"/>
      <c r="DD29" s="98"/>
      <c r="DE29" s="98"/>
    </row>
    <row r="30" spans="1:109" ht="12" x14ac:dyDescent="0.2">
      <c r="A30" s="110"/>
      <c r="B30" s="164"/>
      <c r="C30" s="133">
        <v>47754</v>
      </c>
      <c r="D30" s="124">
        <f t="shared" si="1"/>
        <v>40500</v>
      </c>
      <c r="E30" s="128" t="s">
        <v>22</v>
      </c>
      <c r="F30" s="93"/>
      <c r="G30" s="164"/>
      <c r="H30" s="133">
        <v>47754</v>
      </c>
      <c r="I30" s="124">
        <f t="shared" si="0"/>
        <v>42000</v>
      </c>
      <c r="J30" s="128" t="s">
        <v>22</v>
      </c>
      <c r="K30" s="93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</row>
    <row r="31" spans="1:109" ht="12" x14ac:dyDescent="0.2">
      <c r="A31" s="110"/>
      <c r="B31" s="164"/>
      <c r="C31" s="133">
        <v>47935</v>
      </c>
      <c r="D31" s="124">
        <f t="shared" si="1"/>
        <v>40500</v>
      </c>
      <c r="E31" s="128" t="s">
        <v>22</v>
      </c>
      <c r="F31" s="93"/>
      <c r="G31" s="164"/>
      <c r="H31" s="133">
        <v>47935</v>
      </c>
      <c r="I31" s="124">
        <f t="shared" si="0"/>
        <v>42000</v>
      </c>
      <c r="J31" s="128" t="s">
        <v>22</v>
      </c>
      <c r="K31" s="93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</row>
    <row r="32" spans="1:109" ht="12" x14ac:dyDescent="0.2">
      <c r="A32" s="94"/>
      <c r="B32" s="164"/>
      <c r="C32" s="133">
        <v>48119</v>
      </c>
      <c r="D32" s="124">
        <f t="shared" si="1"/>
        <v>40500</v>
      </c>
      <c r="E32" s="128" t="s">
        <v>22</v>
      </c>
      <c r="F32" s="99"/>
      <c r="G32" s="164"/>
      <c r="H32" s="133">
        <v>48119</v>
      </c>
      <c r="I32" s="124">
        <f t="shared" si="0"/>
        <v>42000</v>
      </c>
      <c r="J32" s="128" t="s">
        <v>22</v>
      </c>
      <c r="K32" s="99"/>
      <c r="CW32" s="98"/>
      <c r="CX32" s="98"/>
      <c r="CY32" s="98"/>
      <c r="CZ32" s="98"/>
      <c r="DA32" s="98"/>
      <c r="DB32" s="98"/>
      <c r="DC32" s="98"/>
      <c r="DD32" s="98"/>
      <c r="DE32" s="98"/>
    </row>
    <row r="33" spans="1:109" ht="12" x14ac:dyDescent="0.2">
      <c r="A33" s="94"/>
      <c r="B33" s="164"/>
      <c r="C33" s="133">
        <v>48301</v>
      </c>
      <c r="D33" s="124">
        <f t="shared" si="1"/>
        <v>40500</v>
      </c>
      <c r="E33" s="128" t="s">
        <v>22</v>
      </c>
      <c r="F33" s="111"/>
      <c r="G33" s="164"/>
      <c r="H33" s="133">
        <v>48301</v>
      </c>
      <c r="I33" s="124">
        <f t="shared" si="0"/>
        <v>42000</v>
      </c>
      <c r="J33" s="128" t="s">
        <v>22</v>
      </c>
      <c r="K33" s="111"/>
      <c r="CW33" s="98"/>
      <c r="CX33" s="98"/>
      <c r="CY33" s="98"/>
      <c r="CZ33" s="98"/>
      <c r="DA33" s="98"/>
      <c r="DB33" s="98"/>
      <c r="DC33" s="98"/>
      <c r="DD33" s="98"/>
      <c r="DE33" s="98"/>
    </row>
    <row r="34" spans="1:109" ht="12" x14ac:dyDescent="0.2">
      <c r="B34" s="164"/>
      <c r="C34" s="133">
        <v>48485</v>
      </c>
      <c r="D34" s="124">
        <f t="shared" si="1"/>
        <v>40500</v>
      </c>
      <c r="E34" s="128" t="s">
        <v>22</v>
      </c>
      <c r="F34" s="93"/>
      <c r="G34" s="164"/>
      <c r="H34" s="133">
        <v>48485</v>
      </c>
      <c r="I34" s="124">
        <f t="shared" si="0"/>
        <v>42000</v>
      </c>
      <c r="J34" s="128" t="s">
        <v>22</v>
      </c>
      <c r="K34" s="93"/>
      <c r="CW34" s="98"/>
      <c r="CX34" s="98"/>
      <c r="CY34" s="98"/>
      <c r="CZ34" s="98"/>
      <c r="DA34" s="98"/>
      <c r="DB34" s="98"/>
      <c r="DC34" s="98"/>
      <c r="DD34" s="98"/>
      <c r="DE34" s="98"/>
    </row>
    <row r="35" spans="1:109" ht="12" x14ac:dyDescent="0.2">
      <c r="B35" s="164"/>
      <c r="C35" s="133">
        <v>48666</v>
      </c>
      <c r="D35" s="124">
        <f t="shared" si="1"/>
        <v>40500</v>
      </c>
      <c r="E35" s="128" t="s">
        <v>22</v>
      </c>
      <c r="F35" s="93"/>
      <c r="G35" s="164"/>
      <c r="H35" s="133">
        <v>48666</v>
      </c>
      <c r="I35" s="124">
        <f t="shared" si="0"/>
        <v>42000</v>
      </c>
      <c r="J35" s="128" t="s">
        <v>22</v>
      </c>
      <c r="K35" s="93"/>
      <c r="CW35" s="98"/>
      <c r="CX35" s="98"/>
      <c r="CY35" s="98"/>
      <c r="CZ35" s="98"/>
      <c r="DA35" s="98"/>
      <c r="DB35" s="98"/>
      <c r="DC35" s="98"/>
      <c r="DD35" s="98"/>
      <c r="DE35" s="98"/>
    </row>
    <row r="36" spans="1:109" ht="12" x14ac:dyDescent="0.2">
      <c r="B36" s="164"/>
      <c r="C36" s="133">
        <v>48850</v>
      </c>
      <c r="D36" s="124">
        <f t="shared" si="1"/>
        <v>40500</v>
      </c>
      <c r="E36" s="128" t="s">
        <v>22</v>
      </c>
      <c r="F36" s="93"/>
      <c r="G36" s="164"/>
      <c r="H36" s="133">
        <v>48850</v>
      </c>
      <c r="I36" s="124">
        <f t="shared" si="0"/>
        <v>42000</v>
      </c>
      <c r="J36" s="128" t="s">
        <v>22</v>
      </c>
      <c r="K36" s="93"/>
      <c r="CW36" s="98"/>
      <c r="CX36" s="98"/>
      <c r="CY36" s="98"/>
      <c r="CZ36" s="98"/>
      <c r="DA36" s="98"/>
      <c r="DB36" s="98"/>
      <c r="DC36" s="98"/>
      <c r="DD36" s="98"/>
      <c r="DE36" s="98"/>
    </row>
    <row r="37" spans="1:109" ht="12" x14ac:dyDescent="0.2">
      <c r="B37" s="165"/>
      <c r="C37" s="138">
        <v>49031</v>
      </c>
      <c r="D37" s="126">
        <f t="shared" si="1"/>
        <v>40500</v>
      </c>
      <c r="E37" s="139">
        <v>1000000</v>
      </c>
      <c r="F37" s="93"/>
      <c r="G37" s="164"/>
      <c r="H37" s="133">
        <v>49031</v>
      </c>
      <c r="I37" s="124">
        <f t="shared" si="0"/>
        <v>42000</v>
      </c>
      <c r="J37" s="128" t="s">
        <v>22</v>
      </c>
      <c r="K37" s="93"/>
      <c r="CW37" s="98"/>
      <c r="CX37" s="98"/>
      <c r="CY37" s="98"/>
      <c r="CZ37" s="98"/>
      <c r="DA37" s="98"/>
      <c r="DB37" s="98"/>
      <c r="DC37" s="98"/>
      <c r="DD37" s="98"/>
      <c r="DE37" s="98"/>
    </row>
    <row r="38" spans="1:109" ht="15" x14ac:dyDescent="0.25">
      <c r="B38" s="140"/>
      <c r="C38"/>
      <c r="D38" s="93"/>
      <c r="E38" s="93"/>
      <c r="F38" s="93"/>
      <c r="G38" s="164"/>
      <c r="H38" s="133">
        <v>49215</v>
      </c>
      <c r="I38" s="124">
        <f t="shared" si="0"/>
        <v>42000</v>
      </c>
      <c r="J38" s="128" t="s">
        <v>22</v>
      </c>
      <c r="K38" s="93"/>
      <c r="CW38" s="98"/>
      <c r="CX38" s="98"/>
      <c r="CY38" s="98"/>
      <c r="CZ38" s="98"/>
      <c r="DA38" s="98"/>
      <c r="DB38" s="98"/>
      <c r="DC38" s="98"/>
      <c r="DD38" s="98"/>
      <c r="DE38" s="98"/>
    </row>
    <row r="39" spans="1:109" ht="13.5" customHeight="1" x14ac:dyDescent="0.25">
      <c r="B39" s="93"/>
      <c r="C39"/>
      <c r="D39" s="93"/>
      <c r="E39" s="93"/>
      <c r="F39" s="93"/>
      <c r="G39" s="164"/>
      <c r="H39" s="133">
        <v>49396</v>
      </c>
      <c r="I39" s="124">
        <f t="shared" si="0"/>
        <v>42000</v>
      </c>
      <c r="J39" s="128" t="s">
        <v>22</v>
      </c>
      <c r="K39" s="93"/>
      <c r="CW39" s="98"/>
      <c r="CX39" s="98"/>
      <c r="CY39" s="98"/>
      <c r="CZ39" s="98"/>
      <c r="DA39" s="98"/>
      <c r="DB39" s="98"/>
      <c r="DC39" s="98"/>
      <c r="DD39" s="98"/>
      <c r="DE39" s="98"/>
    </row>
    <row r="40" spans="1:109" ht="13.5" customHeight="1" x14ac:dyDescent="0.25">
      <c r="B40" s="93"/>
      <c r="C40"/>
      <c r="D40" s="93"/>
      <c r="E40" s="93"/>
      <c r="F40" s="93"/>
      <c r="G40" s="164"/>
      <c r="H40" s="133">
        <v>49580</v>
      </c>
      <c r="I40" s="124">
        <f t="shared" si="0"/>
        <v>42000</v>
      </c>
      <c r="J40" s="128" t="s">
        <v>22</v>
      </c>
      <c r="K40" s="93"/>
      <c r="CW40" s="98"/>
      <c r="CX40" s="98"/>
      <c r="CY40" s="98"/>
      <c r="CZ40" s="98"/>
      <c r="DA40" s="98"/>
      <c r="DB40" s="98"/>
      <c r="DC40" s="98"/>
      <c r="DD40" s="98"/>
      <c r="DE40" s="98"/>
    </row>
    <row r="41" spans="1:109" ht="13.5" customHeight="1" x14ac:dyDescent="0.25">
      <c r="B41" s="93"/>
      <c r="C41"/>
      <c r="D41" s="93"/>
      <c r="E41" s="93"/>
      <c r="F41" s="93"/>
      <c r="G41" s="164"/>
      <c r="H41" s="133">
        <v>49762</v>
      </c>
      <c r="I41" s="124">
        <f t="shared" si="0"/>
        <v>42000</v>
      </c>
      <c r="J41" s="128" t="s">
        <v>22</v>
      </c>
      <c r="K41" s="93"/>
      <c r="CW41" s="98"/>
      <c r="CX41" s="98"/>
      <c r="CY41" s="98"/>
      <c r="CZ41" s="98"/>
      <c r="DA41" s="98"/>
      <c r="DB41" s="98"/>
      <c r="DC41" s="98"/>
      <c r="DD41" s="98"/>
      <c r="DE41" s="98"/>
    </row>
    <row r="42" spans="1:109" ht="13.5" customHeight="1" x14ac:dyDescent="0.25">
      <c r="B42" s="93"/>
      <c r="C42"/>
      <c r="D42" s="93"/>
      <c r="E42" s="93"/>
      <c r="F42" s="93"/>
      <c r="G42" s="164"/>
      <c r="H42" s="133">
        <v>49946</v>
      </c>
      <c r="I42" s="124">
        <f t="shared" si="0"/>
        <v>42000</v>
      </c>
      <c r="J42" s="128" t="s">
        <v>22</v>
      </c>
      <c r="K42" s="93"/>
      <c r="CW42" s="98"/>
      <c r="CX42" s="98"/>
      <c r="CY42" s="98"/>
      <c r="CZ42" s="98"/>
      <c r="DA42" s="98"/>
      <c r="DB42" s="98"/>
      <c r="DC42" s="98"/>
      <c r="DD42" s="98"/>
      <c r="DE42" s="98"/>
    </row>
    <row r="43" spans="1:109" ht="13.5" customHeight="1" x14ac:dyDescent="0.25">
      <c r="B43" s="93"/>
      <c r="C43"/>
      <c r="D43" s="93"/>
      <c r="E43" s="93"/>
      <c r="F43" s="93"/>
      <c r="G43" s="165"/>
      <c r="H43" s="138">
        <v>50127</v>
      </c>
      <c r="I43" s="126">
        <f t="shared" si="0"/>
        <v>42000</v>
      </c>
      <c r="J43" s="127">
        <v>1000000</v>
      </c>
      <c r="K43" s="93"/>
      <c r="CW43" s="98"/>
      <c r="CX43" s="98"/>
      <c r="CY43" s="98"/>
      <c r="CZ43" s="98"/>
      <c r="DA43" s="98"/>
      <c r="DB43" s="98"/>
      <c r="DC43" s="98"/>
      <c r="DD43" s="98"/>
      <c r="DE43" s="98"/>
    </row>
    <row r="44" spans="1:109" ht="13.5" customHeight="1" x14ac:dyDescent="0.25">
      <c r="B44" s="93"/>
      <c r="C44"/>
      <c r="D44" s="93"/>
      <c r="E44" s="93"/>
      <c r="F44" s="93"/>
      <c r="G44" s="140"/>
      <c r="H44" s="93"/>
      <c r="I44" s="93"/>
      <c r="J44" s="93"/>
      <c r="K44" s="93"/>
      <c r="CW44" s="98"/>
      <c r="CX44" s="98"/>
      <c r="CY44" s="98"/>
      <c r="CZ44" s="98"/>
      <c r="DA44" s="98"/>
      <c r="DB44" s="98"/>
      <c r="DC44" s="98"/>
      <c r="DD44" s="98"/>
      <c r="DE44" s="98"/>
    </row>
    <row r="45" spans="1:109" ht="13.5" customHeight="1" x14ac:dyDescent="0.25">
      <c r="B45" s="93"/>
      <c r="C45"/>
      <c r="D45" s="93"/>
      <c r="E45" s="93"/>
      <c r="F45" s="93"/>
      <c r="G45" s="93"/>
      <c r="H45" s="93"/>
      <c r="I45" s="93"/>
      <c r="J45" s="93"/>
      <c r="K45" s="93"/>
      <c r="CW45" s="98"/>
      <c r="CX45" s="98"/>
      <c r="CY45" s="98"/>
      <c r="CZ45" s="98"/>
      <c r="DA45" s="98"/>
      <c r="DB45" s="98"/>
      <c r="DC45" s="98"/>
      <c r="DD45" s="98"/>
      <c r="DE45" s="98"/>
    </row>
    <row r="46" spans="1:109" ht="13.5" customHeight="1" x14ac:dyDescent="0.25">
      <c r="B46" s="93"/>
      <c r="C46"/>
      <c r="D46" s="93"/>
      <c r="E46" s="93"/>
      <c r="F46" s="93"/>
      <c r="G46" s="93"/>
      <c r="H46" s="93"/>
      <c r="I46" s="93"/>
      <c r="J46" s="93"/>
      <c r="K46" s="93"/>
      <c r="CW46" s="98"/>
      <c r="CX46" s="98"/>
      <c r="CY46" s="98"/>
      <c r="CZ46" s="98"/>
      <c r="DA46" s="98"/>
      <c r="DB46" s="98"/>
      <c r="DC46" s="98"/>
      <c r="DD46" s="98"/>
      <c r="DE46" s="98"/>
    </row>
    <row r="47" spans="1:109" ht="13.5" customHeight="1" x14ac:dyDescent="0.25">
      <c r="B47" s="93"/>
      <c r="C47"/>
      <c r="D47" s="93"/>
      <c r="E47" s="93"/>
      <c r="F47" s="93"/>
      <c r="G47" s="93"/>
      <c r="H47" s="93"/>
      <c r="I47" s="93"/>
      <c r="J47" s="93"/>
      <c r="K47" s="93"/>
      <c r="CW47" s="98"/>
      <c r="CX47" s="98"/>
      <c r="CY47" s="98"/>
      <c r="CZ47" s="98"/>
      <c r="DA47" s="98"/>
      <c r="DB47" s="98"/>
      <c r="DC47" s="98"/>
      <c r="DD47" s="98"/>
      <c r="DE47" s="98"/>
    </row>
    <row r="48" spans="1:109" ht="13.5" customHeight="1" x14ac:dyDescent="0.25">
      <c r="B48" s="93"/>
      <c r="C48"/>
      <c r="D48" s="93"/>
      <c r="E48" s="93"/>
      <c r="F48" s="93"/>
      <c r="G48" s="93"/>
      <c r="H48" s="93"/>
      <c r="I48" s="93"/>
      <c r="J48" s="93"/>
      <c r="K48" s="93"/>
      <c r="CW48" s="98"/>
      <c r="CX48" s="98"/>
      <c r="CY48" s="98"/>
      <c r="CZ48" s="98"/>
      <c r="DA48" s="98"/>
      <c r="DB48" s="98"/>
      <c r="DC48" s="98"/>
      <c r="DD48" s="98"/>
      <c r="DE48" s="98"/>
    </row>
    <row r="49" spans="2:109" ht="13.5" customHeight="1" x14ac:dyDescent="0.2">
      <c r="B49" s="93"/>
      <c r="C49" s="93"/>
      <c r="D49" s="93"/>
      <c r="E49" s="93"/>
      <c r="F49" s="93"/>
      <c r="G49" s="93"/>
      <c r="H49" s="93"/>
      <c r="I49" s="93"/>
      <c r="J49" s="93"/>
      <c r="K49" s="93"/>
      <c r="DA49" s="98"/>
      <c r="DB49" s="98"/>
      <c r="DC49" s="98"/>
      <c r="DD49" s="98"/>
      <c r="DE49" s="98"/>
    </row>
    <row r="50" spans="2:109" ht="15" customHeight="1" x14ac:dyDescent="0.2">
      <c r="B50" s="93"/>
      <c r="C50" s="93"/>
      <c r="D50" s="93"/>
      <c r="E50" s="93"/>
      <c r="F50" s="93"/>
      <c r="G50" s="93"/>
      <c r="H50" s="93"/>
      <c r="I50" s="93"/>
      <c r="J50" s="93"/>
      <c r="K50" s="93"/>
      <c r="DA50" s="98"/>
      <c r="DB50" s="98"/>
      <c r="DC50" s="98"/>
      <c r="DD50" s="98"/>
      <c r="DE50" s="98"/>
    </row>
    <row r="51" spans="2:109" ht="15" customHeight="1" x14ac:dyDescent="0.2">
      <c r="B51" s="93"/>
      <c r="C51" s="93"/>
      <c r="D51" s="93"/>
      <c r="E51" s="93"/>
      <c r="F51" s="93"/>
      <c r="G51" s="93"/>
      <c r="H51" s="93"/>
      <c r="I51" s="93"/>
      <c r="J51" s="93"/>
      <c r="K51" s="93"/>
      <c r="DA51" s="98"/>
      <c r="DB51" s="98"/>
      <c r="DC51" s="98"/>
      <c r="DD51" s="98"/>
      <c r="DE51" s="98"/>
    </row>
    <row r="52" spans="2:109" ht="15" customHeight="1" x14ac:dyDescent="0.2">
      <c r="B52" s="93"/>
      <c r="C52" s="93"/>
      <c r="D52" s="93"/>
      <c r="E52" s="93"/>
      <c r="F52" s="93"/>
      <c r="G52" s="93"/>
      <c r="H52" s="93"/>
      <c r="I52" s="93"/>
      <c r="J52" s="93"/>
      <c r="K52" s="93"/>
      <c r="DA52" s="98"/>
      <c r="DB52" s="98"/>
      <c r="DC52" s="98"/>
      <c r="DD52" s="98"/>
      <c r="DE52" s="98"/>
    </row>
    <row r="53" spans="2:109" ht="15" customHeight="1" x14ac:dyDescent="0.2">
      <c r="B53" s="93"/>
      <c r="C53" s="93"/>
      <c r="D53" s="93"/>
      <c r="E53" s="93"/>
      <c r="F53" s="93"/>
      <c r="G53" s="93"/>
      <c r="H53" s="93"/>
      <c r="I53" s="93"/>
      <c r="J53" s="93"/>
      <c r="K53" s="93"/>
      <c r="DA53" s="98"/>
      <c r="DB53" s="98"/>
      <c r="DC53" s="98"/>
      <c r="DD53" s="98"/>
      <c r="DE53" s="98"/>
    </row>
    <row r="54" spans="2:109" ht="15" customHeight="1" x14ac:dyDescent="0.2">
      <c r="B54" s="93"/>
      <c r="F54" s="93"/>
      <c r="G54" s="93"/>
      <c r="H54" s="93"/>
      <c r="I54" s="93"/>
      <c r="J54" s="93"/>
      <c r="K54" s="93"/>
      <c r="DA54" s="98"/>
      <c r="DB54" s="98"/>
      <c r="DC54" s="98"/>
      <c r="DD54" s="98"/>
      <c r="DE54" s="98"/>
    </row>
    <row r="55" spans="2:109" ht="15" customHeight="1" x14ac:dyDescent="0.2">
      <c r="F55" s="93"/>
      <c r="G55" s="93"/>
      <c r="H55" s="93"/>
      <c r="I55" s="93"/>
      <c r="J55" s="93"/>
      <c r="K55" s="93"/>
      <c r="DA55" s="98"/>
      <c r="DB55" s="98"/>
      <c r="DC55" s="98"/>
      <c r="DD55" s="98"/>
      <c r="DE55" s="98"/>
    </row>
    <row r="56" spans="2:109" ht="15" customHeight="1" x14ac:dyDescent="0.2">
      <c r="F56" s="93"/>
      <c r="G56" s="93"/>
      <c r="H56" s="93"/>
      <c r="I56" s="93"/>
      <c r="J56" s="93"/>
      <c r="K56" s="93"/>
      <c r="DA56" s="98"/>
      <c r="DB56" s="98"/>
      <c r="DC56" s="98"/>
      <c r="DD56" s="98"/>
      <c r="DE56" s="98"/>
    </row>
    <row r="57" spans="2:109" ht="15" customHeight="1" x14ac:dyDescent="0.2">
      <c r="F57" s="93"/>
      <c r="G57" s="93"/>
      <c r="H57" s="93"/>
      <c r="I57" s="93"/>
      <c r="J57" s="93"/>
      <c r="K57" s="93"/>
      <c r="DA57" s="98"/>
      <c r="DB57" s="98"/>
      <c r="DC57" s="98"/>
      <c r="DD57" s="98"/>
      <c r="DE57" s="98"/>
    </row>
    <row r="58" spans="2:109" ht="15" customHeight="1" x14ac:dyDescent="0.2">
      <c r="F58" s="93"/>
      <c r="G58" s="93"/>
      <c r="K58" s="93"/>
      <c r="DA58" s="98"/>
      <c r="DB58" s="98"/>
      <c r="DC58" s="98"/>
      <c r="DD58" s="98"/>
      <c r="DE58" s="98"/>
    </row>
    <row r="59" spans="2:109" ht="15" hidden="1" customHeight="1" x14ac:dyDescent="0.2"/>
    <row r="60" spans="2:109" ht="15" hidden="1" customHeight="1" x14ac:dyDescent="0.2"/>
    <row r="61" spans="2:109" ht="15" hidden="1" customHeight="1" x14ac:dyDescent="0.2"/>
    <row r="62" spans="2:109" ht="15" hidden="1" customHeight="1" x14ac:dyDescent="0.2"/>
    <row r="63" spans="2:109" ht="15" hidden="1" customHeight="1" x14ac:dyDescent="0.2"/>
    <row r="64" spans="2:109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  <row r="74" ht="15" hidden="1" customHeight="1" x14ac:dyDescent="0.2"/>
    <row r="75" ht="15" hidden="1" customHeight="1" x14ac:dyDescent="0.2"/>
    <row r="76" ht="15" hidden="1" customHeight="1" x14ac:dyDescent="0.2"/>
    <row r="77" ht="15" hidden="1" customHeight="1" x14ac:dyDescent="0.2"/>
    <row r="78" ht="15" hidden="1" customHeight="1" x14ac:dyDescent="0.2"/>
    <row r="79" ht="15" hidden="1" customHeight="1" x14ac:dyDescent="0.2"/>
    <row r="80" ht="15" hidden="1" customHeight="1" x14ac:dyDescent="0.2"/>
    <row r="81" ht="15" hidden="1" customHeight="1" x14ac:dyDescent="0.2"/>
    <row r="82" ht="15" hidden="1" customHeight="1" x14ac:dyDescent="0.2"/>
    <row r="83" ht="15" hidden="1" customHeight="1" x14ac:dyDescent="0.2"/>
    <row r="84" ht="15" hidden="1" customHeight="1" x14ac:dyDescent="0.2"/>
  </sheetData>
  <mergeCells count="5">
    <mergeCell ref="B8:K8"/>
    <mergeCell ref="C14:E14"/>
    <mergeCell ref="H14:J14"/>
    <mergeCell ref="G19:G43"/>
    <mergeCell ref="B19:B37"/>
  </mergeCells>
  <pageMargins left="0.7" right="0.7" top="0.75" bottom="0.75" header="0.3" footer="0.3"/>
  <pageSetup paperSize="30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S61"/>
  <sheetViews>
    <sheetView zoomScaleNormal="100" workbookViewId="0">
      <selection activeCell="E21" sqref="E21"/>
    </sheetView>
  </sheetViews>
  <sheetFormatPr baseColWidth="10" defaultColWidth="0" defaultRowHeight="15" customHeight="1" zeroHeight="1" x14ac:dyDescent="0.25"/>
  <cols>
    <col min="1" max="1" width="5.140625" style="90" customWidth="1"/>
    <col min="2" max="2" width="7.5703125" style="90" customWidth="1"/>
    <col min="3" max="3" width="7.140625" style="90" customWidth="1"/>
    <col min="4" max="4" width="17.85546875" style="90" bestFit="1" customWidth="1"/>
    <col min="5" max="5" width="19.7109375" style="90" customWidth="1"/>
    <col min="6" max="6" width="18" style="90" bestFit="1" customWidth="1"/>
    <col min="7" max="7" width="12.5703125" style="90" customWidth="1"/>
    <col min="8" max="8" width="17.5703125" style="90" bestFit="1" customWidth="1"/>
    <col min="9" max="9" width="12" style="90" bestFit="1" customWidth="1"/>
    <col min="10" max="10" width="7.28515625" style="90" customWidth="1"/>
    <col min="11" max="11" width="15.85546875" style="90" customWidth="1"/>
    <col min="12" max="12" width="14.140625" style="90" customWidth="1"/>
    <col min="13" max="13" width="9" style="90" customWidth="1"/>
    <col min="14" max="14" width="9.7109375" style="90" customWidth="1"/>
    <col min="15" max="15" width="14.28515625" style="90" bestFit="1" customWidth="1"/>
    <col min="16" max="16" width="9.7109375" style="90" customWidth="1"/>
    <col min="17" max="17" width="14.42578125" style="90" customWidth="1"/>
    <col min="18" max="18" width="14.28515625" style="90" bestFit="1" customWidth="1"/>
    <col min="19" max="19" width="13" style="90" customWidth="1"/>
    <col min="20" max="20" width="14.7109375" style="90" customWidth="1"/>
    <col min="21" max="21" width="12.28515625" style="90" bestFit="1" customWidth="1"/>
    <col min="22" max="22" width="11.42578125" style="90" hidden="1" customWidth="1"/>
    <col min="23" max="23" width="12.28515625" style="90" hidden="1" customWidth="1"/>
    <col min="24" max="24" width="12.28515625" style="4" hidden="1" customWidth="1"/>
    <col min="25" max="25" width="11.42578125" style="4" hidden="1" customWidth="1"/>
    <col min="26" max="149" width="0" style="4" hidden="1" customWidth="1"/>
    <col min="150" max="16384" width="11.42578125" style="90" hidden="1"/>
  </cols>
  <sheetData>
    <row r="1" spans="1:149" x14ac:dyDescent="0.25">
      <c r="A1" s="1"/>
      <c r="B1" s="1"/>
      <c r="C1" s="1"/>
      <c r="D1" s="2" t="s">
        <v>0</v>
      </c>
      <c r="E1" s="3">
        <v>42942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4"/>
      <c r="EN1" s="90"/>
      <c r="EO1" s="90"/>
      <c r="EP1" s="90"/>
      <c r="EQ1" s="90"/>
      <c r="ER1" s="90"/>
      <c r="ES1" s="90"/>
    </row>
    <row r="2" spans="1:149" x14ac:dyDescent="0.25">
      <c r="A2" s="1"/>
      <c r="B2" s="6"/>
      <c r="C2" s="1"/>
      <c r="D2" s="2" t="s">
        <v>1</v>
      </c>
      <c r="E2" s="3">
        <v>42941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"/>
      <c r="W2" s="4"/>
      <c r="EN2" s="90"/>
      <c r="EO2" s="90"/>
      <c r="EP2" s="90"/>
      <c r="EQ2" s="90"/>
      <c r="ER2" s="90"/>
      <c r="ES2" s="90"/>
    </row>
    <row r="3" spans="1:149" x14ac:dyDescent="0.25">
      <c r="A3" s="5"/>
      <c r="B3" s="6"/>
      <c r="C3" s="1"/>
      <c r="D3" s="2" t="s">
        <v>2</v>
      </c>
      <c r="E3" s="3">
        <f>+E2+1</f>
        <v>42942</v>
      </c>
      <c r="F3" s="1"/>
      <c r="G3" s="1"/>
      <c r="H3" s="1"/>
      <c r="I3" s="1"/>
      <c r="J3" s="1"/>
      <c r="K3" s="89" t="s">
        <v>42</v>
      </c>
      <c r="L3" s="1"/>
      <c r="M3" s="1"/>
      <c r="N3" s="1"/>
      <c r="O3" s="1"/>
      <c r="P3" s="1"/>
      <c r="Q3" s="1"/>
      <c r="R3" s="1"/>
      <c r="S3" s="1"/>
      <c r="T3" s="1"/>
      <c r="U3" s="1"/>
      <c r="V3" s="4"/>
      <c r="W3" s="4"/>
      <c r="EN3" s="90"/>
      <c r="EO3" s="90"/>
      <c r="EP3" s="90"/>
      <c r="EQ3" s="90"/>
      <c r="ER3" s="90"/>
      <c r="ES3" s="90"/>
    </row>
    <row r="4" spans="1:149" x14ac:dyDescent="0.25">
      <c r="A4" s="5"/>
      <c r="B4" s="6"/>
      <c r="C4" s="1"/>
      <c r="D4" s="7" t="s">
        <v>3</v>
      </c>
      <c r="E4" s="2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"/>
      <c r="W4" s="4"/>
      <c r="EN4" s="90"/>
      <c r="EO4" s="90"/>
      <c r="EP4" s="90"/>
      <c r="EQ4" s="90"/>
      <c r="ER4" s="90"/>
      <c r="ES4" s="90"/>
    </row>
    <row r="5" spans="1:149" ht="25.5" x14ac:dyDescent="0.25">
      <c r="A5" s="5"/>
      <c r="B5" s="6"/>
      <c r="C5" s="1"/>
      <c r="D5" s="7" t="s">
        <v>4</v>
      </c>
      <c r="E5" s="2">
        <v>360</v>
      </c>
      <c r="F5" s="1"/>
      <c r="G5" s="1"/>
      <c r="H5" s="1"/>
      <c r="I5" s="1"/>
      <c r="J5" s="57" t="s">
        <v>23</v>
      </c>
      <c r="K5" s="58" t="s">
        <v>26</v>
      </c>
      <c r="L5" s="58" t="s">
        <v>24</v>
      </c>
      <c r="M5" s="57" t="s">
        <v>27</v>
      </c>
      <c r="N5" s="57" t="s">
        <v>28</v>
      </c>
      <c r="O5" s="57" t="s">
        <v>29</v>
      </c>
      <c r="P5" s="57" t="s">
        <v>30</v>
      </c>
      <c r="Q5" s="57" t="s">
        <v>31</v>
      </c>
      <c r="R5" s="57" t="s">
        <v>32</v>
      </c>
      <c r="S5" s="57" t="s">
        <v>33</v>
      </c>
      <c r="T5" s="57" t="s">
        <v>34</v>
      </c>
      <c r="U5" s="1"/>
      <c r="V5" s="4"/>
      <c r="W5" s="4"/>
      <c r="EN5" s="90"/>
      <c r="EO5" s="90"/>
      <c r="EP5" s="90"/>
      <c r="EQ5" s="90"/>
      <c r="ER5" s="90"/>
      <c r="ES5" s="90"/>
    </row>
    <row r="6" spans="1:149" x14ac:dyDescent="0.25">
      <c r="A6" s="1"/>
      <c r="B6" s="1"/>
      <c r="C6" s="1"/>
      <c r="D6" s="10" t="s">
        <v>5</v>
      </c>
      <c r="E6" s="11">
        <f>+$E$3-$E$1</f>
        <v>0</v>
      </c>
      <c r="F6" s="1"/>
      <c r="G6" s="1"/>
      <c r="H6" s="1"/>
      <c r="I6" s="1"/>
      <c r="J6" s="59">
        <v>5</v>
      </c>
      <c r="K6" s="60">
        <v>3522</v>
      </c>
      <c r="L6" s="61" t="s">
        <v>35</v>
      </c>
      <c r="M6" s="62">
        <v>101.09</v>
      </c>
      <c r="N6" s="59">
        <v>150000</v>
      </c>
      <c r="O6" s="59">
        <f>+N6*1000000</f>
        <v>150000000000</v>
      </c>
      <c r="P6" s="87">
        <v>101</v>
      </c>
      <c r="Q6" s="59">
        <f>+O6</f>
        <v>150000000000</v>
      </c>
      <c r="R6" s="59">
        <f>+P6/100*Q6</f>
        <v>151500000000</v>
      </c>
      <c r="S6" s="63"/>
      <c r="T6" s="63" t="s">
        <v>36</v>
      </c>
      <c r="U6" s="1"/>
      <c r="V6" s="4"/>
      <c r="W6" s="4"/>
      <c r="EN6" s="90"/>
      <c r="EO6" s="90"/>
      <c r="EP6" s="90"/>
      <c r="EQ6" s="90"/>
      <c r="ER6" s="90"/>
      <c r="ES6" s="90"/>
    </row>
    <row r="7" spans="1:149" x14ac:dyDescent="0.25">
      <c r="A7" s="1"/>
      <c r="B7" s="1"/>
      <c r="C7" s="1"/>
      <c r="D7" s="12" t="s">
        <v>6</v>
      </c>
      <c r="E7" s="13">
        <f>+E15-E1</f>
        <v>184</v>
      </c>
      <c r="F7" s="1"/>
      <c r="G7" s="1"/>
      <c r="H7" s="1"/>
      <c r="I7" s="1"/>
      <c r="J7" s="59">
        <v>5</v>
      </c>
      <c r="K7" s="60">
        <v>7</v>
      </c>
      <c r="L7" s="61" t="s">
        <v>35</v>
      </c>
      <c r="M7" s="62">
        <v>101.0874</v>
      </c>
      <c r="N7" s="59">
        <v>100000</v>
      </c>
      <c r="O7" s="59">
        <f t="shared" ref="O7:O9" si="0">+N7*1000000</f>
        <v>100000000000</v>
      </c>
      <c r="P7" s="87">
        <v>101</v>
      </c>
      <c r="Q7" s="59">
        <f>+O7</f>
        <v>100000000000</v>
      </c>
      <c r="R7" s="59">
        <f>+P7/100*Q7</f>
        <v>101000000000</v>
      </c>
      <c r="S7" s="63"/>
      <c r="T7" s="63" t="s">
        <v>36</v>
      </c>
      <c r="U7" s="1"/>
      <c r="V7" s="4"/>
      <c r="W7" s="4"/>
      <c r="EN7" s="90"/>
      <c r="EO7" s="90"/>
      <c r="EP7" s="90"/>
      <c r="EQ7" s="90"/>
      <c r="ER7" s="90"/>
      <c r="ES7" s="90"/>
    </row>
    <row r="8" spans="1:149" x14ac:dyDescent="0.25">
      <c r="A8" s="15"/>
      <c r="B8" s="15"/>
      <c r="C8" s="1"/>
      <c r="D8" s="9"/>
      <c r="E8" s="9"/>
      <c r="F8" s="1"/>
      <c r="G8" s="1"/>
      <c r="H8" s="1"/>
      <c r="I8" s="1"/>
      <c r="J8" s="59">
        <v>5</v>
      </c>
      <c r="K8" s="60">
        <v>4613</v>
      </c>
      <c r="L8" s="61" t="s">
        <v>35</v>
      </c>
      <c r="M8" s="62">
        <v>100.05200000000001</v>
      </c>
      <c r="N8" s="59">
        <v>100000</v>
      </c>
      <c r="O8" s="59">
        <f t="shared" si="0"/>
        <v>100000000000</v>
      </c>
      <c r="P8" s="87">
        <v>101</v>
      </c>
      <c r="Q8" s="59">
        <f>+O8</f>
        <v>100000000000</v>
      </c>
      <c r="R8" s="59">
        <f>+P8/100*Q8</f>
        <v>101000000000</v>
      </c>
      <c r="S8" s="63"/>
      <c r="T8" s="63" t="s">
        <v>36</v>
      </c>
      <c r="U8" s="1"/>
      <c r="V8" s="4"/>
      <c r="W8" s="4"/>
      <c r="EN8" s="90"/>
      <c r="EO8" s="90"/>
      <c r="EP8" s="90"/>
      <c r="EQ8" s="90"/>
      <c r="ER8" s="90"/>
      <c r="ES8" s="90"/>
    </row>
    <row r="9" spans="1:149" ht="15.75" customHeight="1" x14ac:dyDescent="0.25">
      <c r="A9" s="151"/>
      <c r="B9" s="151"/>
      <c r="C9" s="1"/>
      <c r="D9" s="152" t="s">
        <v>25</v>
      </c>
      <c r="E9" s="153"/>
      <c r="F9" s="154"/>
      <c r="G9" s="1"/>
      <c r="H9" s="1"/>
      <c r="I9" s="155"/>
      <c r="J9" s="59">
        <v>5</v>
      </c>
      <c r="K9" s="60">
        <v>2475</v>
      </c>
      <c r="L9" s="61" t="s">
        <v>35</v>
      </c>
      <c r="M9" s="62">
        <v>99.8</v>
      </c>
      <c r="N9" s="59">
        <v>10000</v>
      </c>
      <c r="O9" s="59">
        <f t="shared" si="0"/>
        <v>10000000000</v>
      </c>
      <c r="P9" s="62" t="s">
        <v>22</v>
      </c>
      <c r="Q9" s="62" t="s">
        <v>22</v>
      </c>
      <c r="R9" s="62" t="s">
        <v>22</v>
      </c>
      <c r="S9" s="62" t="s">
        <v>22</v>
      </c>
      <c r="T9" s="63" t="s">
        <v>38</v>
      </c>
      <c r="U9" s="1"/>
      <c r="V9" s="4"/>
      <c r="W9" s="4"/>
      <c r="EN9" s="90"/>
      <c r="EO9" s="90"/>
      <c r="EP9" s="90"/>
      <c r="EQ9" s="90"/>
      <c r="ER9" s="90"/>
      <c r="ES9" s="90"/>
    </row>
    <row r="10" spans="1:149" x14ac:dyDescent="0.25">
      <c r="A10" s="156"/>
      <c r="B10" s="156"/>
      <c r="C10" s="1"/>
      <c r="D10" s="16" t="s">
        <v>7</v>
      </c>
      <c r="E10" s="157">
        <v>350000000000</v>
      </c>
      <c r="F10" s="158"/>
      <c r="G10" s="1"/>
      <c r="H10" s="1"/>
      <c r="I10" s="155"/>
      <c r="J10" s="64"/>
      <c r="K10" s="64"/>
      <c r="L10" s="65" t="s">
        <v>37</v>
      </c>
      <c r="M10" s="66"/>
      <c r="N10" s="64"/>
      <c r="O10" s="64">
        <f>SUM(O6:O9)</f>
        <v>360000000000</v>
      </c>
      <c r="P10" s="67"/>
      <c r="Q10" s="64">
        <f>SUM(Q6:Q9)</f>
        <v>350000000000</v>
      </c>
      <c r="R10" s="64">
        <f>SUM(R6:R9)</f>
        <v>353500000000</v>
      </c>
      <c r="S10" s="44"/>
      <c r="T10" s="44"/>
      <c r="U10" s="1"/>
      <c r="V10" s="4"/>
      <c r="W10" s="4"/>
      <c r="EN10" s="90"/>
      <c r="EO10" s="90"/>
      <c r="EP10" s="90"/>
      <c r="EQ10" s="90"/>
      <c r="ER10" s="90"/>
      <c r="ES10" s="90"/>
    </row>
    <row r="11" spans="1:149" ht="15.75" customHeight="1" x14ac:dyDescent="0.25">
      <c r="A11" s="15"/>
      <c r="B11" s="69"/>
      <c r="C11" s="1"/>
      <c r="D11" s="17" t="s">
        <v>8</v>
      </c>
      <c r="E11" s="18"/>
      <c r="F11" s="19">
        <v>7.4999999999999997E-2</v>
      </c>
      <c r="G11" s="1"/>
      <c r="H11" s="1"/>
      <c r="I11" s="150"/>
      <c r="J11" s="74"/>
      <c r="K11" s="75"/>
      <c r="L11" s="76"/>
      <c r="M11" s="77"/>
      <c r="N11" s="146"/>
      <c r="O11" s="8"/>
      <c r="P11" s="1"/>
      <c r="Q11" s="1"/>
      <c r="R11" s="1"/>
      <c r="S11" s="1"/>
      <c r="T11" s="1"/>
      <c r="U11" s="1"/>
      <c r="V11" s="4"/>
      <c r="W11" s="4"/>
      <c r="EN11" s="90"/>
      <c r="EO11" s="90"/>
      <c r="EP11" s="90"/>
      <c r="EQ11" s="90"/>
      <c r="ER11" s="90"/>
      <c r="ES11" s="90"/>
    </row>
    <row r="12" spans="1:149" ht="15" customHeight="1" x14ac:dyDescent="0.25">
      <c r="A12" s="15"/>
      <c r="B12" s="70"/>
      <c r="C12" s="1"/>
      <c r="D12" s="17" t="s">
        <v>9</v>
      </c>
      <c r="E12" s="18"/>
      <c r="F12" s="20">
        <v>42879</v>
      </c>
      <c r="G12" s="1"/>
      <c r="H12" s="1"/>
      <c r="I12" s="150"/>
      <c r="J12" s="14"/>
      <c r="K12" s="78"/>
      <c r="L12" s="71"/>
      <c r="M12" s="79"/>
      <c r="N12" s="146"/>
      <c r="O12" s="8"/>
      <c r="P12" s="1"/>
      <c r="Q12" s="83" t="s">
        <v>40</v>
      </c>
      <c r="R12" s="84">
        <f>+R10-Q10</f>
        <v>3500000000</v>
      </c>
      <c r="S12" s="1"/>
      <c r="T12" s="1"/>
      <c r="U12" s="1"/>
      <c r="V12" s="4"/>
      <c r="W12" s="4"/>
      <c r="EN12" s="90"/>
      <c r="EO12" s="90"/>
      <c r="EP12" s="90"/>
      <c r="EQ12" s="90"/>
      <c r="ER12" s="90"/>
      <c r="ES12" s="90"/>
    </row>
    <row r="13" spans="1:149" x14ac:dyDescent="0.25">
      <c r="A13" s="15"/>
      <c r="B13" s="70"/>
      <c r="C13" s="1"/>
      <c r="D13" s="21" t="s">
        <v>10</v>
      </c>
      <c r="E13" s="22"/>
      <c r="F13" s="23">
        <v>43975</v>
      </c>
      <c r="G13" s="1"/>
      <c r="H13" s="1"/>
      <c r="I13" s="150"/>
      <c r="J13" s="14"/>
      <c r="K13" s="78"/>
      <c r="L13" s="71"/>
      <c r="M13" s="79"/>
      <c r="N13" s="146"/>
      <c r="O13" s="8"/>
      <c r="P13" s="1"/>
      <c r="Q13" s="1"/>
      <c r="R13" s="1"/>
      <c r="S13" s="1"/>
      <c r="T13" s="1"/>
      <c r="U13" s="1"/>
      <c r="V13" s="4"/>
      <c r="W13" s="4"/>
      <c r="EN13" s="90"/>
      <c r="EO13" s="90"/>
      <c r="EP13" s="90"/>
      <c r="EQ13" s="90"/>
      <c r="ER13" s="90"/>
      <c r="ES13" s="90"/>
    </row>
    <row r="14" spans="1:149" x14ac:dyDescent="0.25">
      <c r="A14" s="71"/>
      <c r="B14" s="14"/>
      <c r="C14" s="1"/>
      <c r="D14" s="24" t="s">
        <v>11</v>
      </c>
      <c r="E14" s="25" t="s">
        <v>12</v>
      </c>
      <c r="F14" s="26" t="s">
        <v>13</v>
      </c>
      <c r="G14" s="15"/>
      <c r="H14" s="15"/>
      <c r="I14" s="15"/>
      <c r="J14" s="15"/>
      <c r="K14" s="15"/>
      <c r="L14" s="15"/>
      <c r="M14" s="15"/>
      <c r="N14" s="29"/>
      <c r="O14" s="1"/>
      <c r="P14" s="1"/>
      <c r="Q14" s="1"/>
      <c r="R14" s="1"/>
      <c r="S14" s="1"/>
      <c r="T14" s="1"/>
      <c r="U14" s="1"/>
      <c r="V14" s="4"/>
      <c r="W14" s="4"/>
      <c r="EN14" s="90"/>
      <c r="EO14" s="90"/>
      <c r="EP14" s="90"/>
      <c r="EQ14" s="90"/>
      <c r="ER14" s="90"/>
      <c r="ES14" s="90"/>
    </row>
    <row r="15" spans="1:149" x14ac:dyDescent="0.25">
      <c r="A15" s="72"/>
      <c r="B15" s="73"/>
      <c r="C15" s="1">
        <f t="shared" ref="C15:C20" si="1">+C14+1</f>
        <v>1</v>
      </c>
      <c r="D15" s="27">
        <f>+E15-$E$1</f>
        <v>184</v>
      </c>
      <c r="E15" s="25">
        <v>43126</v>
      </c>
      <c r="F15" s="28">
        <f t="shared" ref="F15:F20" si="2">$E$33</f>
        <v>13125000000</v>
      </c>
      <c r="G15" s="15"/>
      <c r="H15" s="15"/>
      <c r="I15" s="15"/>
      <c r="J15" s="15"/>
      <c r="K15" s="1"/>
      <c r="L15" s="1"/>
      <c r="M15" s="1"/>
      <c r="N15" s="29"/>
      <c r="O15" s="1"/>
      <c r="P15" s="1"/>
      <c r="Q15" s="1"/>
      <c r="R15" s="1"/>
      <c r="S15" s="1"/>
      <c r="T15" s="1"/>
      <c r="U15" s="1"/>
      <c r="V15" s="4"/>
      <c r="W15" s="4"/>
      <c r="EN15" s="90"/>
      <c r="EO15" s="90"/>
      <c r="EP15" s="90"/>
      <c r="EQ15" s="90"/>
      <c r="ER15" s="90"/>
      <c r="ES15" s="90"/>
    </row>
    <row r="16" spans="1:149" x14ac:dyDescent="0.25">
      <c r="A16" s="71"/>
      <c r="B16" s="73"/>
      <c r="C16" s="1">
        <f t="shared" si="1"/>
        <v>2</v>
      </c>
      <c r="D16" s="27">
        <f t="shared" ref="D16:D20" si="3">+E16-E15</f>
        <v>181</v>
      </c>
      <c r="E16" s="25">
        <v>43307</v>
      </c>
      <c r="F16" s="28">
        <f t="shared" si="2"/>
        <v>13125000000</v>
      </c>
      <c r="G16" s="15"/>
      <c r="H16" s="15"/>
      <c r="I16" s="15"/>
      <c r="J16" s="1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4"/>
      <c r="W16" s="4"/>
      <c r="EN16" s="90"/>
      <c r="EO16" s="90"/>
      <c r="EP16" s="90"/>
      <c r="EQ16" s="90"/>
      <c r="ER16" s="90"/>
      <c r="ES16" s="90"/>
    </row>
    <row r="17" spans="1:149" x14ac:dyDescent="0.25">
      <c r="A17" s="71"/>
      <c r="B17" s="73"/>
      <c r="C17" s="1">
        <f t="shared" si="1"/>
        <v>3</v>
      </c>
      <c r="D17" s="27">
        <f t="shared" si="3"/>
        <v>184</v>
      </c>
      <c r="E17" s="25">
        <v>43491</v>
      </c>
      <c r="F17" s="28">
        <f t="shared" si="2"/>
        <v>13125000000</v>
      </c>
      <c r="G17" s="15"/>
      <c r="H17" s="15"/>
      <c r="I17" s="15"/>
      <c r="J17" s="1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4"/>
      <c r="W17" s="4"/>
      <c r="EN17" s="90"/>
      <c r="EO17" s="90"/>
      <c r="EP17" s="90"/>
      <c r="EQ17" s="90"/>
      <c r="ER17" s="90"/>
      <c r="ES17" s="90"/>
    </row>
    <row r="18" spans="1:149" x14ac:dyDescent="0.25">
      <c r="A18" s="71"/>
      <c r="B18" s="73"/>
      <c r="C18" s="1">
        <f t="shared" si="1"/>
        <v>4</v>
      </c>
      <c r="D18" s="27">
        <f t="shared" si="3"/>
        <v>181</v>
      </c>
      <c r="E18" s="25">
        <v>43672</v>
      </c>
      <c r="F18" s="28">
        <f t="shared" si="2"/>
        <v>13125000000</v>
      </c>
      <c r="G18" s="15"/>
      <c r="H18" s="15"/>
      <c r="I18" s="15"/>
      <c r="J18" s="15"/>
      <c r="K18" s="80"/>
      <c r="L18" s="80"/>
      <c r="M18" s="1"/>
      <c r="N18" s="1"/>
      <c r="O18" s="1"/>
      <c r="P18" s="1"/>
      <c r="Q18" s="1"/>
      <c r="R18" s="1"/>
      <c r="S18" s="1"/>
      <c r="T18" s="1"/>
      <c r="U18" s="1"/>
      <c r="V18" s="4"/>
      <c r="W18" s="4"/>
      <c r="EN18" s="90"/>
      <c r="EO18" s="90"/>
      <c r="EP18" s="90"/>
      <c r="EQ18" s="90"/>
      <c r="ER18" s="90"/>
      <c r="ES18" s="90"/>
    </row>
    <row r="19" spans="1:149" x14ac:dyDescent="0.25">
      <c r="A19" s="71"/>
      <c r="B19" s="73"/>
      <c r="C19" s="1">
        <f t="shared" si="1"/>
        <v>5</v>
      </c>
      <c r="D19" s="27">
        <f t="shared" si="3"/>
        <v>184</v>
      </c>
      <c r="E19" s="25">
        <v>43856</v>
      </c>
      <c r="F19" s="28">
        <f t="shared" si="2"/>
        <v>13125000000</v>
      </c>
      <c r="G19" s="15"/>
      <c r="H19" s="15"/>
      <c r="I19" s="15"/>
      <c r="J19" s="15"/>
      <c r="K19" s="80"/>
      <c r="L19" s="80"/>
      <c r="M19" s="1"/>
      <c r="N19" s="1"/>
      <c r="O19" s="1"/>
      <c r="P19" s="1"/>
      <c r="Q19" s="1"/>
      <c r="R19" s="1"/>
      <c r="S19" s="1"/>
      <c r="T19" s="1"/>
      <c r="U19" s="1"/>
      <c r="V19" s="4"/>
      <c r="W19" s="4"/>
      <c r="EN19" s="90"/>
      <c r="EO19" s="90"/>
      <c r="EP19" s="90"/>
      <c r="EQ19" s="90"/>
      <c r="ER19" s="90"/>
      <c r="ES19" s="90"/>
    </row>
    <row r="20" spans="1:149" x14ac:dyDescent="0.25">
      <c r="A20" s="71"/>
      <c r="B20" s="73"/>
      <c r="C20" s="1">
        <f t="shared" si="1"/>
        <v>6</v>
      </c>
      <c r="D20" s="27">
        <f t="shared" si="3"/>
        <v>182</v>
      </c>
      <c r="E20" s="25">
        <v>44038</v>
      </c>
      <c r="F20" s="28">
        <f t="shared" si="2"/>
        <v>13125000000</v>
      </c>
      <c r="G20" s="15"/>
      <c r="H20" s="15"/>
      <c r="I20" s="15"/>
      <c r="J20" s="15"/>
      <c r="K20" s="80"/>
      <c r="L20" s="80"/>
      <c r="M20" s="1"/>
      <c r="N20" s="1"/>
      <c r="O20" s="1"/>
      <c r="P20" s="1"/>
      <c r="Q20" s="1"/>
      <c r="R20" s="1"/>
      <c r="S20" s="1"/>
      <c r="T20" s="1"/>
      <c r="U20" s="1"/>
      <c r="V20" s="4"/>
      <c r="W20" s="4"/>
      <c r="EN20" s="90"/>
      <c r="EO20" s="90"/>
      <c r="EP20" s="90"/>
      <c r="EQ20" s="90"/>
      <c r="ER20" s="90"/>
      <c r="ES20" s="90"/>
    </row>
    <row r="21" spans="1:149" x14ac:dyDescent="0.25">
      <c r="A21" s="15"/>
      <c r="B21" s="15"/>
      <c r="C21" s="1"/>
      <c r="D21" s="27" t="s">
        <v>14</v>
      </c>
      <c r="E21" s="25">
        <v>44038</v>
      </c>
      <c r="F21" s="28">
        <f>$E$10</f>
        <v>350000000000</v>
      </c>
      <c r="G21" s="1"/>
      <c r="H21" s="1"/>
      <c r="I21" s="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4"/>
      <c r="W21" s="4"/>
      <c r="EN21" s="90"/>
      <c r="EO21" s="90"/>
      <c r="EP21" s="90"/>
      <c r="EQ21" s="90"/>
      <c r="ER21" s="90"/>
      <c r="ES21" s="90"/>
    </row>
    <row r="22" spans="1:149" x14ac:dyDescent="0.25">
      <c r="A22" s="15"/>
      <c r="B22" s="51"/>
      <c r="C22" s="1"/>
      <c r="D22" s="30">
        <f>SUM(D15:D20)</f>
        <v>1096</v>
      </c>
      <c r="E22" s="22"/>
      <c r="F22" s="31"/>
      <c r="G22" s="1"/>
      <c r="H22" s="1"/>
      <c r="I22" s="1" t="s">
        <v>41</v>
      </c>
      <c r="J22" s="1"/>
      <c r="K22" s="86">
        <f>+R10</f>
        <v>353500000000</v>
      </c>
      <c r="L22" s="47"/>
      <c r="M22" s="1"/>
      <c r="N22" s="1"/>
      <c r="O22" s="1"/>
      <c r="P22" s="1"/>
      <c r="Q22" s="1"/>
      <c r="R22" s="1"/>
      <c r="S22" s="1"/>
      <c r="T22" s="1"/>
      <c r="U22" s="1"/>
      <c r="V22" s="4"/>
      <c r="W22" s="4"/>
      <c r="EN22" s="90"/>
      <c r="EO22" s="90"/>
      <c r="EP22" s="90"/>
      <c r="EQ22" s="90"/>
      <c r="ER22" s="90"/>
      <c r="ES22" s="90"/>
    </row>
    <row r="23" spans="1:149" x14ac:dyDescent="0.25">
      <c r="A23" s="52"/>
      <c r="B23" s="51"/>
      <c r="C23" s="1"/>
      <c r="D23" s="1" t="s">
        <v>21</v>
      </c>
      <c r="E23" s="32">
        <v>7.1238994558699309E-2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4"/>
      <c r="W23" s="4"/>
      <c r="EN23" s="90"/>
      <c r="EO23" s="90"/>
      <c r="EP23" s="90"/>
      <c r="EQ23" s="90"/>
      <c r="ER23" s="90"/>
      <c r="ES23" s="90"/>
    </row>
    <row r="24" spans="1:149" x14ac:dyDescent="0.25">
      <c r="A24" s="14"/>
      <c r="B24" s="51"/>
      <c r="C24" s="1"/>
      <c r="D24" s="33" t="s">
        <v>15</v>
      </c>
      <c r="E24" s="8">
        <f>+C20</f>
        <v>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4"/>
      <c r="W24" s="4"/>
      <c r="EN24" s="90"/>
      <c r="EO24" s="90"/>
      <c r="EP24" s="90"/>
      <c r="EQ24" s="90"/>
      <c r="ER24" s="90"/>
      <c r="ES24" s="90"/>
    </row>
    <row r="25" spans="1:149" x14ac:dyDescent="0.25">
      <c r="A25" s="51"/>
      <c r="B25" s="51"/>
      <c r="C25" s="1"/>
      <c r="D25" s="1"/>
      <c r="E25" s="34"/>
      <c r="F25" s="1"/>
      <c r="G25" s="1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4"/>
      <c r="W25" s="4"/>
      <c r="EN25" s="90"/>
      <c r="EO25" s="90"/>
      <c r="EP25" s="90"/>
      <c r="EQ25" s="90"/>
      <c r="ER25" s="90"/>
      <c r="ES25" s="90"/>
    </row>
    <row r="26" spans="1:149" x14ac:dyDescent="0.25">
      <c r="A26" s="147"/>
      <c r="B26" s="147"/>
      <c r="C26" s="1"/>
      <c r="D26" s="35" t="s">
        <v>16</v>
      </c>
      <c r="E26" s="148">
        <f>E10/(1+E23/E4)^E24+F45+E28</f>
        <v>353500000000.00012</v>
      </c>
      <c r="F26" s="149"/>
      <c r="G26" s="1"/>
      <c r="H26" s="48"/>
      <c r="I26" s="1"/>
      <c r="J26" s="1"/>
      <c r="K26" s="1"/>
      <c r="L26" s="1"/>
      <c r="M26" s="68"/>
      <c r="N26" s="1"/>
      <c r="O26" s="1"/>
      <c r="P26" s="1"/>
      <c r="Q26" s="1"/>
      <c r="R26" s="1"/>
      <c r="S26" s="1"/>
      <c r="T26" s="1"/>
      <c r="U26" s="1"/>
      <c r="V26" s="4"/>
      <c r="W26" s="4"/>
      <c r="EN26" s="90"/>
      <c r="EO26" s="90"/>
      <c r="EP26" s="90"/>
      <c r="EQ26" s="90"/>
      <c r="ER26" s="90"/>
      <c r="ES26" s="90"/>
    </row>
    <row r="27" spans="1:149" ht="15" customHeight="1" x14ac:dyDescent="0.25">
      <c r="A27" s="15"/>
      <c r="B27" s="15"/>
      <c r="C27" s="34"/>
      <c r="D27" s="1"/>
      <c r="E27" s="1"/>
      <c r="F27" s="3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4"/>
      <c r="W27" s="4"/>
      <c r="EN27" s="90"/>
      <c r="EO27" s="90"/>
      <c r="EP27" s="90"/>
      <c r="EQ27" s="90"/>
      <c r="ER27" s="90"/>
      <c r="ES27" s="90"/>
    </row>
    <row r="28" spans="1:149" x14ac:dyDescent="0.25">
      <c r="A28" s="147"/>
      <c r="B28" s="147"/>
      <c r="C28" s="36"/>
      <c r="D28" s="35" t="s">
        <v>17</v>
      </c>
      <c r="E28" s="148">
        <f>+E10*F11/$E$4*$E$6/$E$7</f>
        <v>0</v>
      </c>
      <c r="F28" s="149"/>
      <c r="G28" s="1"/>
      <c r="H28" s="8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4"/>
      <c r="W28" s="4"/>
      <c r="EN28" s="90"/>
      <c r="EO28" s="90"/>
      <c r="EP28" s="90"/>
      <c r="EQ28" s="90"/>
      <c r="ER28" s="90"/>
      <c r="ES28" s="90"/>
    </row>
    <row r="29" spans="1:149" s="1" customFormat="1" x14ac:dyDescent="0.25">
      <c r="A29" s="15"/>
      <c r="B29" s="15"/>
      <c r="H29" s="45"/>
      <c r="I29" s="38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</row>
    <row r="30" spans="1:149" s="1" customFormat="1" x14ac:dyDescent="0.25">
      <c r="A30" s="91"/>
      <c r="B30" s="54"/>
      <c r="D30" s="46" t="s">
        <v>20</v>
      </c>
      <c r="E30" s="92"/>
      <c r="F30" s="82">
        <f>+E26-E28-E10</f>
        <v>3500000000.0001221</v>
      </c>
      <c r="H30" s="45"/>
      <c r="I30" s="38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</row>
    <row r="31" spans="1:149" s="1" customFormat="1" x14ac:dyDescent="0.25">
      <c r="A31" s="15"/>
      <c r="B31" s="15"/>
      <c r="I31" s="45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</row>
    <row r="32" spans="1:149" s="1" customFormat="1" x14ac:dyDescent="0.25">
      <c r="A32" s="15"/>
      <c r="B32" s="15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</row>
    <row r="33" spans="1:149" s="1" customFormat="1" x14ac:dyDescent="0.25">
      <c r="A33" s="55"/>
      <c r="B33" s="15"/>
      <c r="E33" s="37">
        <f>+E10*F11/E4</f>
        <v>13125000000</v>
      </c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</row>
    <row r="34" spans="1:149" s="1" customFormat="1" x14ac:dyDescent="0.25">
      <c r="A34" s="15"/>
      <c r="B34" s="56"/>
      <c r="F34" s="3"/>
      <c r="H34" s="38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</row>
    <row r="35" spans="1:149" s="1" customFormat="1" x14ac:dyDescent="0.25">
      <c r="A35" s="15"/>
      <c r="B35" s="55"/>
      <c r="E35" s="1">
        <f t="shared" ref="E35:E40" si="4">(1+$E$23/$E$4)^C15</f>
        <v>1.0356194972793498</v>
      </c>
      <c r="F35" s="39">
        <f>$E$33/E35</f>
        <v>12673573676.896158</v>
      </c>
      <c r="H35" s="38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</row>
    <row r="36" spans="1:149" s="1" customFormat="1" x14ac:dyDescent="0.25">
      <c r="A36" s="15"/>
      <c r="B36" s="55"/>
      <c r="C36" s="38"/>
      <c r="E36" s="1">
        <f t="shared" si="4"/>
        <v>1.0725077431451331</v>
      </c>
      <c r="F36" s="39">
        <f t="shared" ref="F36:F40" si="5">$E$33/E36</f>
        <v>12237673885.235445</v>
      </c>
      <c r="H36" s="38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</row>
    <row r="37" spans="1:149" s="1" customFormat="1" x14ac:dyDescent="0.25">
      <c r="A37" s="15"/>
      <c r="B37" s="55"/>
      <c r="C37" s="38"/>
      <c r="E37" s="1">
        <f t="shared" si="4"/>
        <v>1.1107099297841727</v>
      </c>
      <c r="F37" s="39">
        <f t="shared" si="5"/>
        <v>11816766599.494055</v>
      </c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</row>
    <row r="38" spans="1:149" s="1" customFormat="1" x14ac:dyDescent="0.25">
      <c r="A38" s="15"/>
      <c r="B38" s="55"/>
      <c r="C38" s="38"/>
      <c r="E38" s="1">
        <f t="shared" si="4"/>
        <v>1.1502728591062668</v>
      </c>
      <c r="F38" s="39">
        <f t="shared" si="5"/>
        <v>11410336161.628466</v>
      </c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</row>
    <row r="39" spans="1:149" s="1" customFormat="1" ht="15.75" customHeight="1" x14ac:dyDescent="0.25">
      <c r="A39" s="15"/>
      <c r="B39" s="55"/>
      <c r="E39" s="1">
        <f t="shared" si="4"/>
        <v>1.1912450000817123</v>
      </c>
      <c r="F39" s="39">
        <f t="shared" si="5"/>
        <v>11017884649.33721</v>
      </c>
      <c r="I39" s="41"/>
      <c r="J39" s="42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</row>
    <row r="40" spans="1:149" x14ac:dyDescent="0.25">
      <c r="A40" s="15"/>
      <c r="B40" s="55"/>
      <c r="C40" s="1"/>
      <c r="D40" s="1"/>
      <c r="E40" s="1">
        <f t="shared" si="4"/>
        <v>1.2336765481211618</v>
      </c>
      <c r="F40" s="39">
        <f t="shared" si="5"/>
        <v>10638931266.05092</v>
      </c>
      <c r="G40" s="1"/>
      <c r="H40" s="1"/>
      <c r="I40" s="41"/>
      <c r="J40" s="42"/>
      <c r="K40" s="39"/>
      <c r="L40" s="1"/>
      <c r="M40" s="1"/>
      <c r="N40" s="1"/>
      <c r="O40" s="1"/>
      <c r="P40" s="1"/>
      <c r="Q40" s="1"/>
      <c r="R40" s="1"/>
      <c r="S40" s="1"/>
      <c r="T40" s="1"/>
      <c r="U40" s="1"/>
      <c r="V40" s="4"/>
      <c r="W40" s="4"/>
      <c r="EN40" s="90"/>
      <c r="EO40" s="90"/>
      <c r="EP40" s="90"/>
      <c r="EQ40" s="90"/>
      <c r="ER40" s="90"/>
      <c r="ES40" s="90"/>
    </row>
    <row r="41" spans="1:149" x14ac:dyDescent="0.25">
      <c r="A41" s="1"/>
      <c r="B41" s="43"/>
      <c r="C41" s="1"/>
      <c r="D41" s="1"/>
      <c r="E41" s="1"/>
      <c r="F41" s="3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4"/>
      <c r="W41" s="4"/>
      <c r="EN41" s="90"/>
      <c r="EO41" s="90"/>
      <c r="EP41" s="90"/>
      <c r="EQ41" s="90"/>
      <c r="ER41" s="90"/>
      <c r="ES41" s="90"/>
    </row>
    <row r="42" spans="1:149" x14ac:dyDescent="0.25">
      <c r="A42" s="1"/>
      <c r="B42" s="1"/>
      <c r="C42" s="1"/>
      <c r="D42" s="1"/>
      <c r="E42" s="1"/>
      <c r="F42" s="3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4"/>
      <c r="W42" s="4"/>
      <c r="EN42" s="90"/>
      <c r="EO42" s="90"/>
      <c r="EP42" s="90"/>
      <c r="EQ42" s="90"/>
      <c r="ER42" s="90"/>
      <c r="ES42" s="90"/>
    </row>
    <row r="43" spans="1:149" x14ac:dyDescent="0.25">
      <c r="A43" s="1"/>
      <c r="B43" s="1"/>
      <c r="C43" s="1"/>
      <c r="D43" s="41"/>
      <c r="E43" s="1"/>
      <c r="F43" s="39"/>
      <c r="G43" s="1"/>
      <c r="H43" s="1"/>
      <c r="I43" s="1"/>
      <c r="J43" s="1"/>
      <c r="K43" s="1"/>
      <c r="L43" s="81" t="s">
        <v>39</v>
      </c>
      <c r="M43" s="1"/>
      <c r="N43" s="1"/>
      <c r="O43" s="1"/>
      <c r="P43" s="1"/>
      <c r="Q43" s="1"/>
      <c r="R43" s="1"/>
      <c r="S43" s="1"/>
      <c r="T43" s="1"/>
      <c r="U43" s="1"/>
      <c r="V43" s="4"/>
      <c r="W43" s="4"/>
      <c r="EN43" s="90"/>
      <c r="EO43" s="90"/>
      <c r="EP43" s="90"/>
      <c r="EQ43" s="90"/>
      <c r="ER43" s="90"/>
      <c r="ES43" s="90"/>
    </row>
    <row r="44" spans="1:149" x14ac:dyDescent="0.25">
      <c r="A44" s="1"/>
      <c r="B44" s="1"/>
      <c r="C44" s="1"/>
      <c r="D44" s="1"/>
      <c r="E44" s="1"/>
      <c r="F44" s="39"/>
      <c r="G44" s="1"/>
      <c r="H44" s="1"/>
      <c r="I44" s="1"/>
      <c r="J44" s="1"/>
      <c r="K44" s="1"/>
      <c r="L44" s="88">
        <f>+E26/E10*100</f>
        <v>101.00000000000004</v>
      </c>
      <c r="M44" s="1"/>
      <c r="N44" s="1"/>
      <c r="O44" s="1"/>
      <c r="P44" s="1"/>
      <c r="Q44" s="1"/>
      <c r="R44" s="1"/>
      <c r="S44" s="1"/>
      <c r="T44" s="1"/>
      <c r="U44" s="1"/>
    </row>
    <row r="45" spans="1:149" x14ac:dyDescent="0.25">
      <c r="A45" s="1"/>
      <c r="B45" s="1"/>
      <c r="C45" s="1"/>
      <c r="D45" s="1"/>
      <c r="E45" s="1"/>
      <c r="F45" s="40">
        <f>SUM(F35:F44)</f>
        <v>69795166238.642258</v>
      </c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1"/>
      <c r="U45" s="1"/>
    </row>
    <row r="46" spans="1:149" x14ac:dyDescent="0.25">
      <c r="A46" s="1"/>
      <c r="B46" s="1"/>
      <c r="C46" s="1"/>
      <c r="D46" s="1"/>
      <c r="E46" s="1"/>
      <c r="F46" s="43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1"/>
      <c r="U46" s="1"/>
    </row>
    <row r="47" spans="1:149" x14ac:dyDescent="0.25">
      <c r="A47" s="1"/>
      <c r="B47" s="1"/>
      <c r="C47" s="1"/>
      <c r="D47" s="1"/>
      <c r="E47" s="1"/>
      <c r="F47" s="43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1"/>
      <c r="U47" s="1"/>
    </row>
    <row r="48" spans="1:149" x14ac:dyDescent="0.25">
      <c r="A48" s="1"/>
      <c r="B48" s="1" t="s">
        <v>18</v>
      </c>
      <c r="C48" s="1"/>
      <c r="D48" s="1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1"/>
      <c r="U48" s="1"/>
    </row>
    <row r="49" spans="1:21" x14ac:dyDescent="0.25">
      <c r="A49" s="1"/>
      <c r="B49" s="1" t="s">
        <v>19</v>
      </c>
      <c r="C49" s="1"/>
      <c r="D49" s="1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1"/>
      <c r="U49" s="1"/>
    </row>
    <row r="50" spans="1:21" x14ac:dyDescent="0.25">
      <c r="A50" s="1"/>
      <c r="B50" s="1"/>
      <c r="C50" s="1"/>
      <c r="D50" s="1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1"/>
      <c r="U50" s="1"/>
    </row>
    <row r="51" spans="1:21" x14ac:dyDescent="0.25">
      <c r="A51" s="1"/>
      <c r="B51" s="1"/>
      <c r="C51" s="1"/>
      <c r="D51" s="1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1"/>
      <c r="U51" s="1"/>
    </row>
    <row r="52" spans="1:21" x14ac:dyDescent="0.25">
      <c r="A52" s="1"/>
      <c r="B52" s="1"/>
      <c r="C52" s="1"/>
      <c r="D52" s="1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1"/>
      <c r="U52" s="1"/>
    </row>
    <row r="53" spans="1:21" x14ac:dyDescent="0.25">
      <c r="A53" s="1"/>
      <c r="B53" s="1"/>
      <c r="C53" s="1"/>
      <c r="D53" s="1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1"/>
      <c r="U53" s="1"/>
    </row>
    <row r="54" spans="1:21" x14ac:dyDescent="0.25">
      <c r="A54" s="1"/>
      <c r="B54" s="1"/>
      <c r="C54" s="1"/>
      <c r="D54" s="1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1"/>
      <c r="U54" s="1"/>
    </row>
    <row r="55" spans="1:21" x14ac:dyDescent="0.25">
      <c r="A55" s="1"/>
      <c r="B55" s="1"/>
      <c r="C55" s="1"/>
      <c r="D55" s="1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1"/>
      <c r="U55" s="1"/>
    </row>
    <row r="56" spans="1:21" x14ac:dyDescent="0.25">
      <c r="A56" s="1"/>
      <c r="B56" s="1"/>
      <c r="C56" s="1"/>
      <c r="D56" s="1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1"/>
      <c r="U56" s="1"/>
    </row>
    <row r="57" spans="1:21" x14ac:dyDescent="0.25">
      <c r="A57" s="1"/>
      <c r="B57" s="1"/>
      <c r="C57" s="1"/>
      <c r="D57" s="1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1"/>
      <c r="U57" s="1"/>
    </row>
    <row r="58" spans="1:21" ht="15" customHeight="1" x14ac:dyDescent="0.25"/>
    <row r="59" spans="1:21" ht="15" customHeight="1" x14ac:dyDescent="0.25"/>
    <row r="60" spans="1:21" ht="15" customHeight="1" x14ac:dyDescent="0.25"/>
    <row r="61" spans="1:21" ht="15" customHeight="1" x14ac:dyDescent="0.25"/>
  </sheetData>
  <mergeCells count="11">
    <mergeCell ref="N11:N13"/>
    <mergeCell ref="A26:B26"/>
    <mergeCell ref="E26:F26"/>
    <mergeCell ref="A28:B28"/>
    <mergeCell ref="E28:F28"/>
    <mergeCell ref="I11:I13"/>
    <mergeCell ref="A9:B9"/>
    <mergeCell ref="D9:F9"/>
    <mergeCell ref="I9:I10"/>
    <mergeCell ref="A10:B10"/>
    <mergeCell ref="E10:F10"/>
  </mergeCells>
  <pageMargins left="0.7" right="0.7" top="0.75" bottom="0.75" header="0.3" footer="0.3"/>
  <pageSetup paperSize="300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6385" r:id="rId4">
          <objectPr defaultSize="0" autoPict="0" r:id="rId5">
            <anchor moveWithCells="1">
              <from>
                <xdr:col>3</xdr:col>
                <xdr:colOff>171450</xdr:colOff>
                <xdr:row>31</xdr:row>
                <xdr:rowOff>66675</xdr:rowOff>
              </from>
              <to>
                <xdr:col>3</xdr:col>
                <xdr:colOff>866775</xdr:colOff>
                <xdr:row>33</xdr:row>
                <xdr:rowOff>142875</xdr:rowOff>
              </to>
            </anchor>
          </objectPr>
        </oleObject>
      </mc:Choice>
      <mc:Fallback>
        <oleObject progId="Equation.3" shapeId="16385" r:id="rId4"/>
      </mc:Fallback>
    </mc:AlternateContent>
    <mc:AlternateContent xmlns:mc="http://schemas.openxmlformats.org/markup-compatibility/2006">
      <mc:Choice Requires="x14">
        <oleObject progId="Equation.3" shapeId="16386" r:id="rId6">
          <objectPr defaultSize="0" autoPict="0" r:id="rId7">
            <anchor moveWithCells="1">
              <from>
                <xdr:col>3</xdr:col>
                <xdr:colOff>323850</xdr:colOff>
                <xdr:row>34</xdr:row>
                <xdr:rowOff>38100</xdr:rowOff>
              </from>
              <to>
                <xdr:col>3</xdr:col>
                <xdr:colOff>904875</xdr:colOff>
                <xdr:row>36</xdr:row>
                <xdr:rowOff>142875</xdr:rowOff>
              </to>
            </anchor>
          </objectPr>
        </oleObject>
      </mc:Choice>
      <mc:Fallback>
        <oleObject progId="Equation.3" shapeId="16386" r:id="rId6"/>
      </mc:Fallback>
    </mc:AlternateContent>
    <mc:AlternateContent xmlns:mc="http://schemas.openxmlformats.org/markup-compatibility/2006">
      <mc:Choice Requires="x14">
        <oleObject progId="Equation.3" shapeId="16387" r:id="rId8">
          <objectPr defaultSize="0" autoPict="0" r:id="rId9">
            <anchor moveWithCells="1" sizeWithCells="1">
              <from>
                <xdr:col>4</xdr:col>
                <xdr:colOff>142875</xdr:colOff>
                <xdr:row>50</xdr:row>
                <xdr:rowOff>133350</xdr:rowOff>
              </from>
              <to>
                <xdr:col>8</xdr:col>
                <xdr:colOff>257175</xdr:colOff>
                <xdr:row>55</xdr:row>
                <xdr:rowOff>76200</xdr:rowOff>
              </to>
            </anchor>
          </objectPr>
        </oleObject>
      </mc:Choice>
      <mc:Fallback>
        <oleObject progId="Equation.3" shapeId="1638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5y</vt:lpstr>
      <vt:lpstr>Flujo de Pagos</vt:lpstr>
      <vt:lpstr>3y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Vega</dc:creator>
  <cp:lastModifiedBy>Ernesto Wagner</cp:lastModifiedBy>
  <cp:lastPrinted>2014-03-25T15:30:59Z</cp:lastPrinted>
  <dcterms:created xsi:type="dcterms:W3CDTF">2014-02-24T12:19:48Z</dcterms:created>
  <dcterms:modified xsi:type="dcterms:W3CDTF">2025-03-26T18:47:40Z</dcterms:modified>
</cp:coreProperties>
</file>