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epartamento de Coyuntura Macrofiscal\Angie\2024\Situfin\Informe\"/>
    </mc:Choice>
  </mc:AlternateContent>
  <xr:revisionPtr revIDLastSave="0" documentId="13_ncr:1_{B7F9B6EF-A683-4C90-8125-C108B786A5BE}" xr6:coauthVersionLast="36" xr6:coauthVersionMax="47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</sheets>
  <externalReferences>
    <externalReference r:id="rId7"/>
  </externalReferences>
  <definedNames>
    <definedName name="_xlnm.Print_Area" localSheetId="1">'1'!$A$1:$H$104</definedName>
    <definedName name="cambio">[1]Aux!$G$3:$H$20</definedName>
    <definedName name="Meses">Aux!$A$3:$B$14</definedName>
    <definedName name="PIBNOMG">Aux!$D$2:$E$24</definedName>
    <definedName name="SegmentaciónDeDatos_Año1">#N/A</definedName>
    <definedName name="SegmentaciónDeDatos_Mes">#N/A</definedName>
    <definedName name="serie_situfin">'Situfin serie mensual'!$A$1:$JE$96</definedName>
    <definedName name="TC_mes">Aux!$H$3:$I$270</definedName>
    <definedName name="tipo_cambio">Aux!$G$3:$I$270</definedName>
  </definedNames>
  <calcPr calcId="191029"/>
  <pivotCaches>
    <pivotCache cacheId="9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2e55ec6e-ecfe-473b-a0f2-a7becd00e995" name="Calendario" connection="Conexión"/>
        </x15:modelTables>
      </x15:dataModel>
    </ext>
  </extLst>
</workbook>
</file>

<file path=xl/calcChain.xml><?xml version="1.0" encoding="utf-8"?>
<calcChain xmlns="http://schemas.openxmlformats.org/spreadsheetml/2006/main">
  <c r="V38" i="10" l="1"/>
  <c r="U38" i="10"/>
  <c r="T38" i="10"/>
  <c r="C96" i="13" l="1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2" i="13"/>
  <c r="C10" i="13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U39" i="10" l="1"/>
  <c r="T39" i="10"/>
  <c r="V39" i="10" l="1"/>
  <c r="M97" i="14" l="1"/>
  <c r="L97" i="14"/>
  <c r="K97" i="14"/>
  <c r="J97" i="14"/>
  <c r="I97" i="14"/>
  <c r="H97" i="14"/>
  <c r="G97" i="14"/>
  <c r="F97" i="14"/>
  <c r="E97" i="14"/>
  <c r="D97" i="14"/>
  <c r="C97" i="14"/>
  <c r="M96" i="14"/>
  <c r="L96" i="14"/>
  <c r="K96" i="14"/>
  <c r="J96" i="14"/>
  <c r="I96" i="14"/>
  <c r="H96" i="14"/>
  <c r="G96" i="14"/>
  <c r="F96" i="14"/>
  <c r="E96" i="14"/>
  <c r="D96" i="14"/>
  <c r="C96" i="14"/>
  <c r="M95" i="14"/>
  <c r="L95" i="14"/>
  <c r="K95" i="14"/>
  <c r="J95" i="14"/>
  <c r="I95" i="14"/>
  <c r="H95" i="14"/>
  <c r="G95" i="14"/>
  <c r="F95" i="14"/>
  <c r="E95" i="14"/>
  <c r="D95" i="14"/>
  <c r="C95" i="14"/>
  <c r="M94" i="14"/>
  <c r="L94" i="14"/>
  <c r="K94" i="14"/>
  <c r="J94" i="14"/>
  <c r="I94" i="14"/>
  <c r="H94" i="14"/>
  <c r="G94" i="14"/>
  <c r="F94" i="14"/>
  <c r="E94" i="14"/>
  <c r="D94" i="14"/>
  <c r="C94" i="14"/>
  <c r="M93" i="14"/>
  <c r="L93" i="14"/>
  <c r="K93" i="14"/>
  <c r="J93" i="14"/>
  <c r="I93" i="14"/>
  <c r="H93" i="14"/>
  <c r="G93" i="14"/>
  <c r="F93" i="14"/>
  <c r="E93" i="14"/>
  <c r="D93" i="14"/>
  <c r="C93" i="14"/>
  <c r="M92" i="14"/>
  <c r="L92" i="14"/>
  <c r="K92" i="14"/>
  <c r="J92" i="14"/>
  <c r="I92" i="14"/>
  <c r="H92" i="14"/>
  <c r="G92" i="14"/>
  <c r="F92" i="14"/>
  <c r="E92" i="14"/>
  <c r="D92" i="14"/>
  <c r="C92" i="14"/>
  <c r="M91" i="14"/>
  <c r="L91" i="14"/>
  <c r="K91" i="14"/>
  <c r="J91" i="14"/>
  <c r="I91" i="14"/>
  <c r="H91" i="14"/>
  <c r="G91" i="14"/>
  <c r="F91" i="14"/>
  <c r="E91" i="14"/>
  <c r="D91" i="14"/>
  <c r="C91" i="14"/>
  <c r="M90" i="14"/>
  <c r="L90" i="14"/>
  <c r="K90" i="14"/>
  <c r="J90" i="14"/>
  <c r="I90" i="14"/>
  <c r="H90" i="14"/>
  <c r="G90" i="14"/>
  <c r="F90" i="14"/>
  <c r="E90" i="14"/>
  <c r="D90" i="14"/>
  <c r="C90" i="14"/>
  <c r="M89" i="14"/>
  <c r="L89" i="14"/>
  <c r="K89" i="14"/>
  <c r="J89" i="14"/>
  <c r="I89" i="14"/>
  <c r="H89" i="14"/>
  <c r="G89" i="14"/>
  <c r="F89" i="14"/>
  <c r="E89" i="14"/>
  <c r="D89" i="14"/>
  <c r="C89" i="14"/>
  <c r="M88" i="14"/>
  <c r="L88" i="14"/>
  <c r="K88" i="14"/>
  <c r="J88" i="14"/>
  <c r="I88" i="14"/>
  <c r="H88" i="14"/>
  <c r="G88" i="14"/>
  <c r="F88" i="14"/>
  <c r="E88" i="14"/>
  <c r="D88" i="14"/>
  <c r="C88" i="14"/>
  <c r="M87" i="14"/>
  <c r="L87" i="14"/>
  <c r="K87" i="14"/>
  <c r="J87" i="14"/>
  <c r="I87" i="14"/>
  <c r="H87" i="14"/>
  <c r="G87" i="14"/>
  <c r="F87" i="14"/>
  <c r="E87" i="14"/>
  <c r="D87" i="14"/>
  <c r="C87" i="14"/>
  <c r="M86" i="14"/>
  <c r="L86" i="14"/>
  <c r="K86" i="14"/>
  <c r="J86" i="14"/>
  <c r="I86" i="14"/>
  <c r="H86" i="14"/>
  <c r="G86" i="14"/>
  <c r="F86" i="14"/>
  <c r="E86" i="14"/>
  <c r="D86" i="14"/>
  <c r="C86" i="14"/>
  <c r="M85" i="14"/>
  <c r="L85" i="14"/>
  <c r="K85" i="14"/>
  <c r="J85" i="14"/>
  <c r="I85" i="14"/>
  <c r="H85" i="14"/>
  <c r="G85" i="14"/>
  <c r="F85" i="14"/>
  <c r="E85" i="14"/>
  <c r="D85" i="14"/>
  <c r="C85" i="14"/>
  <c r="M84" i="14"/>
  <c r="L84" i="14"/>
  <c r="K84" i="14"/>
  <c r="J84" i="14"/>
  <c r="I84" i="14"/>
  <c r="H84" i="14"/>
  <c r="G84" i="14"/>
  <c r="F84" i="14"/>
  <c r="E84" i="14"/>
  <c r="D84" i="14"/>
  <c r="C84" i="14"/>
  <c r="M83" i="14"/>
  <c r="L83" i="14"/>
  <c r="K83" i="14"/>
  <c r="J83" i="14"/>
  <c r="I83" i="14"/>
  <c r="H83" i="14"/>
  <c r="G83" i="14"/>
  <c r="F83" i="14"/>
  <c r="E83" i="14"/>
  <c r="D83" i="14"/>
  <c r="C83" i="14"/>
  <c r="M82" i="14"/>
  <c r="L82" i="14"/>
  <c r="K82" i="14"/>
  <c r="J82" i="14"/>
  <c r="I82" i="14"/>
  <c r="H82" i="14"/>
  <c r="G82" i="14"/>
  <c r="F82" i="14"/>
  <c r="E82" i="14"/>
  <c r="D82" i="14"/>
  <c r="C82" i="14"/>
  <c r="M80" i="14"/>
  <c r="L80" i="14"/>
  <c r="K80" i="14"/>
  <c r="J80" i="14"/>
  <c r="I80" i="14"/>
  <c r="H80" i="14"/>
  <c r="G80" i="14"/>
  <c r="F80" i="14"/>
  <c r="E80" i="14"/>
  <c r="D80" i="14"/>
  <c r="C80" i="14"/>
  <c r="M79" i="14"/>
  <c r="L79" i="14"/>
  <c r="K79" i="14"/>
  <c r="J79" i="14"/>
  <c r="I79" i="14"/>
  <c r="H79" i="14"/>
  <c r="G79" i="14"/>
  <c r="F79" i="14"/>
  <c r="E79" i="14"/>
  <c r="D79" i="14"/>
  <c r="C79" i="14"/>
  <c r="M78" i="14"/>
  <c r="L78" i="14"/>
  <c r="K78" i="14"/>
  <c r="J78" i="14"/>
  <c r="I78" i="14"/>
  <c r="H78" i="14"/>
  <c r="G78" i="14"/>
  <c r="F78" i="14"/>
  <c r="E78" i="14"/>
  <c r="D78" i="14"/>
  <c r="C78" i="14"/>
  <c r="M77" i="14"/>
  <c r="L77" i="14"/>
  <c r="K77" i="14"/>
  <c r="J77" i="14"/>
  <c r="I77" i="14"/>
  <c r="H77" i="14"/>
  <c r="G77" i="14"/>
  <c r="F77" i="14"/>
  <c r="E77" i="14"/>
  <c r="D77" i="14"/>
  <c r="C77" i="14"/>
  <c r="M76" i="14"/>
  <c r="L76" i="14"/>
  <c r="K76" i="14"/>
  <c r="J76" i="14"/>
  <c r="I76" i="14"/>
  <c r="H76" i="14"/>
  <c r="G76" i="14"/>
  <c r="F76" i="14"/>
  <c r="E76" i="14"/>
  <c r="D76" i="14"/>
  <c r="C76" i="14"/>
  <c r="M75" i="14"/>
  <c r="L75" i="14"/>
  <c r="K75" i="14"/>
  <c r="J75" i="14"/>
  <c r="I75" i="14"/>
  <c r="H75" i="14"/>
  <c r="G75" i="14"/>
  <c r="F75" i="14"/>
  <c r="E75" i="14"/>
  <c r="D75" i="14"/>
  <c r="C75" i="14"/>
  <c r="M74" i="14"/>
  <c r="L74" i="14"/>
  <c r="K74" i="14"/>
  <c r="J74" i="14"/>
  <c r="I74" i="14"/>
  <c r="H74" i="14"/>
  <c r="G74" i="14"/>
  <c r="F74" i="14"/>
  <c r="E74" i="14"/>
  <c r="D74" i="14"/>
  <c r="C74" i="14"/>
  <c r="M73" i="14"/>
  <c r="L73" i="14"/>
  <c r="K73" i="14"/>
  <c r="J73" i="14"/>
  <c r="I73" i="14"/>
  <c r="H73" i="14"/>
  <c r="G73" i="14"/>
  <c r="F73" i="14"/>
  <c r="E73" i="14"/>
  <c r="D73" i="14"/>
  <c r="C73" i="14"/>
  <c r="M72" i="14"/>
  <c r="L72" i="14"/>
  <c r="K72" i="14"/>
  <c r="J72" i="14"/>
  <c r="I72" i="14"/>
  <c r="H72" i="14"/>
  <c r="G72" i="14"/>
  <c r="F72" i="14"/>
  <c r="E72" i="14"/>
  <c r="D72" i="14"/>
  <c r="C72" i="14"/>
  <c r="M71" i="14"/>
  <c r="L71" i="14"/>
  <c r="K71" i="14"/>
  <c r="J71" i="14"/>
  <c r="I71" i="14"/>
  <c r="H71" i="14"/>
  <c r="G71" i="14"/>
  <c r="F71" i="14"/>
  <c r="E71" i="14"/>
  <c r="D71" i="14"/>
  <c r="C71" i="14"/>
  <c r="M70" i="14"/>
  <c r="L70" i="14"/>
  <c r="K70" i="14"/>
  <c r="J70" i="14"/>
  <c r="I70" i="14"/>
  <c r="H70" i="14"/>
  <c r="G70" i="14"/>
  <c r="F70" i="14"/>
  <c r="E70" i="14"/>
  <c r="D70" i="14"/>
  <c r="C70" i="14"/>
  <c r="M69" i="14"/>
  <c r="L69" i="14"/>
  <c r="K69" i="14"/>
  <c r="J69" i="14"/>
  <c r="I69" i="14"/>
  <c r="H69" i="14"/>
  <c r="G69" i="14"/>
  <c r="F69" i="14"/>
  <c r="E69" i="14"/>
  <c r="D69" i="14"/>
  <c r="C69" i="14"/>
  <c r="M68" i="14"/>
  <c r="L68" i="14"/>
  <c r="K68" i="14"/>
  <c r="J68" i="14"/>
  <c r="I68" i="14"/>
  <c r="H68" i="14"/>
  <c r="G68" i="14"/>
  <c r="F68" i="14"/>
  <c r="E68" i="14"/>
  <c r="D68" i="14"/>
  <c r="C68" i="14"/>
  <c r="M67" i="14"/>
  <c r="L67" i="14"/>
  <c r="K67" i="14"/>
  <c r="J67" i="14"/>
  <c r="I67" i="14"/>
  <c r="H67" i="14"/>
  <c r="G67" i="14"/>
  <c r="F67" i="14"/>
  <c r="E67" i="14"/>
  <c r="D67" i="14"/>
  <c r="C67" i="14"/>
  <c r="M66" i="14"/>
  <c r="L66" i="14"/>
  <c r="K66" i="14"/>
  <c r="J66" i="14"/>
  <c r="I66" i="14"/>
  <c r="H66" i="14"/>
  <c r="G66" i="14"/>
  <c r="F66" i="14"/>
  <c r="E66" i="14"/>
  <c r="D66" i="14"/>
  <c r="C66" i="14"/>
  <c r="M65" i="14"/>
  <c r="L65" i="14"/>
  <c r="K65" i="14"/>
  <c r="J65" i="14"/>
  <c r="I65" i="14"/>
  <c r="H65" i="14"/>
  <c r="G65" i="14"/>
  <c r="F65" i="14"/>
  <c r="E65" i="14"/>
  <c r="D65" i="14"/>
  <c r="C65" i="14"/>
  <c r="M64" i="14"/>
  <c r="L64" i="14"/>
  <c r="K64" i="14"/>
  <c r="J64" i="14"/>
  <c r="I64" i="14"/>
  <c r="H64" i="14"/>
  <c r="G64" i="14"/>
  <c r="F64" i="14"/>
  <c r="E64" i="14"/>
  <c r="D64" i="14"/>
  <c r="C64" i="14"/>
  <c r="M63" i="14"/>
  <c r="L63" i="14"/>
  <c r="K63" i="14"/>
  <c r="J63" i="14"/>
  <c r="I63" i="14"/>
  <c r="H63" i="14"/>
  <c r="G63" i="14"/>
  <c r="F63" i="14"/>
  <c r="E63" i="14"/>
  <c r="D63" i="14"/>
  <c r="C63" i="14"/>
  <c r="M62" i="14"/>
  <c r="L62" i="14"/>
  <c r="K62" i="14"/>
  <c r="J62" i="14"/>
  <c r="I62" i="14"/>
  <c r="H62" i="14"/>
  <c r="G62" i="14"/>
  <c r="F62" i="14"/>
  <c r="E62" i="14"/>
  <c r="D62" i="14"/>
  <c r="C62" i="14"/>
  <c r="M61" i="14"/>
  <c r="L61" i="14"/>
  <c r="K61" i="14"/>
  <c r="J61" i="14"/>
  <c r="I61" i="14"/>
  <c r="H61" i="14"/>
  <c r="G61" i="14"/>
  <c r="F61" i="14"/>
  <c r="E61" i="14"/>
  <c r="D61" i="14"/>
  <c r="C61" i="14"/>
  <c r="M60" i="14"/>
  <c r="L60" i="14"/>
  <c r="K60" i="14"/>
  <c r="J60" i="14"/>
  <c r="I60" i="14"/>
  <c r="H60" i="14"/>
  <c r="G60" i="14"/>
  <c r="F60" i="14"/>
  <c r="E60" i="14"/>
  <c r="D60" i="14"/>
  <c r="C60" i="14"/>
  <c r="M59" i="14"/>
  <c r="L59" i="14"/>
  <c r="K59" i="14"/>
  <c r="J59" i="14"/>
  <c r="I59" i="14"/>
  <c r="H59" i="14"/>
  <c r="G59" i="14"/>
  <c r="F59" i="14"/>
  <c r="E59" i="14"/>
  <c r="D59" i="14"/>
  <c r="C59" i="14"/>
  <c r="M58" i="14"/>
  <c r="L58" i="14"/>
  <c r="K58" i="14"/>
  <c r="J58" i="14"/>
  <c r="I58" i="14"/>
  <c r="H58" i="14"/>
  <c r="G58" i="14"/>
  <c r="F58" i="14"/>
  <c r="E58" i="14"/>
  <c r="D58" i="14"/>
  <c r="C58" i="14"/>
  <c r="M57" i="14"/>
  <c r="L57" i="14"/>
  <c r="K57" i="14"/>
  <c r="J57" i="14"/>
  <c r="I57" i="14"/>
  <c r="H57" i="14"/>
  <c r="G57" i="14"/>
  <c r="F57" i="14"/>
  <c r="E57" i="14"/>
  <c r="D57" i="14"/>
  <c r="C57" i="14"/>
  <c r="M56" i="14"/>
  <c r="L56" i="14"/>
  <c r="K56" i="14"/>
  <c r="J56" i="14"/>
  <c r="I56" i="14"/>
  <c r="H56" i="14"/>
  <c r="G56" i="14"/>
  <c r="F56" i="14"/>
  <c r="E56" i="14"/>
  <c r="D56" i="14"/>
  <c r="C56" i="14"/>
  <c r="M55" i="14"/>
  <c r="L55" i="14"/>
  <c r="K55" i="14"/>
  <c r="J55" i="14"/>
  <c r="I55" i="14"/>
  <c r="H55" i="14"/>
  <c r="G55" i="14"/>
  <c r="F55" i="14"/>
  <c r="E55" i="14"/>
  <c r="D55" i="14"/>
  <c r="C55" i="14"/>
  <c r="M54" i="14"/>
  <c r="L54" i="14"/>
  <c r="K54" i="14"/>
  <c r="J54" i="14"/>
  <c r="I54" i="14"/>
  <c r="H54" i="14"/>
  <c r="G54" i="14"/>
  <c r="F54" i="14"/>
  <c r="E54" i="14"/>
  <c r="D54" i="14"/>
  <c r="C54" i="14"/>
  <c r="M53" i="14"/>
  <c r="L53" i="14"/>
  <c r="K53" i="14"/>
  <c r="J53" i="14"/>
  <c r="I53" i="14"/>
  <c r="H53" i="14"/>
  <c r="G53" i="14"/>
  <c r="F53" i="14"/>
  <c r="E53" i="14"/>
  <c r="D53" i="14"/>
  <c r="C53" i="14"/>
  <c r="M52" i="14"/>
  <c r="L52" i="14"/>
  <c r="K52" i="14"/>
  <c r="J52" i="14"/>
  <c r="I52" i="14"/>
  <c r="H52" i="14"/>
  <c r="G52" i="14"/>
  <c r="F52" i="14"/>
  <c r="E52" i="14"/>
  <c r="D52" i="14"/>
  <c r="C52" i="14"/>
  <c r="M51" i="14"/>
  <c r="L51" i="14"/>
  <c r="K51" i="14"/>
  <c r="J51" i="14"/>
  <c r="I51" i="14"/>
  <c r="H51" i="14"/>
  <c r="G51" i="14"/>
  <c r="F51" i="14"/>
  <c r="E51" i="14"/>
  <c r="D51" i="14"/>
  <c r="C51" i="14"/>
  <c r="M50" i="14"/>
  <c r="L50" i="14"/>
  <c r="K50" i="14"/>
  <c r="J50" i="14"/>
  <c r="I50" i="14"/>
  <c r="H50" i="14"/>
  <c r="G50" i="14"/>
  <c r="F50" i="14"/>
  <c r="E50" i="14"/>
  <c r="D50" i="14"/>
  <c r="C50" i="14"/>
  <c r="M49" i="14"/>
  <c r="L49" i="14"/>
  <c r="K49" i="14"/>
  <c r="J49" i="14"/>
  <c r="I49" i="14"/>
  <c r="H49" i="14"/>
  <c r="G49" i="14"/>
  <c r="F49" i="14"/>
  <c r="E49" i="14"/>
  <c r="D49" i="14"/>
  <c r="C49" i="14"/>
  <c r="M48" i="14"/>
  <c r="L48" i="14"/>
  <c r="K48" i="14"/>
  <c r="J48" i="14"/>
  <c r="I48" i="14"/>
  <c r="H48" i="14"/>
  <c r="G48" i="14"/>
  <c r="F48" i="14"/>
  <c r="E48" i="14"/>
  <c r="D48" i="14"/>
  <c r="C48" i="14"/>
  <c r="M47" i="14"/>
  <c r="L47" i="14"/>
  <c r="K47" i="14"/>
  <c r="J47" i="14"/>
  <c r="I47" i="14"/>
  <c r="H47" i="14"/>
  <c r="G47" i="14"/>
  <c r="F47" i="14"/>
  <c r="E47" i="14"/>
  <c r="D47" i="14"/>
  <c r="C47" i="14"/>
  <c r="M46" i="14"/>
  <c r="L46" i="14"/>
  <c r="K46" i="14"/>
  <c r="J46" i="14"/>
  <c r="I46" i="14"/>
  <c r="H46" i="14"/>
  <c r="G46" i="14"/>
  <c r="F46" i="14"/>
  <c r="E46" i="14"/>
  <c r="D46" i="14"/>
  <c r="C46" i="14"/>
  <c r="M45" i="14"/>
  <c r="L45" i="14"/>
  <c r="K45" i="14"/>
  <c r="J45" i="14"/>
  <c r="I45" i="14"/>
  <c r="H45" i="14"/>
  <c r="G45" i="14"/>
  <c r="F45" i="14"/>
  <c r="E45" i="14"/>
  <c r="D45" i="14"/>
  <c r="C45" i="14"/>
  <c r="M44" i="14"/>
  <c r="L44" i="14"/>
  <c r="K44" i="14"/>
  <c r="J44" i="14"/>
  <c r="I44" i="14"/>
  <c r="H44" i="14"/>
  <c r="G44" i="14"/>
  <c r="F44" i="14"/>
  <c r="E44" i="14"/>
  <c r="D44" i="14"/>
  <c r="C44" i="14"/>
  <c r="M43" i="14"/>
  <c r="L43" i="14"/>
  <c r="K43" i="14"/>
  <c r="J43" i="14"/>
  <c r="I43" i="14"/>
  <c r="H43" i="14"/>
  <c r="G43" i="14"/>
  <c r="F43" i="14"/>
  <c r="E43" i="14"/>
  <c r="D43" i="14"/>
  <c r="C43" i="14"/>
  <c r="M42" i="14"/>
  <c r="L42" i="14"/>
  <c r="K42" i="14"/>
  <c r="J42" i="14"/>
  <c r="I42" i="14"/>
  <c r="H42" i="14"/>
  <c r="G42" i="14"/>
  <c r="F42" i="14"/>
  <c r="E42" i="14"/>
  <c r="D42" i="14"/>
  <c r="C42" i="14"/>
  <c r="M41" i="14"/>
  <c r="L41" i="14"/>
  <c r="K41" i="14"/>
  <c r="J41" i="14"/>
  <c r="I41" i="14"/>
  <c r="H41" i="14"/>
  <c r="G41" i="14"/>
  <c r="F41" i="14"/>
  <c r="E41" i="14"/>
  <c r="D41" i="14"/>
  <c r="C41" i="14"/>
  <c r="M40" i="14"/>
  <c r="L40" i="14"/>
  <c r="K40" i="14"/>
  <c r="J40" i="14"/>
  <c r="I40" i="14"/>
  <c r="H40" i="14"/>
  <c r="G40" i="14"/>
  <c r="F40" i="14"/>
  <c r="E40" i="14"/>
  <c r="D40" i="14"/>
  <c r="C40" i="14"/>
  <c r="M39" i="14"/>
  <c r="L39" i="14"/>
  <c r="K39" i="14"/>
  <c r="J39" i="14"/>
  <c r="I39" i="14"/>
  <c r="H39" i="14"/>
  <c r="G39" i="14"/>
  <c r="F39" i="14"/>
  <c r="E39" i="14"/>
  <c r="D39" i="14"/>
  <c r="C39" i="14"/>
  <c r="M38" i="14"/>
  <c r="L38" i="14"/>
  <c r="K38" i="14"/>
  <c r="J38" i="14"/>
  <c r="I38" i="14"/>
  <c r="H38" i="14"/>
  <c r="G38" i="14"/>
  <c r="F38" i="14"/>
  <c r="E38" i="14"/>
  <c r="D38" i="14"/>
  <c r="C38" i="14"/>
  <c r="M37" i="14"/>
  <c r="L37" i="14"/>
  <c r="K37" i="14"/>
  <c r="J37" i="14"/>
  <c r="I37" i="14"/>
  <c r="H37" i="14"/>
  <c r="G37" i="14"/>
  <c r="F37" i="14"/>
  <c r="E37" i="14"/>
  <c r="D37" i="14"/>
  <c r="C37" i="14"/>
  <c r="M36" i="14"/>
  <c r="L36" i="14"/>
  <c r="K36" i="14"/>
  <c r="J36" i="14"/>
  <c r="I36" i="14"/>
  <c r="H36" i="14"/>
  <c r="G36" i="14"/>
  <c r="F36" i="14"/>
  <c r="E36" i="14"/>
  <c r="D36" i="14"/>
  <c r="C36" i="14"/>
  <c r="M35" i="14"/>
  <c r="L35" i="14"/>
  <c r="K35" i="14"/>
  <c r="J35" i="14"/>
  <c r="I35" i="14"/>
  <c r="H35" i="14"/>
  <c r="G35" i="14"/>
  <c r="F35" i="14"/>
  <c r="E35" i="14"/>
  <c r="D35" i="14"/>
  <c r="C35" i="14"/>
  <c r="M34" i="14"/>
  <c r="L34" i="14"/>
  <c r="K34" i="14"/>
  <c r="J34" i="14"/>
  <c r="I34" i="14"/>
  <c r="H34" i="14"/>
  <c r="G34" i="14"/>
  <c r="F34" i="14"/>
  <c r="E34" i="14"/>
  <c r="D34" i="14"/>
  <c r="C34" i="14"/>
  <c r="M33" i="14"/>
  <c r="L33" i="14"/>
  <c r="K33" i="14"/>
  <c r="J33" i="14"/>
  <c r="I33" i="14"/>
  <c r="H33" i="14"/>
  <c r="G33" i="14"/>
  <c r="F33" i="14"/>
  <c r="E33" i="14"/>
  <c r="D33" i="14"/>
  <c r="C33" i="14"/>
  <c r="M32" i="14"/>
  <c r="L32" i="14"/>
  <c r="K32" i="14"/>
  <c r="J32" i="14"/>
  <c r="I32" i="14"/>
  <c r="H32" i="14"/>
  <c r="G32" i="14"/>
  <c r="F32" i="14"/>
  <c r="E32" i="14"/>
  <c r="D32" i="14"/>
  <c r="C32" i="14"/>
  <c r="M31" i="14"/>
  <c r="L31" i="14"/>
  <c r="K31" i="14"/>
  <c r="J31" i="14"/>
  <c r="I31" i="14"/>
  <c r="H31" i="14"/>
  <c r="G31" i="14"/>
  <c r="F31" i="14"/>
  <c r="E31" i="14"/>
  <c r="D31" i="14"/>
  <c r="C31" i="14"/>
  <c r="M30" i="14"/>
  <c r="L30" i="14"/>
  <c r="K30" i="14"/>
  <c r="J30" i="14"/>
  <c r="I30" i="14"/>
  <c r="H30" i="14"/>
  <c r="G30" i="14"/>
  <c r="F30" i="14"/>
  <c r="E30" i="14"/>
  <c r="D30" i="14"/>
  <c r="C30" i="14"/>
  <c r="M29" i="14"/>
  <c r="L29" i="14"/>
  <c r="K29" i="14"/>
  <c r="J29" i="14"/>
  <c r="I29" i="14"/>
  <c r="H29" i="14"/>
  <c r="G29" i="14"/>
  <c r="F29" i="14"/>
  <c r="E29" i="14"/>
  <c r="D29" i="14"/>
  <c r="C29" i="14"/>
  <c r="M28" i="14"/>
  <c r="L28" i="14"/>
  <c r="K28" i="14"/>
  <c r="J28" i="14"/>
  <c r="I28" i="14"/>
  <c r="H28" i="14"/>
  <c r="G28" i="14"/>
  <c r="F28" i="14"/>
  <c r="E28" i="14"/>
  <c r="D28" i="14"/>
  <c r="C28" i="14"/>
  <c r="M27" i="14"/>
  <c r="L27" i="14"/>
  <c r="K27" i="14"/>
  <c r="J27" i="14"/>
  <c r="I27" i="14"/>
  <c r="H27" i="14"/>
  <c r="G27" i="14"/>
  <c r="F27" i="14"/>
  <c r="E27" i="14"/>
  <c r="D27" i="14"/>
  <c r="C27" i="14"/>
  <c r="M26" i="14"/>
  <c r="L26" i="14"/>
  <c r="K26" i="14"/>
  <c r="J26" i="14"/>
  <c r="I26" i="14"/>
  <c r="H26" i="14"/>
  <c r="G26" i="14"/>
  <c r="F26" i="14"/>
  <c r="E26" i="14"/>
  <c r="D26" i="14"/>
  <c r="C26" i="14"/>
  <c r="M25" i="14"/>
  <c r="L25" i="14"/>
  <c r="K25" i="14"/>
  <c r="J25" i="14"/>
  <c r="I25" i="14"/>
  <c r="H25" i="14"/>
  <c r="G25" i="14"/>
  <c r="F25" i="14"/>
  <c r="E25" i="14"/>
  <c r="D25" i="14"/>
  <c r="C25" i="14"/>
  <c r="M24" i="14"/>
  <c r="L24" i="14"/>
  <c r="K24" i="14"/>
  <c r="J24" i="14"/>
  <c r="I24" i="14"/>
  <c r="H24" i="14"/>
  <c r="G24" i="14"/>
  <c r="F24" i="14"/>
  <c r="E24" i="14"/>
  <c r="D24" i="14"/>
  <c r="C24" i="14"/>
  <c r="M23" i="14"/>
  <c r="L23" i="14"/>
  <c r="K23" i="14"/>
  <c r="J23" i="14"/>
  <c r="I23" i="14"/>
  <c r="H23" i="14"/>
  <c r="G23" i="14"/>
  <c r="F23" i="14"/>
  <c r="E23" i="14"/>
  <c r="D23" i="14"/>
  <c r="C23" i="14"/>
  <c r="M22" i="14"/>
  <c r="L22" i="14"/>
  <c r="K22" i="14"/>
  <c r="J22" i="14"/>
  <c r="I22" i="14"/>
  <c r="H22" i="14"/>
  <c r="G22" i="14"/>
  <c r="F22" i="14"/>
  <c r="E22" i="14"/>
  <c r="D22" i="14"/>
  <c r="C22" i="14"/>
  <c r="M21" i="14"/>
  <c r="L21" i="14"/>
  <c r="K21" i="14"/>
  <c r="J21" i="14"/>
  <c r="I21" i="14"/>
  <c r="H21" i="14"/>
  <c r="G21" i="14"/>
  <c r="F21" i="14"/>
  <c r="E21" i="14"/>
  <c r="D21" i="14"/>
  <c r="C21" i="14"/>
  <c r="M20" i="14"/>
  <c r="L20" i="14"/>
  <c r="K20" i="14"/>
  <c r="J20" i="14"/>
  <c r="I20" i="14"/>
  <c r="H20" i="14"/>
  <c r="G20" i="14"/>
  <c r="F20" i="14"/>
  <c r="E20" i="14"/>
  <c r="D20" i="14"/>
  <c r="C20" i="14"/>
  <c r="M19" i="14"/>
  <c r="L19" i="14"/>
  <c r="K19" i="14"/>
  <c r="J19" i="14"/>
  <c r="I19" i="14"/>
  <c r="H19" i="14"/>
  <c r="G19" i="14"/>
  <c r="F19" i="14"/>
  <c r="E19" i="14"/>
  <c r="D19" i="14"/>
  <c r="C19" i="14"/>
  <c r="M18" i="14"/>
  <c r="L18" i="14"/>
  <c r="K18" i="14"/>
  <c r="J18" i="14"/>
  <c r="I18" i="14"/>
  <c r="H18" i="14"/>
  <c r="G18" i="14"/>
  <c r="F18" i="14"/>
  <c r="E18" i="14"/>
  <c r="D18" i="14"/>
  <c r="C18" i="14"/>
  <c r="M17" i="14"/>
  <c r="L17" i="14"/>
  <c r="K17" i="14"/>
  <c r="J17" i="14"/>
  <c r="I17" i="14"/>
  <c r="H17" i="14"/>
  <c r="G17" i="14"/>
  <c r="F17" i="14"/>
  <c r="E17" i="14"/>
  <c r="D17" i="14"/>
  <c r="C17" i="14"/>
  <c r="M16" i="14"/>
  <c r="L16" i="14"/>
  <c r="K16" i="14"/>
  <c r="J16" i="14"/>
  <c r="I16" i="14"/>
  <c r="H16" i="14"/>
  <c r="G16" i="14"/>
  <c r="F16" i="14"/>
  <c r="E16" i="14"/>
  <c r="D16" i="14"/>
  <c r="C16" i="14"/>
  <c r="M15" i="14"/>
  <c r="L15" i="14"/>
  <c r="K15" i="14"/>
  <c r="J15" i="14"/>
  <c r="I15" i="14"/>
  <c r="H15" i="14"/>
  <c r="G15" i="14"/>
  <c r="F15" i="14"/>
  <c r="E15" i="14"/>
  <c r="D15" i="14"/>
  <c r="C15" i="14"/>
  <c r="M14" i="14"/>
  <c r="L14" i="14"/>
  <c r="K14" i="14"/>
  <c r="J14" i="14"/>
  <c r="I14" i="14"/>
  <c r="H14" i="14"/>
  <c r="G14" i="14"/>
  <c r="F14" i="14"/>
  <c r="E14" i="14"/>
  <c r="D14" i="14"/>
  <c r="C14" i="14"/>
  <c r="M12" i="14"/>
  <c r="L12" i="14"/>
  <c r="K12" i="14"/>
  <c r="J12" i="14"/>
  <c r="I12" i="14"/>
  <c r="H12" i="14"/>
  <c r="G12" i="14"/>
  <c r="F12" i="14"/>
  <c r="E12" i="14"/>
  <c r="D12" i="14"/>
  <c r="C12" i="14"/>
  <c r="M10" i="14"/>
  <c r="L10" i="14"/>
  <c r="K10" i="14"/>
  <c r="J10" i="14"/>
  <c r="I10" i="14"/>
  <c r="H10" i="14"/>
  <c r="G10" i="14"/>
  <c r="F10" i="14"/>
  <c r="E10" i="14"/>
  <c r="D10" i="14"/>
  <c r="C10" i="14"/>
  <c r="B97" i="14" l="1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0" i="14"/>
  <c r="F11" i="13" l="1"/>
  <c r="E100" i="13" l="1"/>
  <c r="E101" i="13"/>
  <c r="U17" i="10" l="1"/>
  <c r="T17" i="10"/>
  <c r="U19" i="10"/>
  <c r="T19" i="10"/>
  <c r="U18" i="10"/>
  <c r="T18" i="10"/>
  <c r="T8" i="10" l="1"/>
  <c r="T6" i="10"/>
  <c r="U11" i="10"/>
  <c r="T11" i="10"/>
  <c r="U6" i="10"/>
  <c r="U8" i="10"/>
  <c r="F15" i="13" l="1"/>
  <c r="F34" i="13"/>
  <c r="F71" i="13"/>
  <c r="F73" i="13"/>
  <c r="F74" i="13"/>
  <c r="F80" i="13"/>
  <c r="F82" i="13"/>
  <c r="F89" i="13"/>
  <c r="F93" i="13"/>
  <c r="F96" i="13"/>
  <c r="B101" i="13" l="1"/>
  <c r="B100" i="13"/>
  <c r="C100" i="13" l="1"/>
  <c r="D100" i="13" s="1"/>
  <c r="C101" i="13" l="1"/>
  <c r="D101" i="13" s="1"/>
  <c r="M101" i="14" l="1"/>
  <c r="L101" i="14"/>
  <c r="K101" i="14"/>
  <c r="H101" i="14"/>
  <c r="L100" i="14"/>
  <c r="K100" i="14"/>
  <c r="J101" i="14"/>
  <c r="I101" i="14"/>
  <c r="E101" i="14"/>
  <c r="D101" i="14"/>
  <c r="C101" i="14"/>
  <c r="C100" i="14"/>
  <c r="F101" i="14"/>
  <c r="J100" i="14"/>
  <c r="G101" i="14"/>
  <c r="I100" i="14"/>
  <c r="H100" i="14"/>
  <c r="G100" i="14"/>
  <c r="B101" i="14"/>
  <c r="F100" i="14"/>
  <c r="E100" i="14"/>
  <c r="D100" i="14"/>
  <c r="B100" i="14"/>
  <c r="M100" i="14"/>
  <c r="N101" i="14" l="1"/>
  <c r="N100" i="14"/>
  <c r="U5" i="3" l="1"/>
  <c r="T5" i="3"/>
  <c r="T32" i="10"/>
  <c r="N95" i="14"/>
  <c r="F95" i="13" s="1"/>
  <c r="N94" i="14"/>
  <c r="N92" i="14"/>
  <c r="F92" i="13" s="1"/>
  <c r="N91" i="14"/>
  <c r="F91" i="13" s="1"/>
  <c r="N90" i="14"/>
  <c r="F90" i="13" s="1"/>
  <c r="N88" i="14"/>
  <c r="F88" i="13" s="1"/>
  <c r="N87" i="14"/>
  <c r="N84" i="14"/>
  <c r="N83" i="14"/>
  <c r="N79" i="14"/>
  <c r="F79" i="13" s="1"/>
  <c r="N78" i="14"/>
  <c r="N75" i="14"/>
  <c r="N69" i="14"/>
  <c r="N66" i="14"/>
  <c r="F66" i="13" s="1"/>
  <c r="N58" i="14"/>
  <c r="N55" i="14"/>
  <c r="N51" i="14"/>
  <c r="F51" i="13" s="1"/>
  <c r="N50" i="14"/>
  <c r="N49" i="14"/>
  <c r="N47" i="14"/>
  <c r="N43" i="14"/>
  <c r="F43" i="13" s="1"/>
  <c r="N38" i="14"/>
  <c r="N31" i="14"/>
  <c r="F31" i="13" s="1"/>
  <c r="N26" i="14"/>
  <c r="N23" i="14"/>
  <c r="N22" i="14"/>
  <c r="F22" i="13" s="1"/>
  <c r="N19" i="14"/>
  <c r="N14" i="14"/>
  <c r="F14" i="13" s="1"/>
  <c r="N97" i="14"/>
  <c r="F97" i="13" s="1"/>
  <c r="N76" i="14"/>
  <c r="F76" i="13" s="1"/>
  <c r="N72" i="14"/>
  <c r="N68" i="14"/>
  <c r="F68" i="13" s="1"/>
  <c r="N64" i="14"/>
  <c r="N60" i="14"/>
  <c r="F60" i="13" s="1"/>
  <c r="N56" i="14"/>
  <c r="F56" i="13" s="1"/>
  <c r="N52" i="14"/>
  <c r="N48" i="14"/>
  <c r="N40" i="14"/>
  <c r="F40" i="13" s="1"/>
  <c r="N36" i="14"/>
  <c r="N32" i="14"/>
  <c r="F32" i="13" s="1"/>
  <c r="N28" i="14"/>
  <c r="F28" i="13" s="1"/>
  <c r="N24" i="14"/>
  <c r="N20" i="14"/>
  <c r="F20" i="13" s="1"/>
  <c r="N16" i="14"/>
  <c r="F16" i="13" s="1"/>
  <c r="N10" i="14"/>
  <c r="F10" i="13" s="1"/>
  <c r="C98" i="13"/>
  <c r="C97" i="13"/>
  <c r="H15" i="12"/>
  <c r="U12" i="10"/>
  <c r="T12" i="10"/>
  <c r="U7" i="10"/>
  <c r="T7" i="10"/>
  <c r="U5" i="10"/>
  <c r="T5" i="10"/>
  <c r="U10" i="10"/>
  <c r="T10" i="10"/>
  <c r="U9" i="10"/>
  <c r="T9" i="10"/>
  <c r="P6" i="3"/>
  <c r="W6" i="3" s="1"/>
  <c r="P5" i="3"/>
  <c r="W5" i="3" s="1"/>
  <c r="D94" i="13"/>
  <c r="D86" i="13"/>
  <c r="D77" i="13"/>
  <c r="H69" i="13"/>
  <c r="D61" i="13"/>
  <c r="D53" i="13"/>
  <c r="D45" i="13"/>
  <c r="D29" i="13"/>
  <c r="D21" i="13"/>
  <c r="F98" i="13"/>
  <c r="D92" i="13"/>
  <c r="D91" i="13"/>
  <c r="D90" i="13"/>
  <c r="D88" i="13"/>
  <c r="D87" i="13"/>
  <c r="H85" i="13"/>
  <c r="D85" i="13"/>
  <c r="D84" i="13"/>
  <c r="D83" i="13"/>
  <c r="D79" i="13"/>
  <c r="D69" i="13"/>
  <c r="D68" i="13"/>
  <c r="D67" i="13"/>
  <c r="D66" i="13"/>
  <c r="D65" i="13"/>
  <c r="D64" i="13"/>
  <c r="D60" i="13"/>
  <c r="D59" i="13"/>
  <c r="D58" i="13"/>
  <c r="D57" i="13"/>
  <c r="D56" i="13"/>
  <c r="D52" i="13"/>
  <c r="D51" i="13"/>
  <c r="D50" i="13"/>
  <c r="D49" i="13"/>
  <c r="H49" i="13"/>
  <c r="D48" i="13"/>
  <c r="H47" i="13"/>
  <c r="H45" i="13"/>
  <c r="D44" i="13"/>
  <c r="D43" i="13"/>
  <c r="D42" i="13"/>
  <c r="D41" i="13"/>
  <c r="D40" i="13"/>
  <c r="D36" i="13"/>
  <c r="D35" i="13"/>
  <c r="D33" i="13"/>
  <c r="D30" i="13"/>
  <c r="D28" i="13"/>
  <c r="D27" i="13"/>
  <c r="D25" i="13"/>
  <c r="D22" i="13"/>
  <c r="H21" i="13"/>
  <c r="D20" i="13"/>
  <c r="D19" i="13"/>
  <c r="D17" i="13"/>
  <c r="D14" i="13"/>
  <c r="F13" i="13"/>
  <c r="D10" i="13"/>
  <c r="B38" i="12"/>
  <c r="B37" i="12"/>
  <c r="B36" i="12"/>
  <c r="B35" i="12"/>
  <c r="B34" i="12"/>
  <c r="B33" i="12"/>
  <c r="F15" i="12"/>
  <c r="F14" i="12"/>
  <c r="F13" i="12"/>
  <c r="F12" i="12"/>
  <c r="N39" i="14"/>
  <c r="F39" i="13" s="1"/>
  <c r="N63" i="14"/>
  <c r="F63" i="13" s="1"/>
  <c r="N42" i="14"/>
  <c r="N44" i="14"/>
  <c r="F44" i="13" s="1"/>
  <c r="N85" i="14"/>
  <c r="D37" i="13"/>
  <c r="D18" i="13"/>
  <c r="D31" i="13"/>
  <c r="N17" i="14"/>
  <c r="F17" i="13" s="1"/>
  <c r="D46" i="13"/>
  <c r="D38" i="13"/>
  <c r="D95" i="13"/>
  <c r="D62" i="13"/>
  <c r="D26" i="13"/>
  <c r="D70" i="13"/>
  <c r="D12" i="13"/>
  <c r="D75" i="13"/>
  <c r="D54" i="13"/>
  <c r="D23" i="13"/>
  <c r="D16" i="13"/>
  <c r="D24" i="13"/>
  <c r="H25" i="13"/>
  <c r="D32" i="13"/>
  <c r="D39" i="13"/>
  <c r="D47" i="13"/>
  <c r="H48" i="13"/>
  <c r="D55" i="13"/>
  <c r="D63" i="13"/>
  <c r="D76" i="13"/>
  <c r="U32" i="10"/>
  <c r="U31" i="10"/>
  <c r="T31" i="10"/>
  <c r="U30" i="10"/>
  <c r="U41" i="10" s="1"/>
  <c r="U29" i="10"/>
  <c r="T29" i="10"/>
  <c r="U28" i="10"/>
  <c r="T28" i="10"/>
  <c r="U27" i="10"/>
  <c r="T27" i="10"/>
  <c r="U26" i="10"/>
  <c r="C38" i="12" s="1"/>
  <c r="T26" i="10"/>
  <c r="D38" i="12" s="1"/>
  <c r="U25" i="10"/>
  <c r="C37" i="12" s="1"/>
  <c r="T25" i="10"/>
  <c r="D37" i="12" s="1"/>
  <c r="U24" i="10"/>
  <c r="C36" i="12" s="1"/>
  <c r="T24" i="10"/>
  <c r="D36" i="12" s="1"/>
  <c r="U23" i="10"/>
  <c r="C35" i="12" s="1"/>
  <c r="T23" i="10"/>
  <c r="D35" i="12" s="1"/>
  <c r="U22" i="10"/>
  <c r="C34" i="12" s="1"/>
  <c r="T22" i="10"/>
  <c r="D34" i="12" s="1"/>
  <c r="U21" i="10"/>
  <c r="C33" i="12" s="1"/>
  <c r="T21" i="10"/>
  <c r="D33" i="12" s="1"/>
  <c r="U20" i="10"/>
  <c r="C32" i="12" s="1"/>
  <c r="T20" i="10"/>
  <c r="D32" i="12" s="1"/>
  <c r="G14" i="12"/>
  <c r="H14" i="12"/>
  <c r="G13" i="12"/>
  <c r="H13" i="12"/>
  <c r="U16" i="10"/>
  <c r="T16" i="10"/>
  <c r="U15" i="10"/>
  <c r="T15" i="10"/>
  <c r="U14" i="10"/>
  <c r="G12" i="12" s="1"/>
  <c r="T14" i="10"/>
  <c r="H12" i="12" s="1"/>
  <c r="U13" i="10"/>
  <c r="G11" i="12" s="1"/>
  <c r="T13" i="10"/>
  <c r="H11" i="12" s="1"/>
  <c r="U4" i="10"/>
  <c r="T4" i="10"/>
  <c r="D31" i="12" l="1"/>
  <c r="H10" i="12"/>
  <c r="C31" i="12"/>
  <c r="G10" i="12"/>
  <c r="V37" i="10"/>
  <c r="F64" i="13"/>
  <c r="G64" i="13" s="1"/>
  <c r="F83" i="13"/>
  <c r="G83" i="13" s="1"/>
  <c r="F85" i="13"/>
  <c r="G85" i="13" s="1"/>
  <c r="F47" i="13"/>
  <c r="G47" i="13" s="1"/>
  <c r="F84" i="13"/>
  <c r="H84" i="13" s="1"/>
  <c r="F72" i="13"/>
  <c r="F49" i="13"/>
  <c r="G49" i="13" s="1"/>
  <c r="F87" i="13"/>
  <c r="H87" i="13" s="1"/>
  <c r="F42" i="13"/>
  <c r="G42" i="13" s="1"/>
  <c r="F24" i="13"/>
  <c r="G24" i="13" s="1"/>
  <c r="F50" i="13"/>
  <c r="H50" i="13" s="1"/>
  <c r="F55" i="13"/>
  <c r="H55" i="13" s="1"/>
  <c r="F36" i="13"/>
  <c r="G36" i="13" s="1"/>
  <c r="F19" i="13"/>
  <c r="G19" i="13" s="1"/>
  <c r="F58" i="13"/>
  <c r="G58" i="13" s="1"/>
  <c r="F94" i="13"/>
  <c r="H94" i="13" s="1"/>
  <c r="F48" i="13"/>
  <c r="G48" i="13" s="1"/>
  <c r="F23" i="13"/>
  <c r="G23" i="13" s="1"/>
  <c r="F69" i="13"/>
  <c r="G69" i="13" s="1"/>
  <c r="F52" i="13"/>
  <c r="G52" i="13" s="1"/>
  <c r="F26" i="13"/>
  <c r="H26" i="13" s="1"/>
  <c r="F75" i="13"/>
  <c r="H75" i="13" s="1"/>
  <c r="F78" i="13"/>
  <c r="H78" i="13" s="1"/>
  <c r="F38" i="13"/>
  <c r="G38" i="13" s="1"/>
  <c r="T34" i="10"/>
  <c r="V32" i="10"/>
  <c r="V19" i="10"/>
  <c r="V30" i="10"/>
  <c r="V16" i="10"/>
  <c r="G15" i="12"/>
  <c r="I15" i="12" s="1"/>
  <c r="U34" i="10"/>
  <c r="V28" i="10"/>
  <c r="T33" i="10"/>
  <c r="V17" i="10"/>
  <c r="V27" i="10"/>
  <c r="V21" i="10"/>
  <c r="V5" i="3"/>
  <c r="B7" i="12" s="1"/>
  <c r="V29" i="10"/>
  <c r="G40" i="13"/>
  <c r="H40" i="13"/>
  <c r="H68" i="13"/>
  <c r="G68" i="13"/>
  <c r="H14" i="13"/>
  <c r="G14" i="13"/>
  <c r="G43" i="13"/>
  <c r="H43" i="13"/>
  <c r="H90" i="13"/>
  <c r="G95" i="13"/>
  <c r="H95" i="13"/>
  <c r="G17" i="13"/>
  <c r="H17" i="13"/>
  <c r="H28" i="13"/>
  <c r="G28" i="13"/>
  <c r="G31" i="13"/>
  <c r="H31" i="13"/>
  <c r="N12" i="14"/>
  <c r="F12" i="13" s="1"/>
  <c r="N21" i="14"/>
  <c r="N25" i="14"/>
  <c r="N33" i="14"/>
  <c r="N37" i="14"/>
  <c r="N41" i="14"/>
  <c r="N45" i="14"/>
  <c r="N53" i="14"/>
  <c r="N57" i="14"/>
  <c r="N61" i="14"/>
  <c r="F61" i="13" s="1"/>
  <c r="N65" i="14"/>
  <c r="N77" i="14"/>
  <c r="N86" i="14"/>
  <c r="N18" i="14"/>
  <c r="F18" i="13" s="1"/>
  <c r="N30" i="14"/>
  <c r="F30" i="13" s="1"/>
  <c r="N46" i="14"/>
  <c r="F46" i="13" s="1"/>
  <c r="N54" i="14"/>
  <c r="F54" i="13" s="1"/>
  <c r="N62" i="14"/>
  <c r="F62" i="13" s="1"/>
  <c r="N70" i="14"/>
  <c r="F70" i="13" s="1"/>
  <c r="N27" i="14"/>
  <c r="N29" i="14"/>
  <c r="F29" i="13" s="1"/>
  <c r="N35" i="14"/>
  <c r="F35" i="13" s="1"/>
  <c r="N59" i="14"/>
  <c r="F59" i="13" s="1"/>
  <c r="N67" i="14"/>
  <c r="F67" i="13" s="1"/>
  <c r="I11" i="12"/>
  <c r="I13" i="12"/>
  <c r="E32" i="12"/>
  <c r="E34" i="12"/>
  <c r="E36" i="12"/>
  <c r="E38" i="12"/>
  <c r="R5" i="3"/>
  <c r="R6" i="3"/>
  <c r="U33" i="10"/>
  <c r="V23" i="10"/>
  <c r="V15" i="10"/>
  <c r="V31" i="10"/>
  <c r="V25" i="10"/>
  <c r="V13" i="10"/>
  <c r="E33" i="12"/>
  <c r="E35" i="12"/>
  <c r="E37" i="12"/>
  <c r="I12" i="12"/>
  <c r="I14" i="12"/>
  <c r="V14" i="10"/>
  <c r="V18" i="10"/>
  <c r="V22" i="10"/>
  <c r="V24" i="10"/>
  <c r="V26" i="10"/>
  <c r="V20" i="10"/>
  <c r="G10" i="13"/>
  <c r="H10" i="13"/>
  <c r="H91" i="13"/>
  <c r="G56" i="13"/>
  <c r="H56" i="13"/>
  <c r="H32" i="13"/>
  <c r="G32" i="13"/>
  <c r="H88" i="13"/>
  <c r="G88" i="13"/>
  <c r="G51" i="13"/>
  <c r="H51" i="13"/>
  <c r="G39" i="13"/>
  <c r="H39" i="13"/>
  <c r="H20" i="13"/>
  <c r="G20" i="13"/>
  <c r="G60" i="13"/>
  <c r="H60" i="13"/>
  <c r="H22" i="13"/>
  <c r="G22" i="13"/>
  <c r="H92" i="13"/>
  <c r="G76" i="13"/>
  <c r="H76" i="13"/>
  <c r="H66" i="13"/>
  <c r="G66" i="13"/>
  <c r="G44" i="13"/>
  <c r="H44" i="13"/>
  <c r="G16" i="13"/>
  <c r="H16" i="13"/>
  <c r="G63" i="13"/>
  <c r="H63" i="13"/>
  <c r="G79" i="13"/>
  <c r="T43" i="10" l="1"/>
  <c r="T41" i="10"/>
  <c r="T44" i="10" s="1"/>
  <c r="H42" i="13"/>
  <c r="G26" i="13"/>
  <c r="H19" i="13"/>
  <c r="H38" i="13"/>
  <c r="H52" i="13"/>
  <c r="H24" i="13"/>
  <c r="G50" i="13"/>
  <c r="H36" i="13"/>
  <c r="H64" i="13"/>
  <c r="H83" i="13"/>
  <c r="G94" i="13"/>
  <c r="G55" i="13"/>
  <c r="H58" i="13"/>
  <c r="G75" i="13"/>
  <c r="H23" i="13"/>
  <c r="G84" i="13"/>
  <c r="G87" i="13"/>
  <c r="F101" i="13"/>
  <c r="F65" i="13"/>
  <c r="G65" i="13" s="1"/>
  <c r="F57" i="13"/>
  <c r="H57" i="13" s="1"/>
  <c r="F53" i="13"/>
  <c r="G53" i="13" s="1"/>
  <c r="F45" i="13"/>
  <c r="G45" i="13" s="1"/>
  <c r="F41" i="13"/>
  <c r="G41" i="13" s="1"/>
  <c r="F37" i="13"/>
  <c r="G37" i="13" s="1"/>
  <c r="F33" i="13"/>
  <c r="G33" i="13" s="1"/>
  <c r="F27" i="13"/>
  <c r="G27" i="13" s="1"/>
  <c r="F25" i="13"/>
  <c r="G25" i="13" s="1"/>
  <c r="F21" i="13"/>
  <c r="G21" i="13" s="1"/>
  <c r="F86" i="13"/>
  <c r="G86" i="13" s="1"/>
  <c r="G12" i="13"/>
  <c r="F77" i="13"/>
  <c r="G77" i="13" s="1"/>
  <c r="F100" i="13"/>
  <c r="H29" i="13"/>
  <c r="G29" i="13"/>
  <c r="G54" i="13"/>
  <c r="H54" i="13"/>
  <c r="H67" i="13"/>
  <c r="G67" i="13"/>
  <c r="G46" i="13"/>
  <c r="H46" i="13"/>
  <c r="H59" i="13"/>
  <c r="G59" i="13"/>
  <c r="G70" i="13"/>
  <c r="H70" i="13"/>
  <c r="G30" i="13"/>
  <c r="H30" i="13"/>
  <c r="H35" i="13"/>
  <c r="G35" i="13"/>
  <c r="G62" i="13"/>
  <c r="H62" i="13"/>
  <c r="G18" i="13"/>
  <c r="H18" i="13"/>
  <c r="H61" i="13"/>
  <c r="G61" i="13"/>
  <c r="G101" i="13" l="1"/>
  <c r="H101" i="13"/>
  <c r="G57" i="13"/>
  <c r="H77" i="13"/>
  <c r="H65" i="13"/>
  <c r="H53" i="13"/>
  <c r="H41" i="13"/>
  <c r="H37" i="13"/>
  <c r="H86" i="13"/>
  <c r="H27" i="13"/>
  <c r="H33" i="13"/>
  <c r="H12" i="13"/>
  <c r="H100" i="13"/>
  <c r="G10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4" authorId="0" shapeId="0" xr:uid="{F78801C1-6533-4FC0-8F54-DFD58CA113A2}">
      <text>
        <r>
          <rPr>
            <sz val="9"/>
            <color indexed="81"/>
            <rFont val="Tahoma"/>
            <family val="2"/>
          </rPr>
          <t>Fuente: Anexo Estadístico del Informe Económico del BCP - julio 2024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04" refreshedVersion="6" minRefreshableVersion="5">
    <extLst>
      <ext xmlns:x15="http://schemas.microsoft.com/office/spreadsheetml/2010/11/main" uri="{DE250136-89BD-433C-8126-D09CA5730AF9}">
        <x15:connection id="Calendario-2e55ec6e-ecfe-473b-a0f2-a7becd00e995"/>
      </ext>
    </extLst>
  </connection>
  <connection id="2" xr16:uid="{00000000-0015-0000-FFFF-FFFF01000000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<sst xmlns="http://schemas.openxmlformats.org/spreadsheetml/2006/main" count="493" uniqueCount="215">
  <si>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</si>
  <si>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</si>
  <si>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</si>
  <si>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</si>
  <si>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</si>
  <si>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</si>
  <si>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</si>
  <si>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</si>
  <si>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</si>
  <si>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</si>
  <si>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</si>
  <si>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</si>
  <si>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</si>
  <si>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</si>
  <si>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</si>
  <si>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</si>
  <si>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</si>
  <si>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</si>
  <si>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</si>
  <si>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</si>
  <si>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</si>
  <si>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</si>
  <si>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</si>
  <si>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</si>
  <si>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</si>
  <si>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</si>
  <si>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</si>
  <si>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</si>
  <si>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</si>
  <si>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</si>
  <si>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</si>
  <si>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</si>
  <si>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</si>
  <si>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</si>
  <si>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</si>
  <si>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</si>
  <si>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</si>
  <si>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</si>
  <si>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</si>
  <si>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</si>
  <si>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</si>
  <si>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</si>
  <si>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</si>
  <si>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</si>
  <si>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</si>
  <si>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</si>
  <si>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</si>
  <si>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</si>
  <si>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</si>
  <si>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</si>
  <si>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</si>
  <si>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</si>
  <si>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</si>
  <si>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</si>
  <si>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</si>
  <si>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</si>
  <si>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</si>
  <si>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</si>
  <si>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</si>
  <si>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</si>
  <si>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</si>
  <si>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</si>
  <si>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</si>
  <si>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</si>
  <si>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</si>
  <si>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</si>
  <si>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</si>
  <si>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</si>
  <si>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</si>
  <si>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</si>
  <si>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</si>
  <si>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</si>
  <si>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</si>
  <si>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</si>
  <si>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</si>
  <si>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</si>
  <si>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</si>
  <si>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</si>
  <si>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</si>
  <si>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</si>
  <si>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</si>
  <si>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</si>
  <si>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</si>
  <si>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</si>
  <si>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</si>
  <si>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</si>
  <si>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</si>
  <si>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</si>
  <si>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</si>
  <si>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</si>
  <si>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</si>
  <si>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</si>
  <si>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Resultado Primario</t>
  </si>
  <si>
    <t xml:space="preserve">Ingresos Tributarios </t>
  </si>
  <si>
    <t xml:space="preserve">Ingreso Total </t>
  </si>
  <si>
    <t>Nro. Mes</t>
  </si>
  <si>
    <t>Ingreso Total</t>
  </si>
  <si>
    <t>Último periodo</t>
  </si>
  <si>
    <t>Periodo anterior</t>
  </si>
  <si>
    <t>% Var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</si>
  <si>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</si>
  <si>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</si>
  <si>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</si>
  <si>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</si>
  <si>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</si>
  <si>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</si>
  <si>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</si>
  <si>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</si>
  <si>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</si>
  <si>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</si>
  <si>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</si>
  <si>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</si>
  <si>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</si>
  <si>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</si>
  <si>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</si>
  <si>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</si>
  <si>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</si>
  <si>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</si>
  <si>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</si>
  <si>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</si>
  <si>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</si>
  <si>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</si>
  <si>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</si>
  <si>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</si>
  <si>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</si>
  <si>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</si>
  <si>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</si>
  <si>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</si>
  <si>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</si>
  <si>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</si>
  <si>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</si>
  <si>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</si>
  <si>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</si>
  <si>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</si>
  <si>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</si>
  <si>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</si>
  <si>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</si>
  <si>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</si>
  <si>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</si>
  <si>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</si>
  <si>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</si>
  <si>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</si>
  <si>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</si>
  <si>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</si>
  <si>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</si>
  <si>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</si>
  <si>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</si>
  <si>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</si>
  <si>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</si>
  <si>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</si>
  <si>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</si>
  <si>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</si>
  <si>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</si>
  <si>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</si>
  <si>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</si>
  <si>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</si>
  <si>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</si>
  <si>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</si>
  <si>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</si>
  <si>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</si>
  <si>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</si>
  <si>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</si>
  <si>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</si>
  <si>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</si>
  <si>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</si>
  <si>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</si>
  <si>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</si>
  <si>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</si>
  <si>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</si>
  <si>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</si>
  <si>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</si>
  <si>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</si>
  <si>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</si>
  <si>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</si>
  <si>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</si>
  <si>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</si>
  <si>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</si>
  <si>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</si>
  <si>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</si>
  <si>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</si>
  <si>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</si>
  <si>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</si>
  <si>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</si>
  <si>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</si>
  <si>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</si>
  <si>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</si>
  <si>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</si>
  <si>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</si>
  <si>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</si>
  <si>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Presupuesto
Ajustado
2023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</si>
  <si>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</si>
  <si>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</si>
  <si>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</si>
  <si>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</si>
  <si>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</si>
  <si>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</si>
  <si>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</si>
  <si>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</si>
  <si>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</si>
  <si>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</si>
  <si>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</si>
  <si>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</si>
  <si>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</si>
  <si>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</si>
  <si>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</si>
  <si>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Presupuesto
Ajustado
2024</t>
  </si>
  <si>
    <t>Inversión anualizada (miles de millones de Gs.)</t>
  </si>
  <si>
    <t>Inversión anualizada (millones de USD)</t>
  </si>
  <si>
    <t>(Varios elementos)</t>
  </si>
  <si>
    <t xml:space="preserve">MOPC suma 12 meses (mm US$) </t>
  </si>
  <si>
    <t>Inversión anualizada MOPC (millones de USD)</t>
  </si>
  <si>
    <t>P/ hoja resumen</t>
  </si>
  <si>
    <t>Ejecución
Ene-Sept
2023</t>
  </si>
  <si>
    <t>Ejecución
Ene-Sept
2024</t>
  </si>
  <si>
    <t xml:space="preserve">ANANF anualizado (m_US$)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</si>
</sst>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#,##0.00;\(#,##0.00\)"/>
    <numFmt numFmtId="187" formatCode="[$PYG]\ #,##0.0;[$PYG]\ \-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6" fillId="0" borderId="0" xfId="6" quotePrefix="1" applyNumberFormat="1" applyFont="1" applyAlignment="1">
      <alignment vertical="center"/>
    </xf>
    <xf numFmtId="3" fontId="46" fillId="0" borderId="0" xfId="6" quotePrefix="1" applyNumberFormat="1" applyFont="1" applyAlignment="1">
      <alignment horizontal="left" vertical="center"/>
    </xf>
    <xf numFmtId="181" fontId="47" fillId="0" borderId="0" xfId="1" applyNumberFormat="1" applyFont="1" applyBorder="1" applyAlignment="1">
      <alignment horizontal="right"/>
    </xf>
    <xf numFmtId="184" fontId="47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8" fillId="0" borderId="0" xfId="6" applyFont="1"/>
    <xf numFmtId="168" fontId="45" fillId="0" borderId="0" xfId="0" applyNumberFormat="1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3" fillId="0" borderId="0" xfId="2" applyFill="1" applyAlignment="1"/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86" fontId="8" fillId="0" borderId="0" xfId="2" applyNumberFormat="1" applyFont="1" applyFill="1" applyBorder="1" applyAlignment="1">
      <alignment horizontal="center"/>
    </xf>
    <xf numFmtId="169" fontId="4" fillId="0" borderId="0" xfId="1" applyNumberFormat="1" applyFont="1" applyFill="1"/>
    <xf numFmtId="185" fontId="0" fillId="0" borderId="0" xfId="0" applyNumberFormat="1"/>
    <xf numFmtId="187" fontId="0" fillId="0" borderId="0" xfId="1" applyNumberFormat="1" applyFont="1" applyBorder="1"/>
    <xf numFmtId="17" fontId="0" fillId="0" borderId="4" xfId="0" applyNumberFormat="1" applyBorder="1"/>
    <xf numFmtId="3" fontId="0" fillId="0" borderId="4" xfId="0" applyNumberFormat="1" applyFill="1" applyBorder="1"/>
    <xf numFmtId="0" fontId="50" fillId="0" borderId="0" xfId="2" applyNumberFormat="1" applyFont="1" applyBorder="1" applyAlignment="1">
      <alignment horizontal="center" vertic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8" formatCode="#,##0.0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</dxfs>
  <tableStyles count="0" defaultTableStyle="TableStyleMedium2" defaultPivotStyle="PivotStyleLight16"/>
  <colors>
    <mruColors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19% BID; USD 163,3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18% CAF; USD 153,8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44% BONOS; USD 382,5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7% LLAVE EN MANO; USD 60,2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5% FONPLATA; USD 42,4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7% OTROS; USD 62,7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19% BID; USD 163,3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18% CAF; USD 153,8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44% BONOS; USD 382,5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7% LLAVE EN MANO; USD 60,2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5% FONPLATA; USD 42,4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7% OTROS; USD 62,7</a:t>
          </a:r>
        </a:p>
      </dsp:txBody>
      <dsp:txXfrm>
        <a:off x="14621" y="1792299"/>
        <a:ext cx="1977729" cy="27027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.xml"/><Relationship Id="rId3" Type="http://schemas.openxmlformats.org/officeDocument/2006/relationships/image" Target="../media/image3.png"/><Relationship Id="rId7" Type="http://schemas.openxmlformats.org/officeDocument/2006/relationships/diagramLayout" Target="../diagrams/layou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Data" Target="../diagrams/data1.xml"/><Relationship Id="rId5" Type="http://schemas.openxmlformats.org/officeDocument/2006/relationships/image" Target="../media/image5.emf"/><Relationship Id="rId10" Type="http://schemas.microsoft.com/office/2007/relationships/diagramDrawing" Target="../diagrams/drawing1.xml"/><Relationship Id="rId4" Type="http://schemas.openxmlformats.org/officeDocument/2006/relationships/image" Target="../media/image4.png"/><Relationship Id="rId9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9</xdr:row>
      <xdr:rowOff>0</xdr:rowOff>
    </xdr:from>
    <xdr:to>
      <xdr:col>2</xdr:col>
      <xdr:colOff>422405</xdr:colOff>
      <xdr:row>16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9</xdr:row>
      <xdr:rowOff>0</xdr:rowOff>
    </xdr:from>
    <xdr:to>
      <xdr:col>4</xdr:col>
      <xdr:colOff>818532</xdr:colOff>
      <xdr:row>16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14</xdr:row>
      <xdr:rowOff>39158</xdr:rowOff>
    </xdr:from>
    <xdr:to>
      <xdr:col>2</xdr:col>
      <xdr:colOff>413808</xdr:colOff>
      <xdr:row>16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8</xdr:row>
      <xdr:rowOff>145676</xdr:rowOff>
    </xdr:from>
    <xdr:to>
      <xdr:col>2</xdr:col>
      <xdr:colOff>410733</xdr:colOff>
      <xdr:row>11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11</xdr:row>
      <xdr:rowOff>25562</xdr:rowOff>
    </xdr:from>
    <xdr:to>
      <xdr:col>2</xdr:col>
      <xdr:colOff>372036</xdr:colOff>
      <xdr:row>13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-1.572,4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12</xdr:row>
      <xdr:rowOff>104091</xdr:rowOff>
    </xdr:from>
    <xdr:to>
      <xdr:col>2</xdr:col>
      <xdr:colOff>33620</xdr:colOff>
      <xdr:row>14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14</xdr:row>
      <xdr:rowOff>29035</xdr:rowOff>
    </xdr:from>
    <xdr:to>
      <xdr:col>1</xdr:col>
      <xdr:colOff>1243853</xdr:colOff>
      <xdr:row>16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-3,6%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14</xdr:row>
      <xdr:rowOff>29198</xdr:rowOff>
    </xdr:from>
    <xdr:to>
      <xdr:col>2</xdr:col>
      <xdr:colOff>511736</xdr:colOff>
      <xdr:row>15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8</xdr:row>
      <xdr:rowOff>168089</xdr:rowOff>
    </xdr:from>
    <xdr:to>
      <xdr:col>4</xdr:col>
      <xdr:colOff>567016</xdr:colOff>
      <xdr:row>13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15</xdr:row>
      <xdr:rowOff>28575</xdr:rowOff>
    </xdr:from>
    <xdr:to>
      <xdr:col>8</xdr:col>
      <xdr:colOff>826763</xdr:colOff>
      <xdr:row>15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703796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29</xdr:row>
      <xdr:rowOff>164950</xdr:rowOff>
    </xdr:from>
    <xdr:to>
      <xdr:col>7</xdr:col>
      <xdr:colOff>89648</xdr:colOff>
      <xdr:row>31</xdr:row>
      <xdr:rowOff>126528</xdr:rowOff>
    </xdr:to>
    <xdr:sp macro="" textlink="'CA Informe'!$T$3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265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1.100,9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7</xdr:row>
      <xdr:rowOff>84667</xdr:rowOff>
    </xdr:from>
    <xdr:to>
      <xdr:col>4</xdr:col>
      <xdr:colOff>845608</xdr:colOff>
      <xdr:row>8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14</xdr:row>
      <xdr:rowOff>90520</xdr:rowOff>
    </xdr:from>
    <xdr:to>
      <xdr:col>4</xdr:col>
      <xdr:colOff>819360</xdr:colOff>
      <xdr:row>16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14</xdr:row>
      <xdr:rowOff>68107</xdr:rowOff>
    </xdr:from>
    <xdr:to>
      <xdr:col>4</xdr:col>
      <xdr:colOff>759508</xdr:colOff>
      <xdr:row>16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14</xdr:row>
      <xdr:rowOff>66429</xdr:rowOff>
    </xdr:from>
    <xdr:to>
      <xdr:col>4</xdr:col>
      <xdr:colOff>11205</xdr:colOff>
      <xdr:row>16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-1,1%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16</xdr:row>
      <xdr:rowOff>80433</xdr:rowOff>
    </xdr:from>
    <xdr:to>
      <xdr:col>4</xdr:col>
      <xdr:colOff>815486</xdr:colOff>
      <xdr:row>17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8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7</xdr:row>
      <xdr:rowOff>85725</xdr:rowOff>
    </xdr:from>
    <xdr:to>
      <xdr:col>10</xdr:col>
      <xdr:colOff>22859</xdr:colOff>
      <xdr:row>8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52874" y="619125"/>
          <a:ext cx="4040505" cy="250247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16</xdr:row>
      <xdr:rowOff>73025</xdr:rowOff>
    </xdr:from>
    <xdr:to>
      <xdr:col>9</xdr:col>
      <xdr:colOff>34436</xdr:colOff>
      <xdr:row>17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560" y="52814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2,5%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7</xdr:row>
          <xdr:rowOff>78442</xdr:rowOff>
        </xdr:from>
        <xdr:to>
          <xdr:col>8</xdr:col>
          <xdr:colOff>89648</xdr:colOff>
          <xdr:row>8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3694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515471</xdr:colOff>
          <xdr:row>29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3694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11</xdr:row>
      <xdr:rowOff>56030</xdr:rowOff>
    </xdr:from>
    <xdr:to>
      <xdr:col>4</xdr:col>
      <xdr:colOff>633280</xdr:colOff>
      <xdr:row>13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-471,5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12</xdr:row>
      <xdr:rowOff>145677</xdr:rowOff>
    </xdr:from>
    <xdr:to>
      <xdr:col>4</xdr:col>
      <xdr:colOff>384174</xdr:colOff>
      <xdr:row>14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 editAs="oneCell">
    <xdr:from>
      <xdr:col>5</xdr:col>
      <xdr:colOff>896470</xdr:colOff>
      <xdr:row>0</xdr:row>
      <xdr:rowOff>100854</xdr:rowOff>
    </xdr:from>
    <xdr:to>
      <xdr:col>11</xdr:col>
      <xdr:colOff>112059</xdr:colOff>
      <xdr:row>3</xdr:row>
      <xdr:rowOff>112062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851CDB-44E7-45CB-A193-70414E43C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64" b="31290"/>
        <a:stretch/>
      </xdr:blipFill>
      <xdr:spPr bwMode="auto">
        <a:xfrm>
          <a:off x="5210735" y="100854"/>
          <a:ext cx="3653118" cy="728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56029</xdr:colOff>
      <xdr:row>0</xdr:row>
      <xdr:rowOff>156882</xdr:rowOff>
    </xdr:from>
    <xdr:to>
      <xdr:col>4</xdr:col>
      <xdr:colOff>431426</xdr:colOff>
      <xdr:row>3</xdr:row>
      <xdr:rowOff>15651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CA06866-C095-4326-8DE8-9147665D9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179294" y="156882"/>
          <a:ext cx="3714750" cy="5759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280147</xdr:colOff>
          <xdr:row>29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36947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18</xdr:row>
      <xdr:rowOff>22412</xdr:rowOff>
    </xdr:from>
    <xdr:to>
      <xdr:col>4</xdr:col>
      <xdr:colOff>705972</xdr:colOff>
      <xdr:row>27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11,3%.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(↑20,9%).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de la inversión de los últimos doce meses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11,5%).</a:t>
          </a:r>
        </a:p>
      </xdr:txBody>
    </xdr:sp>
    <xdr:clientData/>
  </xdr:twoCellAnchor>
  <xdr:twoCellAnchor>
    <xdr:from>
      <xdr:col>5</xdr:col>
      <xdr:colOff>56030</xdr:colOff>
      <xdr:row>17</xdr:row>
      <xdr:rowOff>123266</xdr:rowOff>
    </xdr:from>
    <xdr:to>
      <xdr:col>9</xdr:col>
      <xdr:colOff>113179</xdr:colOff>
      <xdr:row>24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↑21,7%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↑19,1%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i="0" baseline="0">
              <a:effectLst/>
              <a:latin typeface="+mn-lt"/>
              <a:ea typeface="+mn-ea"/>
              <a:cs typeface="+mn-cs"/>
            </a:rPr>
            <a:t>Mayores ingresos acumulados de Itaipú y Yacyretá (</a:t>
          </a:r>
          <a:r>
            <a:rPr lang="es-PY" sz="1100" b="1" i="0" baseline="0">
              <a:effectLst/>
              <a:latin typeface="+mn-lt"/>
              <a:ea typeface="+mn-ea"/>
              <a:cs typeface="+mn-cs"/>
            </a:rPr>
            <a:t>↑ USD 13,5 y ↑ USD 76,4 millones</a:t>
          </a:r>
          <a:r>
            <a:rPr lang="es-PY" sz="1100" b="0" i="0" baseline="0">
              <a:effectLst/>
              <a:latin typeface="+mn-lt"/>
              <a:ea typeface="+mn-ea"/>
              <a:cs typeface="+mn-cs"/>
            </a:rPr>
            <a:t>, respectivamente).</a:t>
          </a:r>
          <a:endParaRPr lang="es-PY" sz="1100">
            <a:effectLst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156882</xdr:colOff>
      <xdr:row>22</xdr:row>
      <xdr:rowOff>100852</xdr:rowOff>
    </xdr:from>
    <xdr:to>
      <xdr:col>9</xdr:col>
      <xdr:colOff>140634</xdr:colOff>
      <xdr:row>26</xdr:row>
      <xdr:rowOff>156879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3D09A149-B133-4348-B49E-EA7C20B7E416}"/>
            </a:ext>
          </a:extLst>
        </xdr:cNvPr>
        <xdr:cNvSpPr txBox="1"/>
      </xdr:nvSpPr>
      <xdr:spPr>
        <a:xfrm>
          <a:off x="4471147" y="4459940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términos interanuales, la recaudación tanto de impuestos internos como externos  tuvo incrementos 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↑15,6% y ↑15,2%, respectivamente)</a:t>
          </a:r>
          <a:endParaRPr lang="es-PY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7,1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los aumentos en MSPyBS y MEC, mientras que las remuneraciones de las Fuerzas Públicas se ajustaron al Salario Mínimo Legal Vigente de 2023.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↑3,1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además de un incremento en los pagos de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↑31,7%)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un mayor nivel en el pago de intereses de la Deuda de Bonos y préstamos de Organismos Multilaterales.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864,9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236,0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73%</a:t>
          </a: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27%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806824</xdr:colOff>
      <xdr:row>0</xdr:row>
      <xdr:rowOff>44823</xdr:rowOff>
    </xdr:from>
    <xdr:to>
      <xdr:col>7</xdr:col>
      <xdr:colOff>560295</xdr:colOff>
      <xdr:row>1</xdr:row>
      <xdr:rowOff>214016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01C2F3-9524-498C-8D98-67EAFCB49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36536" r="12862" b="37834"/>
        <a:stretch/>
      </xdr:blipFill>
      <xdr:spPr bwMode="auto">
        <a:xfrm>
          <a:off x="6622677" y="44823"/>
          <a:ext cx="1927412" cy="370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67236</xdr:colOff>
      <xdr:row>0</xdr:row>
      <xdr:rowOff>89648</xdr:rowOff>
    </xdr:from>
    <xdr:to>
      <xdr:col>0</xdr:col>
      <xdr:colOff>2633382</xdr:colOff>
      <xdr:row>1</xdr:row>
      <xdr:rowOff>285804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1D0A2-449F-27F0-2A81-9A8D3556DF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67236" y="89648"/>
          <a:ext cx="2566146" cy="397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415738</xdr:colOff>
      <xdr:row>0</xdr:row>
      <xdr:rowOff>78441</xdr:rowOff>
    </xdr:from>
    <xdr:to>
      <xdr:col>7</xdr:col>
      <xdr:colOff>45944</xdr:colOff>
      <xdr:row>2</xdr:row>
      <xdr:rowOff>45928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F92508-6F85-4A7E-B4BD-4F8DC48EB5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7" t="36536" r="12862" b="37834"/>
        <a:stretch/>
      </xdr:blipFill>
      <xdr:spPr bwMode="auto">
        <a:xfrm>
          <a:off x="8226238" y="78441"/>
          <a:ext cx="1905000" cy="370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78441</xdr:colOff>
      <xdr:row>0</xdr:row>
      <xdr:rowOff>78441</xdr:rowOff>
    </xdr:from>
    <xdr:to>
      <xdr:col>0</xdr:col>
      <xdr:colOff>2644587</xdr:colOff>
      <xdr:row>2</xdr:row>
      <xdr:rowOff>72891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D80CD0-9716-4BFC-A3CA-B708353B1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78441" y="78441"/>
          <a:ext cx="2566146" cy="397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872490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18</xdr:col>
      <xdr:colOff>404532</xdr:colOff>
      <xdr:row>35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7204E2C4-7B27-4E23-974A-F4233CAF69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25050" y="53435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576.43617627315" createdVersion="6" refreshedVersion="6" minRefreshableVersion="3" recordCount="261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4-09-02T00:00:00" count="261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  <fieldGroup par="145" base="0">
        <rangePr groupBy="months" startDate="2003-01-01T00:00:00" endDate="2024-09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9/2024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4" count="22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PIB nominal (miles de millones de G.)" numFmtId="3">
      <sharedItems containsSemiMixedTypes="0" containsString="0" containsNumber="1" minValue="49411.959699781924" maxValue="334302.3766856193"/>
    </cacheField>
    <cacheField name="Tipo de cambio Gs./US$" numFmtId="3">
      <sharedItems containsSemiMixedTypes="0" containsString="0" containsNumber="1" minValue="3873.0454545454545" maxValue="7764.5704999999998"/>
    </cacheField>
    <cacheField name="Ingreso Total (Recaudado)" numFmtId="164">
      <sharedItems containsSemiMixedTypes="0" containsString="0" containsNumber="1" minValue="377.89362093800003" maxValue="5401.0182893279998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43942.01904501301"/>
    </cacheField>
    <cacheField name="IT Suma 12 meses" numFmtId="164">
      <sharedItems containsString="0" containsBlank="1" containsNumber="1" minValue="6050.7447638530002" maxValue="49606.839273873004"/>
    </cacheField>
    <cacheField name="IT anualizado (% del PIB)" numFmtId="164">
      <sharedItems containsString="0" containsBlank="1" containsNumber="1" minValue="11.588447733995775" maxValue="15.070583782932626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387.6120386270004"/>
    </cacheField>
    <cacheField name="Presión Tributaria" numFmtId="164">
      <sharedItems containsSemiMixedTypes="0" containsString="0" containsNumber="1" minValue="0.44839968072897068" maxValue="1.3124680961371527"/>
    </cacheField>
    <cacheField name="Tributarios Acum. Por año" numFmtId="164">
      <sharedItems containsSemiMixedTypes="0" containsString="0" containsNumber="1" minValue="244.56120121400002" maxValue="31749.592397344"/>
    </cacheField>
    <cacheField name="Tributarios suma 12 meses" numFmtId="164">
      <sharedItems containsString="0" containsBlank="1" containsNumber="1" minValue="3675.8208073330002" maxValue="36737.515734702996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039.3518615140001"/>
    </cacheField>
    <cacheField name="Imp. Internos suma 12 meses" numFmtId="164">
      <sharedItems containsString="0" containsBlank="1" containsNumber="1" minValue="1629.2645083789998" maxValue="21939.252275188002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393.8137800120001"/>
    </cacheField>
    <cacheField name="Imp. Externos suma 12 meses" numFmtId="164">
      <sharedItems containsString="0" containsBlank="1" containsNumber="1" minValue="2077.0287278750002" maxValue="14318.250371340002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083.7891622949999"/>
    </cacheField>
    <cacheField name="IVA externo" numFmtId="164">
      <sharedItems containsString="0" containsBlank="1" containsNumber="1" minValue="51.21967325" maxValue="781.40767091300006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552174104285239"/>
    </cacheField>
    <cacheField name="Gasto total acumulado por año" numFmtId="164">
      <sharedItems containsSemiMixedTypes="0" containsString="0" containsNumber="1" minValue="329.09690646299998" maxValue="48505.63365253801"/>
    </cacheField>
    <cacheField name="Gasto Total suma 12 meses" numFmtId="164">
      <sharedItems containsString="0" containsBlank="1" containsNumber="1" minValue="5137.3949724160002" maxValue="53045.797866221008"/>
    </cacheField>
    <cacheField name="GT anualizado (% del PIB)" numFmtId="164">
      <sharedItems containsString="0" containsBlank="1" containsNumber="1" minValue="9.0125693393254647" maxValue="16.183520006483473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640242564336291"/>
    </cacheField>
    <cacheField name="Gasto corr. anualizado" numFmtId="164">
      <sharedItems containsString="0" containsBlank="1" containsNumber="1" minValue="4933.4677585969994" maxValue="49709.526889630004"/>
    </cacheField>
    <cacheField name="Gasto corr. anualizado (% del PIB)" numFmtId="164">
      <sharedItems containsString="0" containsBlank="1" containsNumber="1" minValue="8.3314725387853326" maxValue="15.287857712876203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505852251620504"/>
    </cacheField>
    <cacheField name="Gto. Corr. Primario anualizado" numFmtId="164">
      <sharedItems containsString="0" containsBlank="1" containsNumber="1" minValue="4501.872478882" maxValue="43313.737746054001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3658374319861553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43.405897914"/>
    </cacheField>
    <cacheField name="Remun. Acum. Por año" numFmtId="164">
      <sharedItems containsSemiMixedTypes="0" containsString="0" containsNumber="1" minValue="196.165527328" maxValue="20523.588147925999"/>
    </cacheField>
    <cacheField name="Remun. Suma 12 meses" numFmtId="164">
      <sharedItems containsString="0" containsBlank="1" containsNumber="1" minValue="2705.6169049379996" maxValue="21526.417680698003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216.9027722870001"/>
    </cacheField>
    <cacheField name="Otras remuneraciones" numFmtId="164">
      <sharedItems containsSemiMixedTypes="0" containsString="0" containsNumber="1" minValue="36.010858893999995" maxValue="2143.103423729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975.22943245500005"/>
    </cacheField>
    <cacheField name="Intereses (millones de US$)" numFmtId="164">
      <sharedItems containsSemiMixedTypes="0" containsString="0" containsNumber="1" minValue="0.36577484541023186" maxValue="126.26257641770599"/>
    </cacheField>
    <cacheField name="Intereses (% del PIB)" numFmtId="164">
      <sharedItems containsSemiMixedTypes="0" containsString="0" containsNumber="1" minValue="1.9677860282400874E-3" maxValue="0.29172075954820803"/>
    </cacheField>
    <cacheField name="Intereses anualizados" numFmtId="164">
      <sharedItems containsString="0" containsBlank="1" containsNumber="1" minValue="244.70811811499999" maxValue="6395.7891435760002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44.9855842650004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618224090424772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37.5252545140004"/>
    </cacheField>
    <cacheField name="RON primario (% del PIB)" numFmtId="164">
      <sharedItems containsSemiMixedTypes="0" containsString="0" containsNumber="1" minValue="-1.1483833777708987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0453201897785378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tring="0" containsBlank="1" containsNumber="1" minValue="6.8065500000000001E-2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3109857777773333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17590776391287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329.4396523520004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9041517451197083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295.8609907209998"/>
    </cacheField>
    <cacheField name="SSPP SP financiados con Ingresos Tributarios" numFmtId="168">
      <sharedItems containsSemiMixedTypes="0" containsString="0" containsNumber="1" minValue="208.573506885" maxValue="3591.7593921799998"/>
    </cacheField>
    <cacheField name="IPC General" numFmtId="164">
      <sharedItems containsSemiMixedTypes="0" containsString="0" containsNumber="1" minValue="45.540552748458985" maxValue="133.9"/>
    </cacheField>
    <cacheField name="Ingreso Total def." numFmtId="168">
      <sharedItems containsSemiMixedTypes="0" containsString="0" containsNumber="1" minValue="786.57237707066849" maxValue="4033.620828474981"/>
    </cacheField>
    <cacheField name="Ing. Total def. suma 12m" numFmtId="168">
      <sharedItems containsString="0" containsBlank="1" containsNumber="1" minValue="12913.240731654379" maxValue="37551.707950620803"/>
    </cacheField>
    <cacheField name="% Var. Real Ing. Total" numFmtId="0">
      <sharedItems containsString="0" containsBlank="1" containsNumber="1" minValue="-8.931243730535543E-2" maxValue="0.2436866189075575"/>
    </cacheField>
    <cacheField name="Ingresos Tributarios def." numFmtId="168">
      <sharedItems containsSemiMixedTypes="0" containsString="0" containsNumber="1" minValue="496.31831362554675" maxValue="3276.7827024846902"/>
    </cacheField>
    <cacheField name="Ing. Trib. Def Sum12m" numFmtId="168">
      <sharedItems containsString="0" containsBlank="1" containsNumber="1" minValue="7880.3599714699139" maxValue="27798.534910211296"/>
    </cacheField>
    <cacheField name="% Var. Real Ing. Trib." numFmtId="0">
      <sharedItems containsString="0" containsBlank="1" containsNumber="1" minValue="-9.5631702953994036E-2" maxValue="0.28593818702326224"/>
    </cacheField>
    <cacheField name="Gasto Total def." numFmtId="168">
      <sharedItems containsSemiMixedTypes="0" containsString="0" containsNumber="1" minValue="685.00371972586311" maxValue="6163.5255171271183"/>
    </cacheField>
    <cacheField name="Gto. Total def. sum12m" numFmtId="0">
      <sharedItems containsString="0" containsBlank="1" containsNumber="1" minValue="10925.606034873583" maxValue="40225.730530414003"/>
    </cacheField>
    <cacheField name="% Var. Real Gto. Total" numFmtId="0">
      <sharedItems containsString="0" containsBlank="1" containsNumber="1" minValue="-4.2905003520675389E-2" maxValue="0.27326586154238486"/>
    </cacheField>
    <cacheField name="ANANF def." numFmtId="168">
      <sharedItems containsSemiMixedTypes="0" containsString="0" containsNumber="1" minValue="1.9033171740048735" maxValue="2130.1958802094096"/>
    </cacheField>
    <cacheField name="ANANF def. sum12m" numFmtId="0">
      <sharedItems containsString="0" containsBlank="1" containsNumber="1" minValue="1794.6152415661625" maxValue="8292.5770164123915"/>
    </cacheField>
    <cacheField name="% Var. Real ANANF" numFmtId="0">
      <sharedItems containsString="0" containsBlank="1" containsNumber="1" minValue="-0.2557154008422915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4-09-02T00:00:00"/>
        <groupItems count="6">
          <s v="&lt;1/1/2003"/>
          <s v="Trim.1"/>
          <s v="Trim.2"/>
          <s v="Trim.3"/>
          <s v="Trim.4"/>
          <s v="&gt;2/9/2024"/>
        </groupItems>
      </fieldGroup>
    </cacheField>
    <cacheField name="Años" numFmtId="0" databaseField="0">
      <fieldGroup base="0">
        <rangePr groupBy="years" startDate="2003-01-01T00:00:00" endDate="2024-09-02T00:00:00"/>
        <groupItems count="24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2/9/2024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3094.9283837775"/>
    <n v="7373.170681818181"/>
    <n v="3160.2397387120004"/>
    <n v="1.0093551355256456"/>
    <n v="3160.2397387120004"/>
    <n v="41327.270772452997"/>
    <n v="14.038011693416955"/>
    <n v="6.9517947710427963E-2"/>
    <n v="6.9517947710427963E-2"/>
    <n v="0.11618148521496563"/>
    <n v="2313.7939413660006"/>
    <n v="0.73900716096233199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4082988690352842E-2"/>
    <n v="91.270490181999989"/>
    <n v="2.9151059920755021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9016302715161741"/>
    <n v="3100.1502207429999"/>
    <n v="41969.121587536007"/>
    <n v="14.258433180226206"/>
    <n v="2972.7567628829997"/>
    <n v="0.94947458211112579"/>
    <n v="39197.617703605007"/>
    <n v="13.315154051305578"/>
    <n v="2678.5949338599999"/>
    <n v="0.85552166165294774"/>
    <n v="35437.712692139998"/>
    <n v="12.038138775225022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952920458178046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921083740282E-2"/>
    <n v="-75.465664395214375"/>
    <n v="-0.22042148680924914"/>
    <n v="354.25134699200055"/>
    <n v="0.11314502883220624"/>
    <n v="360.286152238"/>
    <n v="360.286152238"/>
    <n v="8589.2474462449736"/>
    <n v="1.3953438761408505"/>
    <n v="1.3953438761408505"/>
    <n v="0.11891441601601471"/>
    <n v="48.864480124737263"/>
    <n v="0.11507249705315495"/>
    <n v="0.11507249705315495"/>
    <n v="1222.4421683268827"/>
    <n v="2.9241018510267005"/>
    <n v="319.86005540600001"/>
    <n v="43.381615482570702"/>
    <n v="855.27072588603892"/>
    <n v="51.664655070999999"/>
    <n v="7.0071150256160619"/>
    <n v="40.426096831999985"/>
    <n v="5.4828646421665557"/>
    <n v="3460.4363729809997"/>
    <n v="1.1052355242047724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880388679126766E-2"/>
    <n v="-3.1445233378359494"/>
    <n v="-6.0348052459994506"/>
    <n v="-5471.1932498629758"/>
    <n v="-1.9274682209487154E-3"/>
    <n v="-1.8675080617553921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3094.9283837775"/>
    <n v="7292.0576315789476"/>
    <n v="2725.3689210520001"/>
    <n v="0.87046089667455973"/>
    <n v="5885.6086597640005"/>
    <n v="41033.59822876101"/>
    <n v="13.877895851140822"/>
    <n v="-1.4774194650062911E-2"/>
    <n v="-9.7273438315264138E-2"/>
    <n v="0.10340210325169341"/>
    <n v="1882.3280705669999"/>
    <n v="0.6012004347319635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7013571445673968E-2"/>
    <n v="165.24954907400002"/>
    <n v="5.2779375867578616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81758576574873"/>
    <n v="6319.3166859350004"/>
    <n v="42279.835645444007"/>
    <n v="14.293782860338563"/>
    <n v="3069.2396354269999"/>
    <n v="0.98029043500342683"/>
    <n v="39494.368792817004"/>
    <n v="13.349030785767569"/>
    <n v="3028.7358025949998"/>
    <n v="0.96735383681543163"/>
    <n v="35949.824435814997"/>
    <n v="12.14642053698150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936598187995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71496098292764"/>
    <n v="-159.05804132190755"/>
    <n v="-0.41588700919773935"/>
    <n v="-453.2937113079999"/>
    <n v="-0.14477836279493264"/>
    <n v="535.47513248199994"/>
    <n v="895.76128471999994"/>
    <n v="8420.3949454869726"/>
    <n v="-0.2397357320502338"/>
    <n v="4.7994337592695668E-2"/>
    <n v="3.6501611462896877E-2"/>
    <n v="73.432652282268592"/>
    <n v="0.17102644723316596"/>
    <n v="0.28609894428632093"/>
    <n v="1194.7676810551238"/>
    <n v="2.8546997768586575"/>
    <n v="484.16051696599999"/>
    <n v="66.395596610385653"/>
    <n v="826.45494089268846"/>
    <n v="0"/>
    <n v="0"/>
    <n v="51.314615515999947"/>
    <n v="7.0370556718829445"/>
    <n v="3754.641597674"/>
    <n v="1.1992023048906533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87414082160936"/>
    <n v="-3.2705867860563971"/>
    <n v="-988.76884378999989"/>
    <n v="-6122.088005167976"/>
    <n v="-0.31580481002809857"/>
    <n v="-2.067976537270332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3094.9283837775"/>
    <n v="7184.7078260869566"/>
    <n v="3663.6910619100004"/>
    <n v="1.1701534358356693"/>
    <n v="9549.2997216740005"/>
    <n v="41431.88683944301"/>
    <n v="13.93337502733246"/>
    <n v="3.3555629312340463E-2"/>
    <n v="0.12197228875485733"/>
    <n v="9.8464250976300516E-2"/>
    <n v="2541.6816199550003"/>
    <n v="0.81179265121775546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64206955622973"/>
    <n v="179.154591735"/>
    <n v="5.7220534570716665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842119551357621"/>
    <n v="10653.214115547002"/>
    <n v="42707.190716779005"/>
    <n v="14.344461728505859"/>
    <n v="3992.5557868650003"/>
    <n v="1.275190181928181"/>
    <n v="39970.797097813003"/>
    <n v="13.423959481950726"/>
    <n v="3207.8848974200005"/>
    <n v="1.0245726157173396"/>
    <n v="36198.319977865001"/>
    <n v="12.160779193480758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5061756621084136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405851930009281"/>
    <n v="-160.26152992475892"/>
    <n v="-0.41108670117339963"/>
    <n v="114.46452174299986"/>
    <n v="3.6559046910748572E-2"/>
    <n v="615.89220963100001"/>
    <n v="1511.6534943510001"/>
    <n v="8253.577307148973"/>
    <n v="-0.21312832433482654"/>
    <n v="-7.682380292389035E-2"/>
    <n v="-1.2399693287412861E-2"/>
    <n v="85.722652129952579"/>
    <n v="0.19671101439115851"/>
    <n v="0.48280995867747944"/>
    <n v="1168.079572261719"/>
    <n v="2.784225801548827"/>
    <n v="513.56038788399997"/>
    <n v="71.47964820772718"/>
    <n v="802.24414003294692"/>
    <n v="138.82846017199998"/>
    <n v="19.322770463668366"/>
    <n v="102.33182174700005"/>
    <n v="14.2430039222254"/>
    <n v="4949.7896392430002"/>
    <n v="1.5809229695269205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1076953369125135"/>
    <n v="-3.1953125027222269"/>
    <n v="-501.42768788800015"/>
    <n v="-5756.404064536976"/>
    <n v="-0.16015196748040994"/>
    <n v="-1.9321322142522577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3094.9283837775"/>
    <n v="7173.0261111111104"/>
    <n v="3757.1571939859996"/>
    <n v="1.2000057661044727"/>
    <n v="13306.456915660001"/>
    <n v="41232.919674003999"/>
    <n v="13.782922448021218"/>
    <n v="8.4167517617330656E-3"/>
    <n v="-5.0293455756764693E-2"/>
    <n v="6.9894015276731336E-2"/>
    <n v="2929.0321687449996"/>
    <n v="0.93550929868615618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674119629738686E-2"/>
    <n v="109.46923441599999"/>
    <n v="3.4963592345966583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412636396621248"/>
    <n v="14539.547619201001"/>
    <n v="43396.025695812998"/>
    <n v="14.494230719689563"/>
    <n v="3693.7406979529997"/>
    <n v="1.1797510477159121"/>
    <n v="40700.027800254"/>
    <n v="13.591748594251303"/>
    <n v="3248.3596990299998"/>
    <n v="1.0374999415667023"/>
    <n v="36833.930378629004"/>
    <n v="12.306393851937905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225110614920988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25787355765205E-2"/>
    <n v="-288.98710879564743"/>
    <n v="-0.71130827166834409"/>
    <n v="316.20468925499989"/>
    <n v="0.10099323259155785"/>
    <n v="886.91010285099992"/>
    <n v="2398.563597202"/>
    <n v="8504.9420276649726"/>
    <n v="0.39551026174162995"/>
    <n v="5.524418629258987E-2"/>
    <n v="1.0012132223562897E-2"/>
    <n v="123.64517974877641"/>
    <n v="0.28327194804122341"/>
    <n v="0.76608190671870291"/>
    <n v="1198.970659013346"/>
    <n v="2.8505486631893722"/>
    <n v="794.04577485999994"/>
    <n v="110.69885464797245"/>
    <n v="849.77867212354715"/>
    <n v="23.893411927000002"/>
    <n v="3.3310086366462262"/>
    <n v="92.864327990999982"/>
    <n v="12.946325100803961"/>
    <n v="4773.2436065049997"/>
    <n v="1.5245355877033482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45298215988755"/>
    <n v="-3.5618569348577167"/>
    <n v="-570.70541359599997"/>
    <n v="-6801.9506278489762"/>
    <n v="-0.18227871544966556"/>
    <n v="-2.27650219254431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3094.9283837775"/>
    <n v="7207.7045238095252"/>
    <n v="4261.0299709129995"/>
    <n v="1.3609386753432247"/>
    <n v="17567.486886573002"/>
    <n v="41394.628839571"/>
    <n v="13.744521393578903"/>
    <n v="1.5771958095236904E-2"/>
    <n v="3.9447794706896966E-2"/>
    <n v="5.1000832380441175E-2"/>
    <n v="3323.9881686999997"/>
    <n v="1.0616550660397814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55470075748271"/>
    <n v="153.70041273300001"/>
    <n v="4.9090674680172725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61785996218171"/>
    <n v="18284.722149029003"/>
    <n v="44084.455875520005"/>
    <n v="14.646962364063688"/>
    <n v="3535.1628177450002"/>
    <n v="1.1291025491833451"/>
    <n v="41355.826507001009"/>
    <n v="13.737954515343585"/>
    <n v="2950.0368438270002"/>
    <n v="0.94221802283906042"/>
    <n v="37120.070865730006"/>
    <n v="12.33926708694375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88452634428471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76007572140777"/>
    <n v="-369.55582741610658"/>
    <n v="-0.90244097048478511"/>
    <n v="1100.9814150029993"/>
    <n v="0.35164460206569248"/>
    <n v="363.67095662999998"/>
    <n v="2762.2345538320001"/>
    <n v="8422.4469063949728"/>
    <n v="-0.18489778886437391"/>
    <n v="1.5841133837978472E-2"/>
    <n v="3.5024420468610096E-4"/>
    <n v="50.45586364267151"/>
    <n v="0.11615357633140218"/>
    <n v="0.88223548305010513"/>
    <n v="1184.3194153582931"/>
    <n v="2.8143994682729501"/>
    <n v="219.65835102299999"/>
    <n v="30.475493313771807"/>
    <n v="836.56633832215175"/>
    <n v="0"/>
    <n v="0"/>
    <n v="144.01260560699998"/>
    <n v="19.980370328899699"/>
    <n v="4108.8454864579999"/>
    <n v="1.312332175953218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606499390005595E-2"/>
    <n v="-3.7168404387577354"/>
    <n v="737.31045837299928"/>
    <n v="-6876.5183010729761"/>
    <n v="0.23549102573429032"/>
    <n v="-2.3181530103579004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3094.9283837775"/>
    <n v="7251.6616666666669"/>
    <n v="3561.1343769650002"/>
    <n v="1.1373976561510841"/>
    <n v="21128.621263538003"/>
    <n v="41952.915905579997"/>
    <n v="13.856870329654093"/>
    <n v="4.0943762824742214E-2"/>
    <n v="0.18591923204755356"/>
    <n v="6.2065289297391191E-2"/>
    <n v="2437.9879743860001"/>
    <n v="0.77867373546135044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84180345749776"/>
    <n v="142.31884875599999"/>
    <n v="4.5455494757025268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51450650532312"/>
    <n v="21557.018341964002"/>
    <n v="44381.575511882998"/>
    <n v="14.676504367919971"/>
    <n v="3101.5880139799992"/>
    <n v="0.99062224673860388"/>
    <n v="41678.058020304001"/>
    <n v="13.779818624011369"/>
    <n v="2850.1867379299993"/>
    <n v="0.91032670271693783"/>
    <n v="37298.717024691003"/>
    <n v="12.337639578365422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8.029554402166611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2252591097852624E-2"/>
    <n v="-333.75995523376588"/>
    <n v="-0.81963403826587911"/>
    <n v="540.23946008000075"/>
    <n v="0.17254813511951872"/>
    <n v="332.22961023699997"/>
    <n v="3094.4641640690002"/>
    <n v="8009.0863417629989"/>
    <n v="-0.55440720460756521"/>
    <n v="-0.10687234903353593"/>
    <n v="-6.4623147402826264E-2"/>
    <n v="45.814273404969022"/>
    <n v="0.1061114633673555"/>
    <n v="0.98834694641746057"/>
    <n v="1121.4171470468361"/>
    <n v="2.6659970735223282"/>
    <n v="223.802180569"/>
    <n v="30.86219281268178"/>
    <n v="788.64383952377477"/>
    <n v="0"/>
    <n v="0"/>
    <n v="108.42742966799997"/>
    <n v="14.952080592287235"/>
    <n v="3604.5258031719995"/>
    <n v="1.1512565284205869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58872269502867E-2"/>
    <n v="-3.4856311117882077"/>
    <n v="208.00984984300081"/>
    <n v="-6058.4049524530019"/>
    <n v="6.6436671752163223E-2"/>
    <n v="-2.0434520661422595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3094.9283837775"/>
    <n v="7272.6780952380959"/>
    <n v="4099.5153899520001"/>
    <n v="1.3093522182278856"/>
    <n v="25228.136653490004"/>
    <n v="42420.270778136"/>
    <n v="13.926352150248722"/>
    <n v="5.425944354841139E-2"/>
    <n v="0.12867131568597645"/>
    <n v="6.1468024194655468E-2"/>
    <n v="2962.2021577759997"/>
    <n v="0.94610352619479909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99481238652473"/>
    <n v="102.59623418500001"/>
    <n v="3.276841139350626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832179021555649"/>
    <n v="25261.613585342002"/>
    <n v="44814.533296123991"/>
    <n v="14.742919634854943"/>
    <n v="3351.3208788680004"/>
    <n v="1.0703849136643007"/>
    <n v="42182.589218763991"/>
    <n v="13.878426482085567"/>
    <n v="3230.3642942770002"/>
    <n v="1.0317523541350266"/>
    <n v="37791.815184501007"/>
    <n v="12.435001716452728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632559529273795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613431607232062"/>
    <n v="-331.94831425324514"/>
    <n v="-0.81656748460622064"/>
    <n v="515.8767311649998"/>
    <n v="0.16476687560159442"/>
    <n v="602.87989839299996"/>
    <n v="3697.3440624620002"/>
    <n v="8005.1386765069992"/>
    <n v="-6.505415199437814E-3"/>
    <n v="-9.1913670558207872E-2"/>
    <n v="-5.8099252070342944E-2"/>
    <n v="82.896546567590477"/>
    <n v="0.192554986918861"/>
    <n v="1.1809019333363215"/>
    <n v="1115.9628167902531"/>
    <n v="2.6514060576605321"/>
    <n v="391.12075466499999"/>
    <n v="53.779467418074326"/>
    <n v="785.53494917084299"/>
    <n v="0"/>
    <n v="0"/>
    <n v="211.75914372799997"/>
    <n v="29.117079149516147"/>
    <n v="4307.4751417710004"/>
    <n v="1.3757728890744259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420670846540381E-2"/>
    <n v="-3.467973542266753"/>
    <n v="-87.00316722800018"/>
    <n v="-6008.6271602320012"/>
    <n v="-2.7788111317266585E-2"/>
    <n v="-2.0245487766339161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3094.9283837775"/>
    <n v="7273.1797727272724"/>
    <n v="3355.974272125"/>
    <n v="1.0718711700150569"/>
    <n v="28584.110925615005"/>
    <n v="42755.985863119997"/>
    <n v="13.967230900908724"/>
    <n v="6.0635607351396281E-2"/>
    <n v="0.1111543957595873"/>
    <n v="5.9997437459831549E-2"/>
    <n v="2441.3896434349999"/>
    <n v="0.77976020117529843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3251832225822728E-2"/>
    <n v="48.431582518999996"/>
    <n v="1.5468657626940149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77656605287669"/>
    <n v="28761.281179673002"/>
    <n v="45136.734030143998"/>
    <n v="14.776028634233519"/>
    <n v="3310.0002473730001"/>
    <n v="1.0571874365578202"/>
    <n v="42463.071259370998"/>
    <n v="13.901460850333208"/>
    <n v="3027.6640860420002"/>
    <n v="0.96701153917473481"/>
    <n v="38050.740019097"/>
    <n v="12.45687941030548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9.0175897383085429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894490513710091E-2"/>
    <n v="-328.83659080227943"/>
    <n v="-0.80879773332479399"/>
    <n v="138.64283912499985"/>
    <n v="4.4281406869375338E-2"/>
    <n v="349.55572974400008"/>
    <n v="4046.8997922060003"/>
    <n v="7734.1455853179996"/>
    <n v="-0.4366990670960581"/>
    <n v="-0.13751264783373396"/>
    <n v="-0.10123416162081356"/>
    <n v="48.060922549275148"/>
    <n v="0.11164528647858857"/>
    <n v="1.2925472198149102"/>
    <n v="1073.7551636126511"/>
    <n v="2.5512214677677285"/>
    <n v="201.623474558"/>
    <n v="27.721502954463052"/>
    <n v="755.67143774820249"/>
    <n v="53.157420969999997"/>
    <n v="7.3086906457788832"/>
    <n v="147.93225518600008"/>
    <n v="20.339419594812096"/>
    <n v="3849.2233240750002"/>
    <n v="1.229410947007355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753977699229865"/>
    <n v="-3.3600192010925229"/>
    <n v="-210.91289061900022"/>
    <n v="-5702.5625120680006"/>
    <n v="-6.7363879609213223E-2"/>
    <n v="-1.9154377610647959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3094.9283837775"/>
    <n v="7276.0522500000006"/>
    <n v="3923.9104503730005"/>
    <n v="1.2532654139843651"/>
    <n v="32508.021375988006"/>
    <n v="42837.768695979998"/>
    <n v="13.908951774372941"/>
    <n v="5.5725683712493534E-2"/>
    <n v="2.1285818952817115E-2"/>
    <n v="4.8333447793650341E-2"/>
    <n v="2996.6677465180005"/>
    <n v="0.95711155782275148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3175488797893738E-2"/>
    <n v="176.13556780499999"/>
    <n v="5.6256282627836447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63606789480555"/>
    <n v="32914.049197536006"/>
    <n v="45610.022367291996"/>
    <n v="14.846366096982342"/>
    <n v="3915.3432003879998"/>
    <n v="1.2505291032976269"/>
    <n v="42846.438475480994"/>
    <n v="13.946318440193032"/>
    <n v="3003.2935539629998"/>
    <n v="0.95922778738903736"/>
    <n v="38153.122977266998"/>
    <n v="12.425855484787565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13013159085896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3095264963690565E-2"/>
    <n v="-383.61138317888106"/>
    <n v="-0.9374143226093995"/>
    <n v="683.19207893500072"/>
    <n v="0.21820605094489903"/>
    <n v="264.53358075799997"/>
    <n v="4311.4333729640002"/>
    <n v="7345.6488628299994"/>
    <n v="-0.59491377437909065"/>
    <n v="-0.19339441245673272"/>
    <n v="-0.13330271697874618"/>
    <n v="36.356745618202503"/>
    <n v="8.4489896442444687E-2"/>
    <n v="1.3770371162573549"/>
    <n v="1016.4772294867981"/>
    <n v="2.4127936440614328"/>
    <n v="172.231686454"/>
    <n v="23.671034860146861"/>
    <n v="726.01906992001295"/>
    <n v="0"/>
    <n v="0"/>
    <n v="92.301894303999973"/>
    <n v="12.685710758055643"/>
    <n v="4417.3015986209994"/>
    <n v="1.410850575390500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758516140613527"/>
    <n v="-3.3502079666708329"/>
    <n v="418.65849817700075"/>
    <n v="-5424.5870359279998"/>
    <n v="0.13371615450245436"/>
    <n v="-1.829745011265368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3094.9283837775"/>
    <n v="7384.8424999999988"/>
    <n v="3443.18931028"/>
    <n v="1.0997269512010415"/>
    <n v="35951.210686268008"/>
    <n v="43214.131451597998"/>
    <n v="13.961790119855891"/>
    <n v="6.1793852709435049E-2"/>
    <n v="0.12272058719651957"/>
    <n v="5.4473320993257079E-2"/>
    <n v="2436.6934816090002"/>
    <n v="0.77826028488785115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502726744680099"/>
    <n v="101.52181302599999"/>
    <n v="3.2425249923422321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64587030930387"/>
    <n v="36691.410209965004"/>
    <n v="45889.529166624998"/>
    <n v="14.858801057654512"/>
    <n v="3528.0669698510001"/>
    <n v="1.1268361924810408"/>
    <n v="43130.479172681"/>
    <n v="13.965777322298994"/>
    <n v="3041.7202679510001"/>
    <n v="0.97150097053715223"/>
    <n v="38347.440629046003"/>
    <n v="12.425370168643147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533522194388863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73175189199739"/>
    <n v="-368.80430546293633"/>
    <n v="-0.8970109377986184"/>
    <n v="152.17499975099963"/>
    <n v="4.8603470051891244E-2"/>
    <n v="658.11103892300002"/>
    <n v="4969.544411887"/>
    <n v="6947.415507484"/>
    <n v="-0.37699197109062255"/>
    <n v="-0.22369078275874921"/>
    <n v="-0.20453201897785378"/>
    <n v="89.116462392122799"/>
    <n v="0.21019536864433572"/>
    <n v="1.5872324849016906"/>
    <n v="958.40582525230434"/>
    <n v="2.2623964293419276"/>
    <n v="508.53951208899997"/>
    <n v="68.862607711538871"/>
    <n v="684.50449492342761"/>
    <n v="56.376991611999998"/>
    <n v="7.634149490933626"/>
    <n v="149.57152683400005"/>
    <n v="20.25385468058392"/>
    <n v="4435.4720513520006"/>
    <n v="1.4166540717373746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692712053633315"/>
    <n v="-3.1594073671405467"/>
    <n v="-505.93603917200039"/>
    <n v="-4839.7746788759996"/>
    <n v="-0.16159189859244447"/>
    <n v="-1.6190002134846988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3094.9283837775"/>
    <n v="7442.1713636363629"/>
    <n v="3941.2542054360001"/>
    <n v="1.2588048697502345"/>
    <n v="39892.46489170401"/>
    <n v="43379.450107076009"/>
    <n v="13.931645701891169"/>
    <n v="5.9986726872555796E-2"/>
    <n v="4.3782170879436366E-2"/>
    <n v="5.2943647001154615E-2"/>
    <n v="2988.6901219080005"/>
    <n v="0.95456356873484716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4006209085444872E-2"/>
    <n v="200.22263622700001"/>
    <n v="6.3949498403109303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81504635127824"/>
    <n v="40505.377531307007"/>
    <n v="46068.319555201"/>
    <n v="14.836051443235956"/>
    <n v="3580.1635301589999"/>
    <n v="1.1434754145140922"/>
    <n v="43346.922671589004"/>
    <n v="13.961016894068962"/>
    <n v="2920.9666830830001"/>
    <n v="0.93293324748544382"/>
    <n v="38331.609427564006"/>
    <n v="12.355801257023952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1054216702864839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654406237451909E-2"/>
    <n v="-371.30094295350278"/>
    <n v="-0.90440574134478946"/>
    <n v="786.48373116999994"/>
    <n v="0.25119657326610034"/>
    <n v="928.61867993700002"/>
    <n v="5898.1630918239998"/>
    <n v="7145.4887387320005"/>
    <n v="0.27113060741594119"/>
    <n v="-0.17300554041454019"/>
    <n v="-0.20428116209468516"/>
    <n v="124.77792227069362"/>
    <n v="0.29659333184686454"/>
    <n v="1.8838258167485549"/>
    <n v="981.45809348892703"/>
    <n v="2.3096115545767741"/>
    <n v="764.22461120000003"/>
    <n v="102.68839211820941"/>
    <n v="721.45950465851183"/>
    <n v="39.385495341000002"/>
    <n v="5.2922048440652443"/>
    <n v="164.394068737"/>
    <n v="22.089530152484212"/>
    <n v="4742.5860012789999"/>
    <n v="1.514743795359647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593892560941262"/>
    <n v="-3.2140172959215638"/>
    <n v="-142.13494876700008"/>
    <n v="-4819.0449428320007"/>
    <n v="-4.5396758580764217E-2"/>
    <n v="-1.6088016588765515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3094.9283837775"/>
    <n v="7335.2122222222233"/>
    <n v="4049.554153309"/>
    <n v="1.2933950013860465"/>
    <n v="43942.01904501301"/>
    <n v="43942.01904501301"/>
    <n v="14.034727190199288"/>
    <n v="6.8580602035307026E-2"/>
    <n v="0.16133390398587744"/>
    <n v="6.8580602035307026E-2"/>
    <n v="2495.1373023790002"/>
    <n v="0.79692677082286512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550333162415126E-2"/>
    <n v="340.06244851899999"/>
    <n v="0.10861320886749304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552174104285239"/>
    <n v="48505.63365253801"/>
    <n v="48505.63365253801"/>
    <n v="15.492308962948771"/>
    <n v="7401.6400526560001"/>
    <n v="2.3640242564336291"/>
    <n v="45451.578594148006"/>
    <n v="14.516868359629106"/>
    <n v="7046.4681989370001"/>
    <n v="2.2505852251620504"/>
    <n v="40234.275998915"/>
    <n v="12.850503905191864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43903127157859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618224090424772"/>
    <n v="-623.10766912893587"/>
    <n v="-1.4575817727494866"/>
    <n v="-3595.5301142030003"/>
    <n v="-1.1483833777708987"/>
    <n v="2366.272428498"/>
    <n v="8264.4355203220002"/>
    <n v="8264.4355203220002"/>
    <n v="0.89707670516016469"/>
    <n v="-1.371663705089099E-2"/>
    <n v="-1.371663705089099E-2"/>
    <n v="322.59086128814567"/>
    <n v="0.75576836734880959"/>
    <n v="2.6395941840973647"/>
    <n v="1131.7345620194055"/>
    <n v="2.6395941840973647"/>
    <n v="2063.108162004"/>
    <n v="281.26086873857014"/>
    <n v="911.27727487611219"/>
    <n v="109.6873103775232"/>
    <n v="14.953529230582115"/>
    <n v="303.164266494"/>
    <n v="41.32999254957555"/>
    <n v="10366.528549729001"/>
    <n v="3.3109857777773333"/>
    <n v="-6316.9743964200006"/>
    <n v="-12828.050127847"/>
    <n v="-12828.050127847"/>
    <n v="-861.18495348812905"/>
    <n v="-1754.8422311483414"/>
    <n v="0.90082380331485945"/>
    <n v="0.49268270950274329"/>
    <n v="0.49268270950274329"/>
    <n v="-2.017590776391287"/>
    <n v="-4.0971759568468515"/>
    <n v="-5961.8025427010007"/>
    <n v="-7610.7475326140002"/>
    <n v="-1.9041517451197083"/>
    <n v="-2.430811502409612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4302.3766856193"/>
    <n v="7282.9988636363632"/>
    <n v="3804.6259361790007"/>
    <n v="1.1380792364981904"/>
    <n v="3804.6259361790007"/>
    <n v="44586.405242480003"/>
    <n v="14.163451291171834"/>
    <n v="0.20390421320682117"/>
    <n v="0.20390421320682117"/>
    <n v="7.8861594513988775E-2"/>
    <n v="2901.7446344780005"/>
    <n v="0.86800000144983258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2030030070149524E-2"/>
    <n v="81.670096715"/>
    <n v="2.4430007804522202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823523073850303"/>
    <n v="2802.2402985750005"/>
    <n v="48207.723730370009"/>
    <n v="15.340381166535657"/>
    <n v="2674.2446948890006"/>
    <n v="0.79994785601057283"/>
    <n v="45153.066526154005"/>
    <n v="14.367341633528552"/>
    <n v="2611.5491690860008"/>
    <n v="0.78119371898511003"/>
    <n v="40167.230234141003"/>
    <n v="12.776175962524025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754137025462844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984400575968739"/>
    <n v="-493.62378270876468"/>
    <n v="-1.1769298753638275"/>
    <n v="1065.0811634070003"/>
    <n v="0.31859814278515031"/>
    <n v="37.041825209999999"/>
    <n v="37.041825209999999"/>
    <n v="7941.1911932939993"/>
    <n v="-0.89718776317128424"/>
    <n v="-0.89718776317128424"/>
    <n v="-7.5449712795768842E-2"/>
    <n v="5.0860676904603013"/>
    <n v="1.1080335586376772E-2"/>
    <n v="1.1080335586376772E-2"/>
    <n v="1087.9561495851285"/>
    <n v="2.5356020226305866"/>
    <m/>
    <n v="0"/>
    <n v="867.89565939354156"/>
    <n v="0"/>
    <n v="0"/>
    <n v="37.041825209999999"/>
    <n v="5.0860676904603013"/>
    <n v="2839.2821237850003"/>
    <n v="0.8493155663248797"/>
    <n v="965.34381239400034"/>
    <n v="965.34381239400034"/>
    <n v="-11562.509681184001"/>
    <n v="132.54757147003167"/>
    <n v="-1581.5799322938935"/>
    <n v="-4.2157049819851657"/>
    <n v="-4.2157049819851657"/>
    <n v="0.2525605679687164"/>
    <n v="0.28876367017331067"/>
    <n v="-3.7125318979944146"/>
    <n v="1028.0393381970002"/>
    <n v="-6576.673389171001"/>
    <n v="0.30751780719877347"/>
    <n v="-2.1213662269898896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4302.3766856193"/>
    <n v="7285.0480952380958"/>
    <n v="3209.7257207530001"/>
    <n v="0.96012650360887286"/>
    <n v="7014.3516569320009"/>
    <n v="45070.762042180999"/>
    <n v="14.253116898106146"/>
    <n v="0.19178016453667168"/>
    <n v="0.17772155393701228"/>
    <n v="9.8386785163536716E-2"/>
    <n v="2370.0602069780002"/>
    <n v="0.70895703179724157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941710243198503E-2"/>
    <n v="101.03874689"/>
    <n v="3.0223759666841276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71003802458228"/>
    <n v="6603.5938950380005"/>
    <n v="48789.910861641001"/>
    <n v="15.449305689123992"/>
    <n v="3609.0172354829997"/>
    <n v="1.0795667297564413"/>
    <n v="45692.844126209995"/>
    <n v="14.466617928281565"/>
    <n v="3084.7871149109997"/>
    <n v="0.9227535698353585"/>
    <n v="40223.281546456994"/>
    <n v="12.731575695543953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681315992108258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97387663694991"/>
    <n v="-507.11785938269333"/>
    <n v="-1.1961887910178499"/>
    <n v="-67.397755137999411"/>
    <n v="-2.0160716715867329E-2"/>
    <n v="184.82380115500004"/>
    <n v="221.86562636500003"/>
    <n v="7590.5398619670004"/>
    <n v="-0.65484148573190204"/>
    <n v="-0.75231612467561426"/>
    <n v="-9.8552988178392309E-2"/>
    <n v="25.370292514034457"/>
    <n v="5.5286415546129924E-2"/>
    <n v="6.6366751132506688E-2"/>
    <n v="1039.8937898168945"/>
    <n v="2.4198619909435504"/>
    <n v="127.433595526"/>
    <n v="17.492485136686682"/>
    <n v="818.99254791984254"/>
    <n v="64.556258688"/>
    <n v="8.8614732317549816"/>
    <n v="57.390205629000036"/>
    <n v="7.8778073773477759"/>
    <n v="3986.1773976179998"/>
    <n v="1.1923867957919527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226029218307984"/>
    <n v="-3.6160507819614005"/>
    <n v="-252.22155629299948"/>
    <n v="-5840.1261016740009"/>
    <n v="-7.5447132261997257E-2"/>
    <n v="-1.881008549223788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4302.3766856193"/>
    <n v="7317.5874999999996"/>
    <n v="3438.5597139500001"/>
    <n v="1.0285777050229139"/>
    <n v="10452.911370882"/>
    <n v="44845.630694220999"/>
    <n v="14.111541167293389"/>
    <n v="9.462595955147135E-2"/>
    <n v="-6.1449326418541395E-2"/>
    <n v="8.239411996868351E-2"/>
    <n v="2680.8021049700001"/>
    <n v="0.80190937663929573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900092292165435E-2"/>
    <n v="75.467958120999995"/>
    <n v="2.2574759673925589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370341195959065"/>
    <n v="11741.935487316001"/>
    <n v="49594.355024306999"/>
    <n v="15.602127853584138"/>
    <n v="4934.9658988189994"/>
    <n v="1.4761982692871736"/>
    <n v="46635.254238163994"/>
    <n v="14.667626015640558"/>
    <n v="4011.0284479069996"/>
    <n v="1.199820500133328"/>
    <n v="41026.425096944004"/>
    <n v="12.906823579959941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637776915384554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845641457299251"/>
    <n v="-646.12271358222824"/>
    <n v="-1.4905866862907495"/>
    <n v="-775.84442741599946"/>
    <n v="-0.23207864541914697"/>
    <n v="468.93283557800009"/>
    <n v="690.79846194300012"/>
    <n v="7443.5804879140005"/>
    <n v="-0.23861216582208078"/>
    <n v="-0.54301798360239861"/>
    <n v="-9.8138878342289293E-2"/>
    <n v="64.082983029311251"/>
    <n v="0.14027206154713892"/>
    <n v="0.20663881267964562"/>
    <n v="1018.2541207162531"/>
    <n v="2.3634230380995311"/>
    <n v="387.29189993599999"/>
    <n v="52.926172722362395"/>
    <n v="800.43907243447779"/>
    <n v="0"/>
    <n v="0"/>
    <n v="81.640935642000102"/>
    <n v="11.156810306948854"/>
    <n v="5607.2744278559994"/>
    <n v="1.6773061811430452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872847612013151"/>
    <n v="-3.8540097243902807"/>
    <n v="-1244.7772629939998"/>
    <n v="-6583.47567678"/>
    <n v="-0.37235070696628597"/>
    <n v="-2.093207288709664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4302.3766856193"/>
    <n v="7405.4070454545454"/>
    <n v="5280.9667066130005"/>
    <n v="1.5796976255359574"/>
    <n v="15733.878077495001"/>
    <n v="46369.440206847998"/>
    <n v="14.491233026724872"/>
    <n v="0.18242430552480382"/>
    <n v="0.40557512873460011"/>
    <n v="0.12457329176430854"/>
    <n v="4063.1005273820001"/>
    <n v="1.2153968415255909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7353842530167097E-2"/>
    <n v="321.20730355900002"/>
    <n v="9.6082865680929941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435947676183059"/>
    <n v="15899.302351802002"/>
    <n v="49865.388385138998"/>
    <n v="15.604458981540319"/>
    <n v="3906.993386860001"/>
    <n v="1.1687004518469726"/>
    <n v="46848.506927070994"/>
    <n v="14.65657541977162"/>
    <n v="3433.9365634220012"/>
    <n v="1.0271947802068135"/>
    <n v="41212.001961335991"/>
    <n v="12.896518418600053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150567164015901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610285791765165"/>
    <n v="-476.3871400632197"/>
    <n v="-1.1132259548154455"/>
    <n v="1596.6566655649997"/>
    <n v="0.47760852955781075"/>
    <n v="612.93987192400004"/>
    <n v="1303.7383338670002"/>
    <n v="7169.610256986999"/>
    <n v="-0.30890417196321718"/>
    <n v="-0.4564503791403105"/>
    <n v="-0.15700656939628643"/>
    <n v="82.769234447446593"/>
    <n v="0.18334894235598381"/>
    <n v="0.38998775503562944"/>
    <n v="977.37817541492325"/>
    <n v="2.2635000324142913"/>
    <n v="482.82380087799999"/>
    <n v="65.19881998577759"/>
    <n v="754.93903777228297"/>
    <n v="0"/>
    <n v="0"/>
    <n v="130.11607104600006"/>
    <n v="17.570414461669003"/>
    <n v="4770.3067364100007"/>
    <n v="1.4269437099742897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275391556166781"/>
    <n v="-3.376725987229737"/>
    <n v="983.71679364099964"/>
    <n v="-5029.0534695429997"/>
    <n v="0.29425958720182682"/>
    <n v="-1.6166689860581718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4302.3766856193"/>
    <n v="7506.9517499999993"/>
    <n v="5401.0182893279998"/>
    <n v="1.6156087021801708"/>
    <n v="21134.896366822999"/>
    <n v="47509.428525263"/>
    <n v="14.745903053561818"/>
    <n v="0.20306885687654064"/>
    <n v="0.26753820700555608"/>
    <n v="0.1477196403763037"/>
    <n v="4387.6120386270004"/>
    <n v="1.312468096137152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74947274198693E-2"/>
    <n v="155.119391001"/>
    <n v="4.640092378011286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73108718896548"/>
    <n v="20155.335056865002"/>
    <n v="50376.246560373991"/>
    <n v="15.681389100815052"/>
    <n v="4018.3227295779993"/>
    <n v="1.2020024414474513"/>
    <n v="47331.666838903999"/>
    <n v="14.729475312035724"/>
    <n v="3325.7830593289991"/>
    <n v="0.9948427804498059"/>
    <n v="41587.748176837995"/>
    <n v="12.949143176210798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715966099764524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249998328362297"/>
    <n v="-395.43377333538172"/>
    <n v="-0.93548604725323059"/>
    <n v="1837.5252545140004"/>
    <n v="0.54965964428126823"/>
    <n v="508.08560216199999"/>
    <n v="1811.8239360290002"/>
    <n v="7314.0249025189996"/>
    <n v="0.39710249856143442"/>
    <n v="-0.34407310432219151"/>
    <n v="-0.13160332338033187"/>
    <n v="67.682012497549351"/>
    <n v="0.15198384384799271"/>
    <n v="0.54197159888362212"/>
    <n v="994.60432426980105"/>
    <n v="2.2993302999308818"/>
    <n v="358.75900957499999"/>
    <n v="47.790237838547455"/>
    <n v="772.25378229705859"/>
    <n v="0"/>
    <n v="0"/>
    <n v="149.32659258699999"/>
    <n v="19.891774659001907"/>
    <n v="4764.1183072249996"/>
    <n v="1.4250925627445405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9051613943563026"/>
    <n v="-3.2348163471841125"/>
    <n v="1329.4396523520004"/>
    <n v="-4436.9242755639989"/>
    <n v="0.39767580043327549"/>
    <n v="-1.4544842113591869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4302.3766856193"/>
    <n v="7529.649736842106"/>
    <n v="4396.6861224169998"/>
    <n v="1.3151824303515736"/>
    <n v="25531.582489239998"/>
    <n v="48344.980270715001"/>
    <n v="14.923687827762308"/>
    <n v="0.20838847792213744"/>
    <n v="0.23463078249917202"/>
    <n v="0.15236281500721183"/>
    <n v="2655.7522247849997"/>
    <n v="0.79441619623377402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440595033570659E-2"/>
    <n v="115.63039133999999"/>
    <n v="3.4588563948122861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803033165754744"/>
    <n v="24101.117096276001"/>
    <n v="51049.732406850002"/>
    <n v="15.816547352337292"/>
    <n v="3689.903493622"/>
    <n v="1.1037622676227681"/>
    <n v="47919.982318545997"/>
    <n v="14.842615332919889"/>
    <n v="3366.3982402880001"/>
    <n v="1.0069920153316136"/>
    <n v="42103.959679195999"/>
    <n v="13.045808488825475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770252291154657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8791137760991"/>
    <n v="-375.38058800549766"/>
    <n v="-0.8928595245749843"/>
    <n v="774.40933633999975"/>
    <n v="0.23164936606725373"/>
    <n v="529.7948712650001"/>
    <n v="2341.6188072940004"/>
    <n v="7511.590163547"/>
    <n v="0.59466481896982204"/>
    <n v="-0.24328779292924874"/>
    <n v="-6.2116470841602545E-2"/>
    <n v="70.361157528051649"/>
    <n v="0.15847774596087411"/>
    <n v="0.70044934484449617"/>
    <n v="1019.1512083928836"/>
    <n v="2.3516965825244003"/>
    <n v="350.46353503799997"/>
    <n v="46.544467177962311"/>
    <n v="787.93605666233918"/>
    <n v="51.064873304999999"/>
    <n v="6.7818391412209742"/>
    <n v="179.33133622700012"/>
    <n v="23.816690350089338"/>
    <n v="4475.5769106759999"/>
    <n v="1.3387810625363485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598632184774985E-2"/>
    <n v="-3.2445561070993847"/>
    <n v="244.61446507499971"/>
    <n v="-4400.3196603320011"/>
    <n v="7.3171620106379662E-2"/>
    <n v="-1.4477492630049704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4302.3766856193"/>
    <n v="7554.6780434782604"/>
    <n v="4743.8921766940002"/>
    <n v="1.4190423124497242"/>
    <n v="30275.474665933998"/>
    <n v="48989.357057457004"/>
    <n v="15.033377921984146"/>
    <n v="0.20006780848579853"/>
    <n v="0.15718364866281065"/>
    <n v="0.15485724534098932"/>
    <n v="3659.0060726440001"/>
    <n v="1.0945199100648213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976881014052293E-2"/>
    <n v="227.37097505699998"/>
    <n v="6.801356822862839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746709878965"/>
    <n v="28572.301394918002"/>
    <n v="51816.321462114007"/>
    <n v="15.970796548971379"/>
    <n v="3963.3966798389997"/>
    <n v="1.1855723908197668"/>
    <n v="48532.058119517002"/>
    <n v="14.957802810075357"/>
    <n v="3723.3115539649998"/>
    <n v="1.1137556337107446"/>
    <n v="42596.906938884"/>
    <n v="13.127811768401195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8167571090223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57521366007435E-2"/>
    <n v="-393.58459314631392"/>
    <n v="-0.93741862698723011"/>
    <n v="512.79300392600055"/>
    <n v="0.15339197076909666"/>
    <n v="715.2767886649998"/>
    <n v="3056.8955959590003"/>
    <n v="7623.9870538190007"/>
    <n v="0.18643330217444332"/>
    <n v="-0.17321852001962079"/>
    <n v="-4.7613369123333138E-2"/>
    <n v="94.679982991793807"/>
    <n v="0.2139610240754142"/>
    <n v="0.91441036891991045"/>
    <n v="1030.934644817087"/>
    <n v="2.3731026196809535"/>
    <n v="526.55764160399997"/>
    <n v="69.699547561601563"/>
    <n v="803.8561368058663"/>
    <n v="0"/>
    <n v="0"/>
    <n v="188.71914706099983"/>
    <n v="24.980435430192252"/>
    <n v="5186.4610873069996"/>
    <n v="1.5514281228650644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238581041533987"/>
    <n v="-3.3105212466681841"/>
    <n v="-202.48378473899928"/>
    <n v="-4515.800277843"/>
    <n v="-6.0569053306317559E-2"/>
    <n v="-1.4805302049940212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4302.3766856193"/>
    <n v="7594.0761904761894"/>
    <n v="3531.4488884880006"/>
    <n v="1.0563636799414693"/>
    <n v="33806.923554421999"/>
    <n v="49164.831673819994"/>
    <n v="15.017870431910557"/>
    <n v="0.1827173369988111"/>
    <n v="5.2287235280826572E-2"/>
    <n v="0.14989353376665027"/>
    <n v="2638.0364757970005"/>
    <n v="0.78911687734659197"/>
    <n v="25356.114285661002"/>
    <n v="36273.302938075001"/>
    <n v="8.0547090420733269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8226410162775692E-2"/>
    <n v="144.35493190900002"/>
    <n v="4.3180946943955648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93524257336984"/>
    <n v="32916.067435668003"/>
    <n v="52660.419908533004"/>
    <n v="16.152383314176312"/>
    <n v="4135.286141732"/>
    <n v="1.2369897524302846"/>
    <n v="49357.344013875998"/>
    <n v="15.13760512594782"/>
    <n v="3455.4918034880002"/>
    <n v="1.0336426075539311"/>
    <n v="43024.734656330009"/>
    <n v="13.19444283678039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839905369999"/>
    <n v="491.03635414900054"/>
    <n v="557.12618810099991"/>
    <n v="679.79433824400007"/>
    <n v="89.516396885316652"/>
    <n v="0.20334714487635375"/>
    <n v="6332.609357546"/>
    <n v="469.895018376"/>
    <n v="743.09611486999995"/>
    <n v="186.03403647300001"/>
    <n v="-812.31715226199913"/>
    <n v="890.85611875400264"/>
    <n v="-3495.5882347129973"/>
    <n v="4.6531308469397983"/>
    <n v="-6.0282488078521599"/>
    <n v="0.46827299213363505"/>
    <n v="-106.9672112693226"/>
    <n v="-0.24298874579222896"/>
    <n v="-480.79520184342778"/>
    <n v="-1.1345128822657493"/>
    <n v="-132.52281401799905"/>
    <n v="-3.9641600915875215E-2"/>
    <n v="645.81966667200004"/>
    <n v="3702.7152626310003"/>
    <n v="7920.2509907469994"/>
    <n v="0.84754421603951746"/>
    <n v="-8.5048938013704056E-2"/>
    <n v="2.4062826769422285E-2"/>
    <n v="85.042558235316278"/>
    <n v="0.19318428815100352"/>
    <n v="1.1075946570709141"/>
    <n v="1067.9162805031281"/>
    <n v="2.4546416213533684"/>
    <n v="477.24601732299999"/>
    <n v="62.844512663899692"/>
    <n v="838.979146515303"/>
    <n v="127.07217031499999"/>
    <n v="16.733064974297012"/>
    <n v="168.57364934900005"/>
    <n v="22.198045571416575"/>
    <n v="4989.5857074220003"/>
    <n v="1.4925367138847019"/>
    <n v="-1458.1368189339992"/>
    <n v="-2811.8591438769977"/>
    <n v="-11415.839225459998"/>
    <n v="-192.00976950463888"/>
    <n v="-1548.7114823465561"/>
    <n v="1.9561877780999928"/>
    <n v="-0.33432468849233199"/>
    <n v="0.12861682040078537"/>
    <n v="-0.43617303394323248"/>
    <n v="-3.5891545036191177"/>
    <n v="-778.34248068999909"/>
    <n v="-5083.2298679139976"/>
    <n v="-0.23282588906687876"/>
    <n v="-1.6459922144516868"/>
    <n v="1668.955680192"/>
    <n v="1821.55952041"/>
    <n v="133.19999999999999"/>
    <n v="2651.237904270271"/>
    <n v="37339.744296002442"/>
    <n v="0.1071140856254662"/>
    <n v="1980.5078647124631"/>
    <n v="27541.787472379914"/>
    <n v="0.13265351893851118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4302.3766856193"/>
    <n v="7764.5704999999998"/>
    <n v="4365.9180504260003"/>
    <n v="1.3059787650064318"/>
    <n v="38172.841604847999"/>
    <n v="49606.839273873004"/>
    <n v="15.070583782932626"/>
    <n v="0.17425915171337691"/>
    <n v="0.11264467057625716"/>
    <n v="0.15801641364500463"/>
    <n v="3460.880543146"/>
    <n v="1.035254543344345"/>
    <n v="28816.994828807001"/>
    <n v="36737.515734702996"/>
    <n v="0.15490966496615943"/>
    <n v="0.20932092713512196"/>
    <n v="0.18808529634805526"/>
    <m/>
    <n v="20022.935288977002"/>
    <n v="7.28250190605777E-2"/>
    <n v="-1"/>
    <m/>
    <n v="13177.900550832002"/>
    <n v="6.9939158413636848E-2"/>
    <n v="-1"/>
    <m/>
    <m/>
    <n v="-1"/>
    <n v="-1"/>
    <n v="261.46539940299999"/>
    <n v="7.8212246647855629E-2"/>
    <n v="133.320994848"/>
    <n v="3.9880361058089682E-2"/>
    <n v="510.25111302899995"/>
    <n v="65.715304282316708"/>
    <n v="315.24112241699999"/>
    <n v="40.599943347413742"/>
    <n v="373.76745685371435"/>
    <n v="0"/>
    <n v="0"/>
    <n v="112.0703124360611"/>
    <n v="195.00999061199997"/>
    <n v="315.24112241699999"/>
    <n v="4538.1459755509995"/>
    <n v="1.3574973712552183"/>
    <n v="37454.213411219003"/>
    <n v="53045.797866221008"/>
    <n v="16.183520006483473"/>
    <n v="4267.5260761419995"/>
    <n v="1.2765467354589632"/>
    <n v="49709.526889630004"/>
    <n v="15.163622758109156"/>
    <n v="3292.2966436869992"/>
    <n v="0.98482597591075527"/>
    <n v="43313.737746054001"/>
    <n v="13.220041025302107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172075954820803"/>
    <n v="6395.7891435760002"/>
    <n v="518.09065131800003"/>
    <n v="764.41963660299996"/>
    <n v="143.953139695"/>
    <n v="-172.22792512499927"/>
    <n v="718.62819362900336"/>
    <n v="-3438.9585923479972"/>
    <n v="-0.24744491950205982"/>
    <n v="-2.7698988972952669"/>
    <n v="0.2404920328667004"/>
    <n v="-22.181255888525872"/>
    <n v="-5.1518606248786507E-2"/>
    <n v="-471.5229222670319"/>
    <n v="-1.1129362235508449"/>
    <n v="803.00150733000078"/>
    <n v="0.24020215329942149"/>
    <n v="538.2603576869999"/>
    <n v="4240.9756203180004"/>
    <n v="8193.9777676760004"/>
    <n v="1.0347524731818831"/>
    <n v="-1.6342071545816794E-2"/>
    <n v="0.11548726609281079"/>
    <n v="69.322618383978863"/>
    <n v="0.1610100302078272"/>
    <n v="1.2686046872787413"/>
    <n v="1100.8821532689044"/>
    <n v="2.5311617551187506"/>
    <n v="384.97324464299999"/>
    <n v="49.580752038119819"/>
    <n v="864.88886369327599"/>
    <n v="0"/>
    <n v="0"/>
    <n v="153.28711304399991"/>
    <n v="19.741866345859041"/>
    <n v="5076.4063332379992"/>
    <n v="1.5185074014630453"/>
    <n v="-710.48828281199917"/>
    <n v="-3522.3474266889971"/>
    <n v="-11632.936360023996"/>
    <n v="-91.503874272504731"/>
    <n v="-1572.4050755359362"/>
    <n v="0.44001019340314063"/>
    <n v="-0.25333833571611009"/>
    <n v="0.14973793439595218"/>
    <n v="-0.21252863645661368"/>
    <n v="-3.6440979786695964"/>
    <n v="264.74114964300088"/>
    <n v="-5237.1472164479983"/>
    <n v="7.9192123091594305E-2"/>
    <n v="-1.7005162458625469"/>
    <n v="1644.8488411559999"/>
    <n v="1794.1300875060001"/>
    <n v="133.5"/>
    <n v="3270.3505995700375"/>
    <n v="37551.707950620803"/>
    <n v="0.11472421334831751"/>
    <n v="2592.4198825063668"/>
    <n v="27798.534910211296"/>
    <n v="0.14360277192742865"/>
    <n v="3399.3602813116099"/>
    <n v="40225.730530414003"/>
    <n v="0.12052920531074496"/>
    <n v="403.19127916629202"/>
    <n v="6234.6527620351681"/>
    <n v="7.493980934489630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75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6">
    <i>
      <x v="18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6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90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6">
    <i>
      <x v="18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89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6">
    <i>
      <x v="18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outline="0" fieldPosition="0">
        <references count="1">
          <reference field="4294967294" count="1">
            <x v="4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75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6">
    <i>
      <x v="18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89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6">
    <i>
      <x v="18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4">
      <pivotArea dataOnly="0" labelOnly="1" outline="0" axis="axisValues" fieldPosition="0"/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7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  <item t="default"/>
      </items>
    </pivotField>
    <pivotField axis="axisRow" showAl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t="default"/>
      </items>
    </pivotField>
    <pivotField dragToRow="0" dragToCol="0" dragToPage="0" showAll="0" defaultSubtotal="0"/>
  </pivotFields>
  <rowFields count="1">
    <field x="3"/>
  </rowFields>
  <rowItems count="4">
    <i>
      <x v="18"/>
    </i>
    <i>
      <x v="19"/>
    </i>
    <i>
      <x v="20"/>
    </i>
    <i>
      <x v="2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9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38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4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36">
    <i>
      <x v="18"/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5"/>
      <x v="8"/>
    </i>
    <i r="1">
      <x v="6"/>
      <x v="7"/>
    </i>
    <i r="1"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</pivotTables>
  <data>
    <tabular pivotCacheId="1881808018">
      <items count="12">
        <i x="0" s="1"/>
        <i x="1" s="1"/>
        <i x="2" s="1"/>
        <i x="3" s="1"/>
        <i x="4" s="1"/>
        <i x="5" s="1"/>
        <i x="6" s="1"/>
        <i x="7" s="1"/>
        <i x="8" s="1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</pivotTables>
  <data>
    <tabular pivotCacheId="1881808018">
      <items count="22"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4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3A4B2C0A-6DB9-4890-BD56-19B4A5C416D4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1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9"/>
  <sheetViews>
    <sheetView showGridLines="0" showRowColHeaders="0" tabSelected="1" zoomScale="85" zoomScaleNormal="85" workbookViewId="0">
      <selection activeCell="L5" sqref="L5"/>
    </sheetView>
  </sheetViews>
  <sheetFormatPr baseColWidth="10" defaultColWidth="0" defaultRowHeight="14.25" zeroHeight="1" x14ac:dyDescent="0.2"/>
  <cols>
    <col min="1" max="1" width="1.85546875" style="73" customWidth="1"/>
    <col min="2" max="2" width="26.140625" style="73" customWidth="1"/>
    <col min="3" max="3" width="11.5703125" style="73" customWidth="1"/>
    <col min="4" max="4" width="12.28515625" style="73" customWidth="1"/>
    <col min="5" max="5" width="12.7109375" style="73" customWidth="1"/>
    <col min="6" max="6" width="23" style="73" customWidth="1"/>
    <col min="7" max="7" width="11.5703125" style="73" customWidth="1"/>
    <col min="8" max="8" width="13.28515625" style="73" customWidth="1"/>
    <col min="9" max="9" width="12.5703125" style="73" customWidth="1"/>
    <col min="10" max="10" width="3.42578125" style="73" customWidth="1"/>
    <col min="11" max="11" width="2.7109375" style="73" customWidth="1"/>
    <col min="12" max="13" width="11.5703125" style="73" customWidth="1"/>
    <col min="14" max="257" width="11.5703125" style="73" hidden="1"/>
    <col min="258" max="258" width="20.7109375" style="73" hidden="1"/>
    <col min="259" max="259" width="11.5703125" style="73" hidden="1"/>
    <col min="260" max="261" width="12.28515625" style="73" hidden="1"/>
    <col min="262" max="262" width="21.7109375" style="73" hidden="1"/>
    <col min="263" max="513" width="11.5703125" style="73" hidden="1"/>
    <col min="514" max="514" width="20.7109375" style="73" hidden="1"/>
    <col min="515" max="515" width="11.5703125" style="73" hidden="1"/>
    <col min="516" max="517" width="12.28515625" style="73" hidden="1"/>
    <col min="518" max="518" width="21.7109375" style="73" hidden="1"/>
    <col min="519" max="769" width="11.5703125" style="73" hidden="1"/>
    <col min="770" max="770" width="20.7109375" style="73" hidden="1"/>
    <col min="771" max="771" width="11.5703125" style="73" hidden="1"/>
    <col min="772" max="773" width="12.28515625" style="73" hidden="1"/>
    <col min="774" max="774" width="21.7109375" style="73" hidden="1"/>
    <col min="775" max="1025" width="11.5703125" style="73" hidden="1"/>
    <col min="1026" max="1026" width="20.7109375" style="73" hidden="1"/>
    <col min="1027" max="1027" width="11.5703125" style="73" hidden="1"/>
    <col min="1028" max="1029" width="12.28515625" style="73" hidden="1"/>
    <col min="1030" max="1030" width="21.7109375" style="73" hidden="1"/>
    <col min="1031" max="1281" width="11.5703125" style="73" hidden="1"/>
    <col min="1282" max="1282" width="20.7109375" style="73" hidden="1"/>
    <col min="1283" max="1283" width="11.5703125" style="73" hidden="1"/>
    <col min="1284" max="1285" width="12.28515625" style="73" hidden="1"/>
    <col min="1286" max="1286" width="21.7109375" style="73" hidden="1"/>
    <col min="1287" max="1537" width="11.5703125" style="73" hidden="1"/>
    <col min="1538" max="1538" width="20.7109375" style="73" hidden="1"/>
    <col min="1539" max="1539" width="11.5703125" style="73" hidden="1"/>
    <col min="1540" max="1541" width="12.28515625" style="73" hidden="1"/>
    <col min="1542" max="1542" width="21.7109375" style="73" hidden="1"/>
    <col min="1543" max="1793" width="11.5703125" style="73" hidden="1"/>
    <col min="1794" max="1794" width="20.7109375" style="73" hidden="1"/>
    <col min="1795" max="1795" width="11.5703125" style="73" hidden="1"/>
    <col min="1796" max="1797" width="12.28515625" style="73" hidden="1"/>
    <col min="1798" max="1798" width="21.7109375" style="73" hidden="1"/>
    <col min="1799" max="2049" width="11.5703125" style="73" hidden="1"/>
    <col min="2050" max="2050" width="20.7109375" style="73" hidden="1"/>
    <col min="2051" max="2051" width="11.5703125" style="73" hidden="1"/>
    <col min="2052" max="2053" width="12.28515625" style="73" hidden="1"/>
    <col min="2054" max="2054" width="21.7109375" style="73" hidden="1"/>
    <col min="2055" max="2305" width="11.5703125" style="73" hidden="1"/>
    <col min="2306" max="2306" width="20.7109375" style="73" hidden="1"/>
    <col min="2307" max="2307" width="11.5703125" style="73" hidden="1"/>
    <col min="2308" max="2309" width="12.28515625" style="73" hidden="1"/>
    <col min="2310" max="2310" width="21.7109375" style="73" hidden="1"/>
    <col min="2311" max="2561" width="11.5703125" style="73" hidden="1"/>
    <col min="2562" max="2562" width="20.7109375" style="73" hidden="1"/>
    <col min="2563" max="2563" width="11.5703125" style="73" hidden="1"/>
    <col min="2564" max="2565" width="12.28515625" style="73" hidden="1"/>
    <col min="2566" max="2566" width="21.7109375" style="73" hidden="1"/>
    <col min="2567" max="2817" width="11.5703125" style="73" hidden="1"/>
    <col min="2818" max="2818" width="20.7109375" style="73" hidden="1"/>
    <col min="2819" max="2819" width="11.5703125" style="73" hidden="1"/>
    <col min="2820" max="2821" width="12.28515625" style="73" hidden="1"/>
    <col min="2822" max="2822" width="21.7109375" style="73" hidden="1"/>
    <col min="2823" max="3073" width="11.5703125" style="73" hidden="1"/>
    <col min="3074" max="3074" width="20.7109375" style="73" hidden="1"/>
    <col min="3075" max="3075" width="11.5703125" style="73" hidden="1"/>
    <col min="3076" max="3077" width="12.28515625" style="73" hidden="1"/>
    <col min="3078" max="3078" width="21.7109375" style="73" hidden="1"/>
    <col min="3079" max="3329" width="11.5703125" style="73" hidden="1"/>
    <col min="3330" max="3330" width="20.7109375" style="73" hidden="1"/>
    <col min="3331" max="3331" width="11.5703125" style="73" hidden="1"/>
    <col min="3332" max="3333" width="12.28515625" style="73" hidden="1"/>
    <col min="3334" max="3334" width="21.7109375" style="73" hidden="1"/>
    <col min="3335" max="3585" width="11.5703125" style="73" hidden="1"/>
    <col min="3586" max="3586" width="20.7109375" style="73" hidden="1"/>
    <col min="3587" max="3587" width="11.5703125" style="73" hidden="1"/>
    <col min="3588" max="3589" width="12.28515625" style="73" hidden="1"/>
    <col min="3590" max="3590" width="21.7109375" style="73" hidden="1"/>
    <col min="3591" max="3841" width="11.5703125" style="73" hidden="1"/>
    <col min="3842" max="3842" width="20.7109375" style="73" hidden="1"/>
    <col min="3843" max="3843" width="11.5703125" style="73" hidden="1"/>
    <col min="3844" max="3845" width="12.28515625" style="73" hidden="1"/>
    <col min="3846" max="3846" width="21.7109375" style="73" hidden="1"/>
    <col min="3847" max="4097" width="11.5703125" style="73" hidden="1"/>
    <col min="4098" max="4098" width="20.7109375" style="73" hidden="1"/>
    <col min="4099" max="4099" width="11.5703125" style="73" hidden="1"/>
    <col min="4100" max="4101" width="12.28515625" style="73" hidden="1"/>
    <col min="4102" max="4102" width="21.7109375" style="73" hidden="1"/>
    <col min="4103" max="4353" width="11.5703125" style="73" hidden="1"/>
    <col min="4354" max="4354" width="20.7109375" style="73" hidden="1"/>
    <col min="4355" max="4355" width="11.5703125" style="73" hidden="1"/>
    <col min="4356" max="4357" width="12.28515625" style="73" hidden="1"/>
    <col min="4358" max="4358" width="21.7109375" style="73" hidden="1"/>
    <col min="4359" max="4609" width="11.5703125" style="73" hidden="1"/>
    <col min="4610" max="4610" width="20.7109375" style="73" hidden="1"/>
    <col min="4611" max="4611" width="11.5703125" style="73" hidden="1"/>
    <col min="4612" max="4613" width="12.28515625" style="73" hidden="1"/>
    <col min="4614" max="4614" width="21.7109375" style="73" hidden="1"/>
    <col min="4615" max="4865" width="11.5703125" style="73" hidden="1"/>
    <col min="4866" max="4866" width="20.7109375" style="73" hidden="1"/>
    <col min="4867" max="4867" width="11.5703125" style="73" hidden="1"/>
    <col min="4868" max="4869" width="12.28515625" style="73" hidden="1"/>
    <col min="4870" max="4870" width="21.7109375" style="73" hidden="1"/>
    <col min="4871" max="5121" width="11.5703125" style="73" hidden="1"/>
    <col min="5122" max="5122" width="20.7109375" style="73" hidden="1"/>
    <col min="5123" max="5123" width="11.5703125" style="73" hidden="1"/>
    <col min="5124" max="5125" width="12.28515625" style="73" hidden="1"/>
    <col min="5126" max="5126" width="21.7109375" style="73" hidden="1"/>
    <col min="5127" max="5377" width="11.5703125" style="73" hidden="1"/>
    <col min="5378" max="5378" width="20.7109375" style="73" hidden="1"/>
    <col min="5379" max="5379" width="11.5703125" style="73" hidden="1"/>
    <col min="5380" max="5381" width="12.28515625" style="73" hidden="1"/>
    <col min="5382" max="5382" width="21.7109375" style="73" hidden="1"/>
    <col min="5383" max="5633" width="11.5703125" style="73" hidden="1"/>
    <col min="5634" max="5634" width="20.7109375" style="73" hidden="1"/>
    <col min="5635" max="5635" width="11.5703125" style="73" hidden="1"/>
    <col min="5636" max="5637" width="12.28515625" style="73" hidden="1"/>
    <col min="5638" max="5638" width="21.7109375" style="73" hidden="1"/>
    <col min="5639" max="5889" width="11.5703125" style="73" hidden="1"/>
    <col min="5890" max="5890" width="20.7109375" style="73" hidden="1"/>
    <col min="5891" max="5891" width="11.5703125" style="73" hidden="1"/>
    <col min="5892" max="5893" width="12.28515625" style="73" hidden="1"/>
    <col min="5894" max="5894" width="21.7109375" style="73" hidden="1"/>
    <col min="5895" max="6145" width="11.5703125" style="73" hidden="1"/>
    <col min="6146" max="6146" width="20.7109375" style="73" hidden="1"/>
    <col min="6147" max="6147" width="11.5703125" style="73" hidden="1"/>
    <col min="6148" max="6149" width="12.28515625" style="73" hidden="1"/>
    <col min="6150" max="6150" width="21.7109375" style="73" hidden="1"/>
    <col min="6151" max="6401" width="11.5703125" style="73" hidden="1"/>
    <col min="6402" max="6402" width="20.7109375" style="73" hidden="1"/>
    <col min="6403" max="6403" width="11.5703125" style="73" hidden="1"/>
    <col min="6404" max="6405" width="12.28515625" style="73" hidden="1"/>
    <col min="6406" max="6406" width="21.7109375" style="73" hidden="1"/>
    <col min="6407" max="6657" width="11.5703125" style="73" hidden="1"/>
    <col min="6658" max="6658" width="20.7109375" style="73" hidden="1"/>
    <col min="6659" max="6659" width="11.5703125" style="73" hidden="1"/>
    <col min="6660" max="6661" width="12.28515625" style="73" hidden="1"/>
    <col min="6662" max="6662" width="21.7109375" style="73" hidden="1"/>
    <col min="6663" max="6913" width="11.5703125" style="73" hidden="1"/>
    <col min="6914" max="6914" width="20.7109375" style="73" hidden="1"/>
    <col min="6915" max="6915" width="11.5703125" style="73" hidden="1"/>
    <col min="6916" max="6917" width="12.28515625" style="73" hidden="1"/>
    <col min="6918" max="6918" width="21.7109375" style="73" hidden="1"/>
    <col min="6919" max="7169" width="11.5703125" style="73" hidden="1"/>
    <col min="7170" max="7170" width="20.7109375" style="73" hidden="1"/>
    <col min="7171" max="7171" width="11.5703125" style="73" hidden="1"/>
    <col min="7172" max="7173" width="12.28515625" style="73" hidden="1"/>
    <col min="7174" max="7174" width="21.7109375" style="73" hidden="1"/>
    <col min="7175" max="7425" width="11.5703125" style="73" hidden="1"/>
    <col min="7426" max="7426" width="20.7109375" style="73" hidden="1"/>
    <col min="7427" max="7427" width="11.5703125" style="73" hidden="1"/>
    <col min="7428" max="7429" width="12.28515625" style="73" hidden="1"/>
    <col min="7430" max="7430" width="21.7109375" style="73" hidden="1"/>
    <col min="7431" max="7681" width="11.5703125" style="73" hidden="1"/>
    <col min="7682" max="7682" width="20.7109375" style="73" hidden="1"/>
    <col min="7683" max="7683" width="11.5703125" style="73" hidden="1"/>
    <col min="7684" max="7685" width="12.28515625" style="73" hidden="1"/>
    <col min="7686" max="7686" width="21.7109375" style="73" hidden="1"/>
    <col min="7687" max="7937" width="11.5703125" style="73" hidden="1"/>
    <col min="7938" max="7938" width="20.7109375" style="73" hidden="1"/>
    <col min="7939" max="7939" width="11.5703125" style="73" hidden="1"/>
    <col min="7940" max="7941" width="12.28515625" style="73" hidden="1"/>
    <col min="7942" max="7942" width="21.7109375" style="73" hidden="1"/>
    <col min="7943" max="8193" width="11.5703125" style="73" hidden="1"/>
    <col min="8194" max="8194" width="20.7109375" style="73" hidden="1"/>
    <col min="8195" max="8195" width="11.5703125" style="73" hidden="1"/>
    <col min="8196" max="8197" width="12.28515625" style="73" hidden="1"/>
    <col min="8198" max="8198" width="21.7109375" style="73" hidden="1"/>
    <col min="8199" max="8449" width="11.5703125" style="73" hidden="1"/>
    <col min="8450" max="8450" width="20.7109375" style="73" hidden="1"/>
    <col min="8451" max="8451" width="11.5703125" style="73" hidden="1"/>
    <col min="8452" max="8453" width="12.28515625" style="73" hidden="1"/>
    <col min="8454" max="8454" width="21.7109375" style="73" hidden="1"/>
    <col min="8455" max="8705" width="11.5703125" style="73" hidden="1"/>
    <col min="8706" max="8706" width="20.7109375" style="73" hidden="1"/>
    <col min="8707" max="8707" width="11.5703125" style="73" hidden="1"/>
    <col min="8708" max="8709" width="12.28515625" style="73" hidden="1"/>
    <col min="8710" max="8710" width="21.7109375" style="73" hidden="1"/>
    <col min="8711" max="8961" width="11.5703125" style="73" hidden="1"/>
    <col min="8962" max="8962" width="20.7109375" style="73" hidden="1"/>
    <col min="8963" max="8963" width="11.5703125" style="73" hidden="1"/>
    <col min="8964" max="8965" width="12.28515625" style="73" hidden="1"/>
    <col min="8966" max="8966" width="21.7109375" style="73" hidden="1"/>
    <col min="8967" max="9217" width="11.5703125" style="73" hidden="1"/>
    <col min="9218" max="9218" width="20.7109375" style="73" hidden="1"/>
    <col min="9219" max="9219" width="11.5703125" style="73" hidden="1"/>
    <col min="9220" max="9221" width="12.28515625" style="73" hidden="1"/>
    <col min="9222" max="9222" width="21.7109375" style="73" hidden="1"/>
    <col min="9223" max="9473" width="11.5703125" style="73" hidden="1"/>
    <col min="9474" max="9474" width="20.7109375" style="73" hidden="1"/>
    <col min="9475" max="9475" width="11.5703125" style="73" hidden="1"/>
    <col min="9476" max="9477" width="12.28515625" style="73" hidden="1"/>
    <col min="9478" max="9478" width="21.7109375" style="73" hidden="1"/>
    <col min="9479" max="9729" width="11.5703125" style="73" hidden="1"/>
    <col min="9730" max="9730" width="20.7109375" style="73" hidden="1"/>
    <col min="9731" max="9731" width="11.5703125" style="73" hidden="1"/>
    <col min="9732" max="9733" width="12.28515625" style="73" hidden="1"/>
    <col min="9734" max="9734" width="21.7109375" style="73" hidden="1"/>
    <col min="9735" max="9985" width="11.5703125" style="73" hidden="1"/>
    <col min="9986" max="9986" width="20.7109375" style="73" hidden="1"/>
    <col min="9987" max="9987" width="11.5703125" style="73" hidden="1"/>
    <col min="9988" max="9989" width="12.28515625" style="73" hidden="1"/>
    <col min="9990" max="9990" width="21.7109375" style="73" hidden="1"/>
    <col min="9991" max="10241" width="11.5703125" style="73" hidden="1"/>
    <col min="10242" max="10242" width="20.7109375" style="73" hidden="1"/>
    <col min="10243" max="10243" width="11.5703125" style="73" hidden="1"/>
    <col min="10244" max="10245" width="12.28515625" style="73" hidden="1"/>
    <col min="10246" max="10246" width="21.7109375" style="73" hidden="1"/>
    <col min="10247" max="10497" width="11.5703125" style="73" hidden="1"/>
    <col min="10498" max="10498" width="20.7109375" style="73" hidden="1"/>
    <col min="10499" max="10499" width="11.5703125" style="73" hidden="1"/>
    <col min="10500" max="10501" width="12.28515625" style="73" hidden="1"/>
    <col min="10502" max="10502" width="21.7109375" style="73" hidden="1"/>
    <col min="10503" max="10753" width="11.5703125" style="73" hidden="1"/>
    <col min="10754" max="10754" width="20.7109375" style="73" hidden="1"/>
    <col min="10755" max="10755" width="11.5703125" style="73" hidden="1"/>
    <col min="10756" max="10757" width="12.28515625" style="73" hidden="1"/>
    <col min="10758" max="10758" width="21.7109375" style="73" hidden="1"/>
    <col min="10759" max="11009" width="11.5703125" style="73" hidden="1"/>
    <col min="11010" max="11010" width="20.7109375" style="73" hidden="1"/>
    <col min="11011" max="11011" width="11.5703125" style="73" hidden="1"/>
    <col min="11012" max="11013" width="12.28515625" style="73" hidden="1"/>
    <col min="11014" max="11014" width="21.7109375" style="73" hidden="1"/>
    <col min="11015" max="11265" width="11.5703125" style="73" hidden="1"/>
    <col min="11266" max="11266" width="20.7109375" style="73" hidden="1"/>
    <col min="11267" max="11267" width="11.5703125" style="73" hidden="1"/>
    <col min="11268" max="11269" width="12.28515625" style="73" hidden="1"/>
    <col min="11270" max="11270" width="21.7109375" style="73" hidden="1"/>
    <col min="11271" max="11521" width="11.5703125" style="73" hidden="1"/>
    <col min="11522" max="11522" width="20.7109375" style="73" hidden="1"/>
    <col min="11523" max="11523" width="11.5703125" style="73" hidden="1"/>
    <col min="11524" max="11525" width="12.28515625" style="73" hidden="1"/>
    <col min="11526" max="11526" width="21.7109375" style="73" hidden="1"/>
    <col min="11527" max="11777" width="11.5703125" style="73" hidden="1"/>
    <col min="11778" max="11778" width="20.7109375" style="73" hidden="1"/>
    <col min="11779" max="11779" width="11.5703125" style="73" hidden="1"/>
    <col min="11780" max="11781" width="12.28515625" style="73" hidden="1"/>
    <col min="11782" max="11782" width="21.7109375" style="73" hidden="1"/>
    <col min="11783" max="12033" width="11.5703125" style="73" hidden="1"/>
    <col min="12034" max="12034" width="20.7109375" style="73" hidden="1"/>
    <col min="12035" max="12035" width="11.5703125" style="73" hidden="1"/>
    <col min="12036" max="12037" width="12.28515625" style="73" hidden="1"/>
    <col min="12038" max="12038" width="21.7109375" style="73" hidden="1"/>
    <col min="12039" max="12289" width="11.5703125" style="73" hidden="1"/>
    <col min="12290" max="12290" width="20.7109375" style="73" hidden="1"/>
    <col min="12291" max="12291" width="11.5703125" style="73" hidden="1"/>
    <col min="12292" max="12293" width="12.28515625" style="73" hidden="1"/>
    <col min="12294" max="12294" width="21.7109375" style="73" hidden="1"/>
    <col min="12295" max="12545" width="11.5703125" style="73" hidden="1"/>
    <col min="12546" max="12546" width="20.7109375" style="73" hidden="1"/>
    <col min="12547" max="12547" width="11.5703125" style="73" hidden="1"/>
    <col min="12548" max="12549" width="12.28515625" style="73" hidden="1"/>
    <col min="12550" max="12550" width="21.7109375" style="73" hidden="1"/>
    <col min="12551" max="12801" width="11.5703125" style="73" hidden="1"/>
    <col min="12802" max="12802" width="20.7109375" style="73" hidden="1"/>
    <col min="12803" max="12803" width="11.5703125" style="73" hidden="1"/>
    <col min="12804" max="12805" width="12.28515625" style="73" hidden="1"/>
    <col min="12806" max="12806" width="21.7109375" style="73" hidden="1"/>
    <col min="12807" max="13057" width="11.5703125" style="73" hidden="1"/>
    <col min="13058" max="13058" width="20.7109375" style="73" hidden="1"/>
    <col min="13059" max="13059" width="11.5703125" style="73" hidden="1"/>
    <col min="13060" max="13061" width="12.28515625" style="73" hidden="1"/>
    <col min="13062" max="13062" width="21.7109375" style="73" hidden="1"/>
    <col min="13063" max="13313" width="11.5703125" style="73" hidden="1"/>
    <col min="13314" max="13314" width="20.7109375" style="73" hidden="1"/>
    <col min="13315" max="13315" width="11.5703125" style="73" hidden="1"/>
    <col min="13316" max="13317" width="12.28515625" style="73" hidden="1"/>
    <col min="13318" max="13318" width="21.7109375" style="73" hidden="1"/>
    <col min="13319" max="13569" width="11.5703125" style="73" hidden="1"/>
    <col min="13570" max="13570" width="20.7109375" style="73" hidden="1"/>
    <col min="13571" max="13571" width="11.5703125" style="73" hidden="1"/>
    <col min="13572" max="13573" width="12.28515625" style="73" hidden="1"/>
    <col min="13574" max="13574" width="21.7109375" style="73" hidden="1"/>
    <col min="13575" max="13825" width="11.5703125" style="73" hidden="1"/>
    <col min="13826" max="13826" width="20.7109375" style="73" hidden="1"/>
    <col min="13827" max="13827" width="11.5703125" style="73" hidden="1"/>
    <col min="13828" max="13829" width="12.28515625" style="73" hidden="1"/>
    <col min="13830" max="13830" width="21.7109375" style="73" hidden="1"/>
    <col min="13831" max="14081" width="11.5703125" style="73" hidden="1"/>
    <col min="14082" max="14082" width="20.7109375" style="73" hidden="1"/>
    <col min="14083" max="14083" width="11.5703125" style="73" hidden="1"/>
    <col min="14084" max="14085" width="12.28515625" style="73" hidden="1"/>
    <col min="14086" max="14086" width="21.7109375" style="73" hidden="1"/>
    <col min="14087" max="14337" width="11.5703125" style="73" hidden="1"/>
    <col min="14338" max="14338" width="20.7109375" style="73" hidden="1"/>
    <col min="14339" max="14339" width="11.5703125" style="73" hidden="1"/>
    <col min="14340" max="14341" width="12.28515625" style="73" hidden="1"/>
    <col min="14342" max="14342" width="21.7109375" style="73" hidden="1"/>
    <col min="14343" max="14593" width="11.5703125" style="73" hidden="1"/>
    <col min="14594" max="14594" width="20.7109375" style="73" hidden="1"/>
    <col min="14595" max="14595" width="11.5703125" style="73" hidden="1"/>
    <col min="14596" max="14597" width="12.28515625" style="73" hidden="1"/>
    <col min="14598" max="14598" width="21.7109375" style="73" hidden="1"/>
    <col min="14599" max="14849" width="11.5703125" style="73" hidden="1"/>
    <col min="14850" max="14850" width="20.7109375" style="73" hidden="1"/>
    <col min="14851" max="14851" width="11.5703125" style="73" hidden="1"/>
    <col min="14852" max="14853" width="12.28515625" style="73" hidden="1"/>
    <col min="14854" max="14854" width="21.7109375" style="73" hidden="1"/>
    <col min="14855" max="15105" width="11.5703125" style="73" hidden="1"/>
    <col min="15106" max="15106" width="20.7109375" style="73" hidden="1"/>
    <col min="15107" max="15107" width="11.5703125" style="73" hidden="1"/>
    <col min="15108" max="15109" width="12.28515625" style="73" hidden="1"/>
    <col min="15110" max="15110" width="21.7109375" style="73" hidden="1"/>
    <col min="15111" max="15361" width="11.5703125" style="73" hidden="1"/>
    <col min="15362" max="15362" width="20.7109375" style="73" hidden="1"/>
    <col min="15363" max="15363" width="11.5703125" style="73" hidden="1"/>
    <col min="15364" max="15365" width="12.28515625" style="73" hidden="1"/>
    <col min="15366" max="15366" width="21.7109375" style="73" hidden="1"/>
    <col min="15367" max="15617" width="11.5703125" style="73" hidden="1"/>
    <col min="15618" max="15618" width="20.7109375" style="73" hidden="1"/>
    <col min="15619" max="15619" width="11.5703125" style="73" hidden="1"/>
    <col min="15620" max="15621" width="12.28515625" style="73" hidden="1"/>
    <col min="15622" max="15622" width="21.7109375" style="73" hidden="1"/>
    <col min="15623" max="15873" width="11.5703125" style="73" hidden="1"/>
    <col min="15874" max="15874" width="20.7109375" style="73" hidden="1"/>
    <col min="15875" max="15875" width="11.5703125" style="73" hidden="1"/>
    <col min="15876" max="15877" width="12.28515625" style="73" hidden="1"/>
    <col min="15878" max="15878" width="21.7109375" style="73" hidden="1"/>
    <col min="15879" max="16129" width="11.5703125" style="73" hidden="1"/>
    <col min="16130" max="16130" width="20.7109375" style="73" hidden="1"/>
    <col min="16131" max="16131" width="11.5703125" style="73" hidden="1"/>
    <col min="16132" max="16133" width="12.28515625" style="73" hidden="1"/>
    <col min="16134" max="16134" width="21.7109375" style="73" hidden="1"/>
    <col min="16135" max="16384" width="11.5703125" style="73" hidden="1"/>
  </cols>
  <sheetData>
    <row r="1" spans="2:12" x14ac:dyDescent="0.2"/>
    <row r="2" spans="2:12" ht="21" customHeight="1" x14ac:dyDescent="0.2">
      <c r="L2" s="187" t="s">
        <v>184</v>
      </c>
    </row>
    <row r="3" spans="2:12" ht="21" customHeight="1" x14ac:dyDescent="0.2">
      <c r="L3" s="188" t="s">
        <v>185</v>
      </c>
    </row>
    <row r="4" spans="2:12" ht="21" customHeight="1" x14ac:dyDescent="0.2"/>
    <row r="5" spans="2:12" x14ac:dyDescent="0.2">
      <c r="B5" s="196"/>
      <c r="C5" s="196"/>
      <c r="D5" s="196"/>
      <c r="E5" s="196"/>
      <c r="F5" s="196"/>
      <c r="G5" s="196"/>
      <c r="H5" s="196"/>
      <c r="I5" s="196"/>
      <c r="J5" s="196"/>
    </row>
    <row r="6" spans="2:12" ht="15" x14ac:dyDescent="0.25">
      <c r="B6" s="231" t="s">
        <v>188</v>
      </c>
      <c r="C6" s="231"/>
      <c r="D6" s="231"/>
      <c r="E6" s="231"/>
      <c r="F6" s="231"/>
      <c r="G6" s="231"/>
      <c r="H6" s="231"/>
      <c r="I6" s="231"/>
      <c r="J6" s="231"/>
    </row>
    <row r="7" spans="2:12" x14ac:dyDescent="0.2">
      <c r="B7" s="232" t="str">
        <f>Aux!$V$5</f>
        <v>Septiembre 2024</v>
      </c>
      <c r="C7" s="232"/>
      <c r="D7" s="232"/>
      <c r="E7" s="232"/>
      <c r="F7" s="232"/>
      <c r="G7" s="232"/>
      <c r="H7" s="232"/>
      <c r="I7" s="232"/>
      <c r="J7" s="232"/>
    </row>
    <row r="8" spans="2:12" ht="23.25" customHeight="1" x14ac:dyDescent="0.2"/>
    <row r="9" spans="2:12" x14ac:dyDescent="0.2">
      <c r="L9" s="174"/>
    </row>
    <row r="10" spans="2:12" ht="15" thickBot="1" x14ac:dyDescent="0.25">
      <c r="F10" s="74"/>
      <c r="G10" s="230" t="str">
        <f>Aux!W6</f>
        <v>ene-sept 2023</v>
      </c>
      <c r="H10" s="230" t="str">
        <f>Aux!W5</f>
        <v>ene-sept 2024</v>
      </c>
      <c r="I10" s="75" t="s">
        <v>133</v>
      </c>
    </row>
    <row r="11" spans="2:12" ht="15" thickBot="1" x14ac:dyDescent="0.25">
      <c r="F11" s="76" t="s">
        <v>96</v>
      </c>
      <c r="G11" s="77">
        <f>'CA Informe'!U13</f>
        <v>32508.021375988003</v>
      </c>
      <c r="H11" s="77">
        <f>'CA Informe'!T13</f>
        <v>38172.841604847999</v>
      </c>
      <c r="I11" s="78">
        <f>+H11/G11-1</f>
        <v>0.17425915171337714</v>
      </c>
    </row>
    <row r="12" spans="2:12" x14ac:dyDescent="0.2">
      <c r="F12" s="79" t="str">
        <f>+'1'!A12</f>
        <v xml:space="preserve">Ingresos Tributarios </v>
      </c>
      <c r="G12" s="80">
        <f>'CA Informe'!U14</f>
        <v>23829.071491448005</v>
      </c>
      <c r="H12" s="80">
        <f>'CA Informe'!T14</f>
        <v>28816.994828807001</v>
      </c>
      <c r="I12" s="81">
        <f>+H12/G12-1</f>
        <v>0.20932092713512174</v>
      </c>
    </row>
    <row r="13" spans="2:12" x14ac:dyDescent="0.2">
      <c r="F13" s="79" t="str">
        <f>+'1'!A14</f>
        <v>Contribuciones sociales</v>
      </c>
      <c r="G13" s="80">
        <f>'CA Informe'!U17</f>
        <v>2812.3169176830006</v>
      </c>
      <c r="H13" s="80">
        <f>'CA Informe'!T17</f>
        <v>2423.128198461</v>
      </c>
      <c r="I13" s="81">
        <f>+H13/G13-1</f>
        <v>-0.13838721972438428</v>
      </c>
    </row>
    <row r="14" spans="2:12" x14ac:dyDescent="0.2">
      <c r="F14" s="82" t="str">
        <f>+'1'!A16</f>
        <v>Donaciones</v>
      </c>
      <c r="G14" s="83">
        <f>'CA Informe'!U18</f>
        <v>1168.326511405</v>
      </c>
      <c r="H14" s="83">
        <f>'CA Informe'!T18</f>
        <v>1355.1807894399999</v>
      </c>
      <c r="I14" s="84">
        <f>+H14/G14-1</f>
        <v>0.15993326883449188</v>
      </c>
    </row>
    <row r="15" spans="2:12" x14ac:dyDescent="0.2">
      <c r="F15" s="85" t="str">
        <f>+'1'!A26</f>
        <v>Otros ingresos</v>
      </c>
      <c r="G15" s="86">
        <f>'CA Informe'!U19</f>
        <v>4698.3064554520006</v>
      </c>
      <c r="H15" s="221">
        <f>'CA Informe'!T19</f>
        <v>5577.53778814</v>
      </c>
      <c r="I15" s="87">
        <f>+H15/G15-1</f>
        <v>0.18713792746910385</v>
      </c>
    </row>
    <row r="16" spans="2:12" x14ac:dyDescent="0.2">
      <c r="F16" s="88" t="s">
        <v>134</v>
      </c>
    </row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x14ac:dyDescent="0.2"/>
    <row r="31" spans="2:14" ht="15" thickBot="1" x14ac:dyDescent="0.25">
      <c r="C31" s="230" t="str">
        <f>Aux!W6</f>
        <v>ene-sept 2023</v>
      </c>
      <c r="D31" s="230" t="str">
        <f>Aux!W5</f>
        <v>ene-sept 2024</v>
      </c>
      <c r="E31" s="89" t="s">
        <v>133</v>
      </c>
    </row>
    <row r="32" spans="2:14" ht="15" thickBot="1" x14ac:dyDescent="0.25">
      <c r="B32" s="90" t="s">
        <v>135</v>
      </c>
      <c r="C32" s="90">
        <f>'CA Informe'!U20</f>
        <v>32914.049197535998</v>
      </c>
      <c r="D32" s="90">
        <f>'CA Informe'!T20</f>
        <v>37454.213411219003</v>
      </c>
      <c r="E32" s="91">
        <f>+D32/C32-1</f>
        <v>0.13794000812342744</v>
      </c>
      <c r="N32" s="168"/>
    </row>
    <row r="33" spans="2:15" x14ac:dyDescent="0.2">
      <c r="B33" s="93" t="str">
        <f>+'1'!A36</f>
        <v>Remuneración a los empleados</v>
      </c>
      <c r="C33" s="94">
        <f>'CA Informe'!U21</f>
        <v>14093.057080185001</v>
      </c>
      <c r="D33" s="94">
        <f>'CA Informe'!T21</f>
        <v>15095.886612957001</v>
      </c>
      <c r="E33" s="95">
        <f t="shared" ref="E33:E38" si="0">+D33/C33-1</f>
        <v>7.1157700353175368E-2</v>
      </c>
      <c r="F33" s="92"/>
    </row>
    <row r="34" spans="2:15" x14ac:dyDescent="0.2">
      <c r="B34" s="83" t="str">
        <f>+'1'!A37</f>
        <v>Uso de bienes y servicios</v>
      </c>
      <c r="C34" s="83">
        <f>'CA Informe'!U22</f>
        <v>3712.5681389769993</v>
      </c>
      <c r="D34" s="83">
        <f>'CA Informe'!T22</f>
        <v>5028.6537266359992</v>
      </c>
      <c r="E34" s="84">
        <f t="shared" si="0"/>
        <v>0.3544946620216507</v>
      </c>
      <c r="F34" s="84"/>
    </row>
    <row r="35" spans="2:15" x14ac:dyDescent="0.2">
      <c r="B35" s="83" t="str">
        <f>+'1'!A42</f>
        <v>Intereses</v>
      </c>
      <c r="C35" s="83">
        <f>'CA Informe'!U23</f>
        <v>3716.5871925379997</v>
      </c>
      <c r="D35" s="83">
        <f>'CA Informe'!T23</f>
        <v>4895.0737408809991</v>
      </c>
      <c r="E35" s="84">
        <f t="shared" si="0"/>
        <v>0.31708836286933151</v>
      </c>
      <c r="F35" s="84"/>
      <c r="L35" s="168"/>
      <c r="M35" s="168"/>
    </row>
    <row r="36" spans="2:15" ht="19.149999999999999" customHeight="1" x14ac:dyDescent="0.2">
      <c r="B36" s="83" t="str">
        <f>+'1'!A46</f>
        <v>Donaciones</v>
      </c>
      <c r="C36" s="83">
        <f>'CA Informe'!U24</f>
        <v>3672.5840499289998</v>
      </c>
      <c r="D36" s="83">
        <f>'CA Informe'!T24</f>
        <v>4322.618004596</v>
      </c>
      <c r="E36" s="84">
        <f t="shared" si="0"/>
        <v>0.17699634530612496</v>
      </c>
      <c r="F36" s="84"/>
      <c r="M36" s="168"/>
    </row>
    <row r="37" spans="2:15" x14ac:dyDescent="0.2">
      <c r="B37" s="83" t="str">
        <f>+'1'!A56</f>
        <v>Prestaciones sociales</v>
      </c>
      <c r="C37" s="83">
        <f>'CA Informe'!U25</f>
        <v>6484.2425878170006</v>
      </c>
      <c r="D37" s="83">
        <f>'CA Informe'!T25</f>
        <v>6685.2371131259997</v>
      </c>
      <c r="E37" s="84">
        <f t="shared" si="0"/>
        <v>3.0997379044183315E-2</v>
      </c>
      <c r="F37" s="84"/>
      <c r="L37" s="168"/>
      <c r="M37" s="168"/>
      <c r="N37" s="168"/>
    </row>
    <row r="38" spans="2:15" x14ac:dyDescent="0.2">
      <c r="B38" s="96" t="str">
        <f>+'1'!A60</f>
        <v>Otros gastos</v>
      </c>
      <c r="C38" s="96">
        <f>'CA Informe'!U26</f>
        <v>1235.01014809</v>
      </c>
      <c r="D38" s="96">
        <f>'CA Informe'!T26</f>
        <v>1426.7442130230002</v>
      </c>
      <c r="E38" s="97">
        <f t="shared" si="0"/>
        <v>0.15524897931367265</v>
      </c>
      <c r="F38" s="84"/>
      <c r="L38" s="168"/>
      <c r="M38" s="168"/>
      <c r="N38" s="168"/>
    </row>
    <row r="39" spans="2:15" x14ac:dyDescent="0.2">
      <c r="B39" s="98" t="s">
        <v>136</v>
      </c>
      <c r="F39" s="84"/>
      <c r="M39" s="168"/>
      <c r="N39" s="168"/>
    </row>
    <row r="40" spans="2:15" x14ac:dyDescent="0.2">
      <c r="F40" s="74"/>
      <c r="H40" s="178"/>
      <c r="I40" s="179"/>
      <c r="M40" s="168"/>
    </row>
    <row r="41" spans="2:15" x14ac:dyDescent="0.2">
      <c r="H41" s="178"/>
      <c r="I41" s="179"/>
      <c r="M41" s="168"/>
      <c r="N41" s="168"/>
      <c r="O41" s="168"/>
    </row>
    <row r="42" spans="2:15" x14ac:dyDescent="0.2">
      <c r="H42" s="178"/>
      <c r="I42" s="179"/>
      <c r="L42" s="168"/>
      <c r="M42" s="168"/>
      <c r="N42" s="168"/>
    </row>
    <row r="43" spans="2:15" x14ac:dyDescent="0.2">
      <c r="H43" s="180"/>
      <c r="I43" s="179"/>
      <c r="M43" s="168"/>
    </row>
    <row r="44" spans="2:15" x14ac:dyDescent="0.2">
      <c r="H44" s="178"/>
      <c r="I44" s="179"/>
      <c r="M44" s="168"/>
    </row>
    <row r="45" spans="2:15" x14ac:dyDescent="0.2">
      <c r="M45" s="168"/>
      <c r="N45" s="168"/>
    </row>
    <row r="46" spans="2:15" x14ac:dyDescent="0.2">
      <c r="M46" s="168"/>
      <c r="N46" s="168"/>
    </row>
    <row r="47" spans="2:15" x14ac:dyDescent="0.2"/>
    <row r="48" spans="2:15" x14ac:dyDescent="0.2">
      <c r="M48" s="168"/>
    </row>
    <row r="49" spans="8:14" x14ac:dyDescent="0.2">
      <c r="M49" s="168"/>
      <c r="N49" s="168"/>
    </row>
    <row r="50" spans="8:14" x14ac:dyDescent="0.2"/>
    <row r="51" spans="8:14" x14ac:dyDescent="0.2"/>
    <row r="52" spans="8:14" x14ac:dyDescent="0.2"/>
    <row r="53" spans="8:14" x14ac:dyDescent="0.2"/>
    <row r="54" spans="8:14" ht="15" x14ac:dyDescent="0.25">
      <c r="J54" s="177"/>
    </row>
    <row r="55" spans="8:14" ht="15" hidden="1" x14ac:dyDescent="0.25">
      <c r="J55" s="177"/>
    </row>
    <row r="56" spans="8:14" ht="15" hidden="1" x14ac:dyDescent="0.25">
      <c r="J56" s="177"/>
    </row>
    <row r="57" spans="8:14" ht="15" hidden="1" x14ac:dyDescent="0.25">
      <c r="J57" s="177"/>
    </row>
    <row r="58" spans="8:14" ht="15" hidden="1" x14ac:dyDescent="0.25">
      <c r="J58" s="177"/>
    </row>
    <row r="59" spans="8:14" ht="15" hidden="1" x14ac:dyDescent="0.25">
      <c r="H59" s="176"/>
      <c r="I59" s="176"/>
      <c r="J59" s="177"/>
    </row>
    <row r="60" spans="8:14" ht="15" hidden="1" x14ac:dyDescent="0.25">
      <c r="H60" s="176"/>
      <c r="I60" s="176"/>
      <c r="J60" s="177"/>
    </row>
    <row r="61" spans="8:14" ht="15" hidden="1" x14ac:dyDescent="0.25">
      <c r="H61" s="176"/>
      <c r="I61" s="176"/>
      <c r="J61" s="177"/>
    </row>
    <row r="62" spans="8:14" ht="15" hidden="1" x14ac:dyDescent="0.25">
      <c r="H62" s="176"/>
      <c r="I62" s="176"/>
      <c r="J62" s="177"/>
    </row>
    <row r="63" spans="8:14" ht="15" hidden="1" x14ac:dyDescent="0.25">
      <c r="H63" s="176"/>
      <c r="I63" s="176"/>
      <c r="J63" s="177"/>
    </row>
    <row r="64" spans="8:14" ht="15" hidden="1" x14ac:dyDescent="0.25">
      <c r="H64" s="176"/>
      <c r="I64" s="176"/>
      <c r="J64" s="177"/>
    </row>
    <row r="65" spans="8:10" ht="15" hidden="1" x14ac:dyDescent="0.25">
      <c r="H65" s="176"/>
      <c r="I65" s="176"/>
      <c r="J65" s="177"/>
    </row>
    <row r="66" spans="8:10" ht="15" hidden="1" x14ac:dyDescent="0.25">
      <c r="H66" s="176"/>
      <c r="I66" s="176"/>
      <c r="J66" s="177"/>
    </row>
    <row r="67" spans="8:10" ht="15" hidden="1" x14ac:dyDescent="0.25">
      <c r="H67" s="176"/>
      <c r="I67" s="176"/>
      <c r="J67" s="177"/>
    </row>
    <row r="68" spans="8:10" hidden="1" x14ac:dyDescent="0.2">
      <c r="H68" s="175"/>
      <c r="I68" s="175"/>
    </row>
    <row r="69" spans="8:10" hidden="1" x14ac:dyDescent="0.2">
      <c r="H69" s="175"/>
      <c r="I69" s="175"/>
    </row>
  </sheetData>
  <mergeCells count="2">
    <mergeCell ref="B6:J6"/>
    <mergeCell ref="B7:J7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7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3" customWidth="1"/>
    <col min="2" max="2" width="12.28515625" style="103" bestFit="1" customWidth="1"/>
    <col min="3" max="3" width="11.42578125" style="136" customWidth="1"/>
    <col min="4" max="4" width="9.7109375" style="103" bestFit="1" customWidth="1"/>
    <col min="5" max="5" width="12.28515625" style="103" bestFit="1" customWidth="1"/>
    <col min="6" max="6" width="10.85546875" style="110" customWidth="1"/>
    <col min="7" max="7" width="9.42578125" style="103" customWidth="1"/>
    <col min="8" max="8" width="9.85546875" style="103" customWidth="1"/>
    <col min="9" max="9" width="1.85546875" style="103" customWidth="1"/>
    <col min="10" max="10" width="17.7109375" style="103" bestFit="1" customWidth="1"/>
    <col min="11" max="256" width="12.28515625" style="103" hidden="1"/>
    <col min="257" max="257" width="53.7109375" style="103" hidden="1"/>
    <col min="258" max="258" width="12.28515625" style="103" hidden="1"/>
    <col min="259" max="259" width="10.5703125" style="103" hidden="1"/>
    <col min="260" max="260" width="9.7109375" style="103" hidden="1"/>
    <col min="261" max="261" width="12.28515625" style="103" hidden="1"/>
    <col min="262" max="262" width="9.28515625" style="103" hidden="1"/>
    <col min="263" max="263" width="8.28515625" style="103" hidden="1"/>
    <col min="264" max="264" width="9.140625" style="103" hidden="1"/>
    <col min="265" max="265" width="14" style="103" hidden="1"/>
    <col min="266" max="266" width="17.7109375" style="103" hidden="1"/>
    <col min="267" max="512" width="12.28515625" style="103" hidden="1"/>
    <col min="513" max="513" width="53.7109375" style="103" hidden="1"/>
    <col min="514" max="514" width="12.28515625" style="103" hidden="1"/>
    <col min="515" max="515" width="10.5703125" style="103" hidden="1"/>
    <col min="516" max="516" width="9.7109375" style="103" hidden="1"/>
    <col min="517" max="517" width="12.28515625" style="103" hidden="1"/>
    <col min="518" max="518" width="9.28515625" style="103" hidden="1"/>
    <col min="519" max="519" width="8.28515625" style="103" hidden="1"/>
    <col min="520" max="520" width="9.140625" style="103" hidden="1"/>
    <col min="521" max="521" width="14" style="103" hidden="1"/>
    <col min="522" max="522" width="17.7109375" style="103" hidden="1"/>
    <col min="523" max="768" width="12.28515625" style="103" hidden="1"/>
    <col min="769" max="769" width="53.7109375" style="103" hidden="1"/>
    <col min="770" max="770" width="12.28515625" style="103" hidden="1"/>
    <col min="771" max="771" width="10.5703125" style="103" hidden="1"/>
    <col min="772" max="772" width="9.7109375" style="103" hidden="1"/>
    <col min="773" max="773" width="12.28515625" style="103" hidden="1"/>
    <col min="774" max="774" width="9.28515625" style="103" hidden="1"/>
    <col min="775" max="775" width="8.28515625" style="103" hidden="1"/>
    <col min="776" max="776" width="9.140625" style="103" hidden="1"/>
    <col min="777" max="777" width="14" style="103" hidden="1"/>
    <col min="778" max="778" width="17.7109375" style="103" hidden="1"/>
    <col min="779" max="1024" width="12.28515625" style="103" hidden="1"/>
    <col min="1025" max="1025" width="53.7109375" style="103" hidden="1"/>
    <col min="1026" max="1026" width="12.28515625" style="103" hidden="1"/>
    <col min="1027" max="1027" width="10.5703125" style="103" hidden="1"/>
    <col min="1028" max="1028" width="9.7109375" style="103" hidden="1"/>
    <col min="1029" max="1029" width="12.28515625" style="103" hidden="1"/>
    <col min="1030" max="1030" width="9.28515625" style="103" hidden="1"/>
    <col min="1031" max="1031" width="8.28515625" style="103" hidden="1"/>
    <col min="1032" max="1032" width="9.140625" style="103" hidden="1"/>
    <col min="1033" max="1033" width="14" style="103" hidden="1"/>
    <col min="1034" max="1034" width="17.7109375" style="103" hidden="1"/>
    <col min="1035" max="1280" width="12.28515625" style="103" hidden="1"/>
    <col min="1281" max="1281" width="53.7109375" style="103" hidden="1"/>
    <col min="1282" max="1282" width="12.28515625" style="103" hidden="1"/>
    <col min="1283" max="1283" width="10.5703125" style="103" hidden="1"/>
    <col min="1284" max="1284" width="9.7109375" style="103" hidden="1"/>
    <col min="1285" max="1285" width="12.28515625" style="103" hidden="1"/>
    <col min="1286" max="1286" width="9.28515625" style="103" hidden="1"/>
    <col min="1287" max="1287" width="8.28515625" style="103" hidden="1"/>
    <col min="1288" max="1288" width="9.140625" style="103" hidden="1"/>
    <col min="1289" max="1289" width="14" style="103" hidden="1"/>
    <col min="1290" max="1290" width="17.7109375" style="103" hidden="1"/>
    <col min="1291" max="1536" width="12.28515625" style="103" hidden="1"/>
    <col min="1537" max="1537" width="53.7109375" style="103" hidden="1"/>
    <col min="1538" max="1538" width="12.28515625" style="103" hidden="1"/>
    <col min="1539" max="1539" width="10.5703125" style="103" hidden="1"/>
    <col min="1540" max="1540" width="9.7109375" style="103" hidden="1"/>
    <col min="1541" max="1541" width="12.28515625" style="103" hidden="1"/>
    <col min="1542" max="1542" width="9.28515625" style="103" hidden="1"/>
    <col min="1543" max="1543" width="8.28515625" style="103" hidden="1"/>
    <col min="1544" max="1544" width="9.140625" style="103" hidden="1"/>
    <col min="1545" max="1545" width="14" style="103" hidden="1"/>
    <col min="1546" max="1546" width="17.7109375" style="103" hidden="1"/>
    <col min="1547" max="1792" width="12.28515625" style="103" hidden="1"/>
    <col min="1793" max="1793" width="53.7109375" style="103" hidden="1"/>
    <col min="1794" max="1794" width="12.28515625" style="103" hidden="1"/>
    <col min="1795" max="1795" width="10.5703125" style="103" hidden="1"/>
    <col min="1796" max="1796" width="9.7109375" style="103" hidden="1"/>
    <col min="1797" max="1797" width="12.28515625" style="103" hidden="1"/>
    <col min="1798" max="1798" width="9.28515625" style="103" hidden="1"/>
    <col min="1799" max="1799" width="8.28515625" style="103" hidden="1"/>
    <col min="1800" max="1800" width="9.140625" style="103" hidden="1"/>
    <col min="1801" max="1801" width="14" style="103" hidden="1"/>
    <col min="1802" max="1802" width="17.7109375" style="103" hidden="1"/>
    <col min="1803" max="2048" width="12.28515625" style="103" hidden="1"/>
    <col min="2049" max="2049" width="53.7109375" style="103" hidden="1"/>
    <col min="2050" max="2050" width="12.28515625" style="103" hidden="1"/>
    <col min="2051" max="2051" width="10.5703125" style="103" hidden="1"/>
    <col min="2052" max="2052" width="9.7109375" style="103" hidden="1"/>
    <col min="2053" max="2053" width="12.28515625" style="103" hidden="1"/>
    <col min="2054" max="2054" width="9.28515625" style="103" hidden="1"/>
    <col min="2055" max="2055" width="8.28515625" style="103" hidden="1"/>
    <col min="2056" max="2056" width="9.140625" style="103" hidden="1"/>
    <col min="2057" max="2057" width="14" style="103" hidden="1"/>
    <col min="2058" max="2058" width="17.7109375" style="103" hidden="1"/>
    <col min="2059" max="2304" width="12.28515625" style="103" hidden="1"/>
    <col min="2305" max="2305" width="53.7109375" style="103" hidden="1"/>
    <col min="2306" max="2306" width="12.28515625" style="103" hidden="1"/>
    <col min="2307" max="2307" width="10.5703125" style="103" hidden="1"/>
    <col min="2308" max="2308" width="9.7109375" style="103" hidden="1"/>
    <col min="2309" max="2309" width="12.28515625" style="103" hidden="1"/>
    <col min="2310" max="2310" width="9.28515625" style="103" hidden="1"/>
    <col min="2311" max="2311" width="8.28515625" style="103" hidden="1"/>
    <col min="2312" max="2312" width="9.140625" style="103" hidden="1"/>
    <col min="2313" max="2313" width="14" style="103" hidden="1"/>
    <col min="2314" max="2314" width="17.7109375" style="103" hidden="1"/>
    <col min="2315" max="2560" width="12.28515625" style="103" hidden="1"/>
    <col min="2561" max="2561" width="53.7109375" style="103" hidden="1"/>
    <col min="2562" max="2562" width="12.28515625" style="103" hidden="1"/>
    <col min="2563" max="2563" width="10.5703125" style="103" hidden="1"/>
    <col min="2564" max="2564" width="9.7109375" style="103" hidden="1"/>
    <col min="2565" max="2565" width="12.28515625" style="103" hidden="1"/>
    <col min="2566" max="2566" width="9.28515625" style="103" hidden="1"/>
    <col min="2567" max="2567" width="8.28515625" style="103" hidden="1"/>
    <col min="2568" max="2568" width="9.140625" style="103" hidden="1"/>
    <col min="2569" max="2569" width="14" style="103" hidden="1"/>
    <col min="2570" max="2570" width="17.7109375" style="103" hidden="1"/>
    <col min="2571" max="2816" width="12.28515625" style="103" hidden="1"/>
    <col min="2817" max="2817" width="53.7109375" style="103" hidden="1"/>
    <col min="2818" max="2818" width="12.28515625" style="103" hidden="1"/>
    <col min="2819" max="2819" width="10.5703125" style="103" hidden="1"/>
    <col min="2820" max="2820" width="9.7109375" style="103" hidden="1"/>
    <col min="2821" max="2821" width="12.28515625" style="103" hidden="1"/>
    <col min="2822" max="2822" width="9.28515625" style="103" hidden="1"/>
    <col min="2823" max="2823" width="8.28515625" style="103" hidden="1"/>
    <col min="2824" max="2824" width="9.140625" style="103" hidden="1"/>
    <col min="2825" max="2825" width="14" style="103" hidden="1"/>
    <col min="2826" max="2826" width="17.7109375" style="103" hidden="1"/>
    <col min="2827" max="3072" width="12.28515625" style="103" hidden="1"/>
    <col min="3073" max="3073" width="53.7109375" style="103" hidden="1"/>
    <col min="3074" max="3074" width="12.28515625" style="103" hidden="1"/>
    <col min="3075" max="3075" width="10.5703125" style="103" hidden="1"/>
    <col min="3076" max="3076" width="9.7109375" style="103" hidden="1"/>
    <col min="3077" max="3077" width="12.28515625" style="103" hidden="1"/>
    <col min="3078" max="3078" width="9.28515625" style="103" hidden="1"/>
    <col min="3079" max="3079" width="8.28515625" style="103" hidden="1"/>
    <col min="3080" max="3080" width="9.140625" style="103" hidden="1"/>
    <col min="3081" max="3081" width="14" style="103" hidden="1"/>
    <col min="3082" max="3082" width="17.7109375" style="103" hidden="1"/>
    <col min="3083" max="3328" width="12.28515625" style="103" hidden="1"/>
    <col min="3329" max="3329" width="53.7109375" style="103" hidden="1"/>
    <col min="3330" max="3330" width="12.28515625" style="103" hidden="1"/>
    <col min="3331" max="3331" width="10.5703125" style="103" hidden="1"/>
    <col min="3332" max="3332" width="9.7109375" style="103" hidden="1"/>
    <col min="3333" max="3333" width="12.28515625" style="103" hidden="1"/>
    <col min="3334" max="3334" width="9.28515625" style="103" hidden="1"/>
    <col min="3335" max="3335" width="8.28515625" style="103" hidden="1"/>
    <col min="3336" max="3336" width="9.140625" style="103" hidden="1"/>
    <col min="3337" max="3337" width="14" style="103" hidden="1"/>
    <col min="3338" max="3338" width="17.7109375" style="103" hidden="1"/>
    <col min="3339" max="3584" width="12.28515625" style="103" hidden="1"/>
    <col min="3585" max="3585" width="53.7109375" style="103" hidden="1"/>
    <col min="3586" max="3586" width="12.28515625" style="103" hidden="1"/>
    <col min="3587" max="3587" width="10.5703125" style="103" hidden="1"/>
    <col min="3588" max="3588" width="9.7109375" style="103" hidden="1"/>
    <col min="3589" max="3589" width="12.28515625" style="103" hidden="1"/>
    <col min="3590" max="3590" width="9.28515625" style="103" hidden="1"/>
    <col min="3591" max="3591" width="8.28515625" style="103" hidden="1"/>
    <col min="3592" max="3592" width="9.140625" style="103" hidden="1"/>
    <col min="3593" max="3593" width="14" style="103" hidden="1"/>
    <col min="3594" max="3594" width="17.7109375" style="103" hidden="1"/>
    <col min="3595" max="3840" width="12.28515625" style="103" hidden="1"/>
    <col min="3841" max="3841" width="53.7109375" style="103" hidden="1"/>
    <col min="3842" max="3842" width="12.28515625" style="103" hidden="1"/>
    <col min="3843" max="3843" width="10.5703125" style="103" hidden="1"/>
    <col min="3844" max="3844" width="9.7109375" style="103" hidden="1"/>
    <col min="3845" max="3845" width="12.28515625" style="103" hidden="1"/>
    <col min="3846" max="3846" width="9.28515625" style="103" hidden="1"/>
    <col min="3847" max="3847" width="8.28515625" style="103" hidden="1"/>
    <col min="3848" max="3848" width="9.140625" style="103" hidden="1"/>
    <col min="3849" max="3849" width="14" style="103" hidden="1"/>
    <col min="3850" max="3850" width="17.7109375" style="103" hidden="1"/>
    <col min="3851" max="4096" width="12.28515625" style="103" hidden="1"/>
    <col min="4097" max="4097" width="53.7109375" style="103" hidden="1"/>
    <col min="4098" max="4098" width="12.28515625" style="103" hidden="1"/>
    <col min="4099" max="4099" width="10.5703125" style="103" hidden="1"/>
    <col min="4100" max="4100" width="9.7109375" style="103" hidden="1"/>
    <col min="4101" max="4101" width="12.28515625" style="103" hidden="1"/>
    <col min="4102" max="4102" width="9.28515625" style="103" hidden="1"/>
    <col min="4103" max="4103" width="8.28515625" style="103" hidden="1"/>
    <col min="4104" max="4104" width="9.140625" style="103" hidden="1"/>
    <col min="4105" max="4105" width="14" style="103" hidden="1"/>
    <col min="4106" max="4106" width="17.7109375" style="103" hidden="1"/>
    <col min="4107" max="4352" width="12.28515625" style="103" hidden="1"/>
    <col min="4353" max="4353" width="53.7109375" style="103" hidden="1"/>
    <col min="4354" max="4354" width="12.28515625" style="103" hidden="1"/>
    <col min="4355" max="4355" width="10.5703125" style="103" hidden="1"/>
    <col min="4356" max="4356" width="9.7109375" style="103" hidden="1"/>
    <col min="4357" max="4357" width="12.28515625" style="103" hidden="1"/>
    <col min="4358" max="4358" width="9.28515625" style="103" hidden="1"/>
    <col min="4359" max="4359" width="8.28515625" style="103" hidden="1"/>
    <col min="4360" max="4360" width="9.140625" style="103" hidden="1"/>
    <col min="4361" max="4361" width="14" style="103" hidden="1"/>
    <col min="4362" max="4362" width="17.7109375" style="103" hidden="1"/>
    <col min="4363" max="4608" width="12.28515625" style="103" hidden="1"/>
    <col min="4609" max="4609" width="53.7109375" style="103" hidden="1"/>
    <col min="4610" max="4610" width="12.28515625" style="103" hidden="1"/>
    <col min="4611" max="4611" width="10.5703125" style="103" hidden="1"/>
    <col min="4612" max="4612" width="9.7109375" style="103" hidden="1"/>
    <col min="4613" max="4613" width="12.28515625" style="103" hidden="1"/>
    <col min="4614" max="4614" width="9.28515625" style="103" hidden="1"/>
    <col min="4615" max="4615" width="8.28515625" style="103" hidden="1"/>
    <col min="4616" max="4616" width="9.140625" style="103" hidden="1"/>
    <col min="4617" max="4617" width="14" style="103" hidden="1"/>
    <col min="4618" max="4618" width="17.7109375" style="103" hidden="1"/>
    <col min="4619" max="4864" width="12.28515625" style="103" hidden="1"/>
    <col min="4865" max="4865" width="53.7109375" style="103" hidden="1"/>
    <col min="4866" max="4866" width="12.28515625" style="103" hidden="1"/>
    <col min="4867" max="4867" width="10.5703125" style="103" hidden="1"/>
    <col min="4868" max="4868" width="9.7109375" style="103" hidden="1"/>
    <col min="4869" max="4869" width="12.28515625" style="103" hidden="1"/>
    <col min="4870" max="4870" width="9.28515625" style="103" hidden="1"/>
    <col min="4871" max="4871" width="8.28515625" style="103" hidden="1"/>
    <col min="4872" max="4872" width="9.140625" style="103" hidden="1"/>
    <col min="4873" max="4873" width="14" style="103" hidden="1"/>
    <col min="4874" max="4874" width="17.7109375" style="103" hidden="1"/>
    <col min="4875" max="5120" width="12.28515625" style="103" hidden="1"/>
    <col min="5121" max="5121" width="53.7109375" style="103" hidden="1"/>
    <col min="5122" max="5122" width="12.28515625" style="103" hidden="1"/>
    <col min="5123" max="5123" width="10.5703125" style="103" hidden="1"/>
    <col min="5124" max="5124" width="9.7109375" style="103" hidden="1"/>
    <col min="5125" max="5125" width="12.28515625" style="103" hidden="1"/>
    <col min="5126" max="5126" width="9.28515625" style="103" hidden="1"/>
    <col min="5127" max="5127" width="8.28515625" style="103" hidden="1"/>
    <col min="5128" max="5128" width="9.140625" style="103" hidden="1"/>
    <col min="5129" max="5129" width="14" style="103" hidden="1"/>
    <col min="5130" max="5130" width="17.7109375" style="103" hidden="1"/>
    <col min="5131" max="5376" width="12.28515625" style="103" hidden="1"/>
    <col min="5377" max="5377" width="53.7109375" style="103" hidden="1"/>
    <col min="5378" max="5378" width="12.28515625" style="103" hidden="1"/>
    <col min="5379" max="5379" width="10.5703125" style="103" hidden="1"/>
    <col min="5380" max="5380" width="9.7109375" style="103" hidden="1"/>
    <col min="5381" max="5381" width="12.28515625" style="103" hidden="1"/>
    <col min="5382" max="5382" width="9.28515625" style="103" hidden="1"/>
    <col min="5383" max="5383" width="8.28515625" style="103" hidden="1"/>
    <col min="5384" max="5384" width="9.140625" style="103" hidden="1"/>
    <col min="5385" max="5385" width="14" style="103" hidden="1"/>
    <col min="5386" max="5386" width="17.7109375" style="103" hidden="1"/>
    <col min="5387" max="5632" width="12.28515625" style="103" hidden="1"/>
    <col min="5633" max="5633" width="53.7109375" style="103" hidden="1"/>
    <col min="5634" max="5634" width="12.28515625" style="103" hidden="1"/>
    <col min="5635" max="5635" width="10.5703125" style="103" hidden="1"/>
    <col min="5636" max="5636" width="9.7109375" style="103" hidden="1"/>
    <col min="5637" max="5637" width="12.28515625" style="103" hidden="1"/>
    <col min="5638" max="5638" width="9.28515625" style="103" hidden="1"/>
    <col min="5639" max="5639" width="8.28515625" style="103" hidden="1"/>
    <col min="5640" max="5640" width="9.140625" style="103" hidden="1"/>
    <col min="5641" max="5641" width="14" style="103" hidden="1"/>
    <col min="5642" max="5642" width="17.7109375" style="103" hidden="1"/>
    <col min="5643" max="5888" width="12.28515625" style="103" hidden="1"/>
    <col min="5889" max="5889" width="53.7109375" style="103" hidden="1"/>
    <col min="5890" max="5890" width="12.28515625" style="103" hidden="1"/>
    <col min="5891" max="5891" width="10.5703125" style="103" hidden="1"/>
    <col min="5892" max="5892" width="9.7109375" style="103" hidden="1"/>
    <col min="5893" max="5893" width="12.28515625" style="103" hidden="1"/>
    <col min="5894" max="5894" width="9.28515625" style="103" hidden="1"/>
    <col min="5895" max="5895" width="8.28515625" style="103" hidden="1"/>
    <col min="5896" max="5896" width="9.140625" style="103" hidden="1"/>
    <col min="5897" max="5897" width="14" style="103" hidden="1"/>
    <col min="5898" max="5898" width="17.7109375" style="103" hidden="1"/>
    <col min="5899" max="6144" width="12.28515625" style="103" hidden="1"/>
    <col min="6145" max="6145" width="53.7109375" style="103" hidden="1"/>
    <col min="6146" max="6146" width="12.28515625" style="103" hidden="1"/>
    <col min="6147" max="6147" width="10.5703125" style="103" hidden="1"/>
    <col min="6148" max="6148" width="9.7109375" style="103" hidden="1"/>
    <col min="6149" max="6149" width="12.28515625" style="103" hidden="1"/>
    <col min="6150" max="6150" width="9.28515625" style="103" hidden="1"/>
    <col min="6151" max="6151" width="8.28515625" style="103" hidden="1"/>
    <col min="6152" max="6152" width="9.140625" style="103" hidden="1"/>
    <col min="6153" max="6153" width="14" style="103" hidden="1"/>
    <col min="6154" max="6154" width="17.7109375" style="103" hidden="1"/>
    <col min="6155" max="6400" width="12.28515625" style="103" hidden="1"/>
    <col min="6401" max="6401" width="53.7109375" style="103" hidden="1"/>
    <col min="6402" max="6402" width="12.28515625" style="103" hidden="1"/>
    <col min="6403" max="6403" width="10.5703125" style="103" hidden="1"/>
    <col min="6404" max="6404" width="9.7109375" style="103" hidden="1"/>
    <col min="6405" max="6405" width="12.28515625" style="103" hidden="1"/>
    <col min="6406" max="6406" width="9.28515625" style="103" hidden="1"/>
    <col min="6407" max="6407" width="8.28515625" style="103" hidden="1"/>
    <col min="6408" max="6408" width="9.140625" style="103" hidden="1"/>
    <col min="6409" max="6409" width="14" style="103" hidden="1"/>
    <col min="6410" max="6410" width="17.7109375" style="103" hidden="1"/>
    <col min="6411" max="6656" width="12.28515625" style="103" hidden="1"/>
    <col min="6657" max="6657" width="53.7109375" style="103" hidden="1"/>
    <col min="6658" max="6658" width="12.28515625" style="103" hidden="1"/>
    <col min="6659" max="6659" width="10.5703125" style="103" hidden="1"/>
    <col min="6660" max="6660" width="9.7109375" style="103" hidden="1"/>
    <col min="6661" max="6661" width="12.28515625" style="103" hidden="1"/>
    <col min="6662" max="6662" width="9.28515625" style="103" hidden="1"/>
    <col min="6663" max="6663" width="8.28515625" style="103" hidden="1"/>
    <col min="6664" max="6664" width="9.140625" style="103" hidden="1"/>
    <col min="6665" max="6665" width="14" style="103" hidden="1"/>
    <col min="6666" max="6666" width="17.7109375" style="103" hidden="1"/>
    <col min="6667" max="6912" width="12.28515625" style="103" hidden="1"/>
    <col min="6913" max="6913" width="53.7109375" style="103" hidden="1"/>
    <col min="6914" max="6914" width="12.28515625" style="103" hidden="1"/>
    <col min="6915" max="6915" width="10.5703125" style="103" hidden="1"/>
    <col min="6916" max="6916" width="9.7109375" style="103" hidden="1"/>
    <col min="6917" max="6917" width="12.28515625" style="103" hidden="1"/>
    <col min="6918" max="6918" width="9.28515625" style="103" hidden="1"/>
    <col min="6919" max="6919" width="8.28515625" style="103" hidden="1"/>
    <col min="6920" max="6920" width="9.140625" style="103" hidden="1"/>
    <col min="6921" max="6921" width="14" style="103" hidden="1"/>
    <col min="6922" max="6922" width="17.7109375" style="103" hidden="1"/>
    <col min="6923" max="7168" width="12.28515625" style="103" hidden="1"/>
    <col min="7169" max="7169" width="53.7109375" style="103" hidden="1"/>
    <col min="7170" max="7170" width="12.28515625" style="103" hidden="1"/>
    <col min="7171" max="7171" width="10.5703125" style="103" hidden="1"/>
    <col min="7172" max="7172" width="9.7109375" style="103" hidden="1"/>
    <col min="7173" max="7173" width="12.28515625" style="103" hidden="1"/>
    <col min="7174" max="7174" width="9.28515625" style="103" hidden="1"/>
    <col min="7175" max="7175" width="8.28515625" style="103" hidden="1"/>
    <col min="7176" max="7176" width="9.140625" style="103" hidden="1"/>
    <col min="7177" max="7177" width="14" style="103" hidden="1"/>
    <col min="7178" max="7178" width="17.7109375" style="103" hidden="1"/>
    <col min="7179" max="7424" width="12.28515625" style="103" hidden="1"/>
    <col min="7425" max="7425" width="53.7109375" style="103" hidden="1"/>
    <col min="7426" max="7426" width="12.28515625" style="103" hidden="1"/>
    <col min="7427" max="7427" width="10.5703125" style="103" hidden="1"/>
    <col min="7428" max="7428" width="9.7109375" style="103" hidden="1"/>
    <col min="7429" max="7429" width="12.28515625" style="103" hidden="1"/>
    <col min="7430" max="7430" width="9.28515625" style="103" hidden="1"/>
    <col min="7431" max="7431" width="8.28515625" style="103" hidden="1"/>
    <col min="7432" max="7432" width="9.140625" style="103" hidden="1"/>
    <col min="7433" max="7433" width="14" style="103" hidden="1"/>
    <col min="7434" max="7434" width="17.7109375" style="103" hidden="1"/>
    <col min="7435" max="7680" width="12.28515625" style="103" hidden="1"/>
    <col min="7681" max="7681" width="53.7109375" style="103" hidden="1"/>
    <col min="7682" max="7682" width="12.28515625" style="103" hidden="1"/>
    <col min="7683" max="7683" width="10.5703125" style="103" hidden="1"/>
    <col min="7684" max="7684" width="9.7109375" style="103" hidden="1"/>
    <col min="7685" max="7685" width="12.28515625" style="103" hidden="1"/>
    <col min="7686" max="7686" width="9.28515625" style="103" hidden="1"/>
    <col min="7687" max="7687" width="8.28515625" style="103" hidden="1"/>
    <col min="7688" max="7688" width="9.140625" style="103" hidden="1"/>
    <col min="7689" max="7689" width="14" style="103" hidden="1"/>
    <col min="7690" max="7690" width="17.7109375" style="103" hidden="1"/>
    <col min="7691" max="7936" width="12.28515625" style="103" hidden="1"/>
    <col min="7937" max="7937" width="53.7109375" style="103" hidden="1"/>
    <col min="7938" max="7938" width="12.28515625" style="103" hidden="1"/>
    <col min="7939" max="7939" width="10.5703125" style="103" hidden="1"/>
    <col min="7940" max="7940" width="9.7109375" style="103" hidden="1"/>
    <col min="7941" max="7941" width="12.28515625" style="103" hidden="1"/>
    <col min="7942" max="7942" width="9.28515625" style="103" hidden="1"/>
    <col min="7943" max="7943" width="8.28515625" style="103" hidden="1"/>
    <col min="7944" max="7944" width="9.140625" style="103" hidden="1"/>
    <col min="7945" max="7945" width="14" style="103" hidden="1"/>
    <col min="7946" max="7946" width="17.7109375" style="103" hidden="1"/>
    <col min="7947" max="8192" width="12.28515625" style="103" hidden="1"/>
    <col min="8193" max="8193" width="53.7109375" style="103" hidden="1"/>
    <col min="8194" max="8194" width="12.28515625" style="103" hidden="1"/>
    <col min="8195" max="8195" width="10.5703125" style="103" hidden="1"/>
    <col min="8196" max="8196" width="9.7109375" style="103" hidden="1"/>
    <col min="8197" max="8197" width="12.28515625" style="103" hidden="1"/>
    <col min="8198" max="8198" width="9.28515625" style="103" hidden="1"/>
    <col min="8199" max="8199" width="8.28515625" style="103" hidden="1"/>
    <col min="8200" max="8200" width="9.140625" style="103" hidden="1"/>
    <col min="8201" max="8201" width="14" style="103" hidden="1"/>
    <col min="8202" max="8202" width="17.7109375" style="103" hidden="1"/>
    <col min="8203" max="8448" width="12.28515625" style="103" hidden="1"/>
    <col min="8449" max="8449" width="53.7109375" style="103" hidden="1"/>
    <col min="8450" max="8450" width="12.28515625" style="103" hidden="1"/>
    <col min="8451" max="8451" width="10.5703125" style="103" hidden="1"/>
    <col min="8452" max="8452" width="9.7109375" style="103" hidden="1"/>
    <col min="8453" max="8453" width="12.28515625" style="103" hidden="1"/>
    <col min="8454" max="8454" width="9.28515625" style="103" hidden="1"/>
    <col min="8455" max="8455" width="8.28515625" style="103" hidden="1"/>
    <col min="8456" max="8456" width="9.140625" style="103" hidden="1"/>
    <col min="8457" max="8457" width="14" style="103" hidden="1"/>
    <col min="8458" max="8458" width="17.7109375" style="103" hidden="1"/>
    <col min="8459" max="8704" width="12.28515625" style="103" hidden="1"/>
    <col min="8705" max="8705" width="53.7109375" style="103" hidden="1"/>
    <col min="8706" max="8706" width="12.28515625" style="103" hidden="1"/>
    <col min="8707" max="8707" width="10.5703125" style="103" hidden="1"/>
    <col min="8708" max="8708" width="9.7109375" style="103" hidden="1"/>
    <col min="8709" max="8709" width="12.28515625" style="103" hidden="1"/>
    <col min="8710" max="8710" width="9.28515625" style="103" hidden="1"/>
    <col min="8711" max="8711" width="8.28515625" style="103" hidden="1"/>
    <col min="8712" max="8712" width="9.140625" style="103" hidden="1"/>
    <col min="8713" max="8713" width="14" style="103" hidden="1"/>
    <col min="8714" max="8714" width="17.7109375" style="103" hidden="1"/>
    <col min="8715" max="8960" width="12.28515625" style="103" hidden="1"/>
    <col min="8961" max="8961" width="53.7109375" style="103" hidden="1"/>
    <col min="8962" max="8962" width="12.28515625" style="103" hidden="1"/>
    <col min="8963" max="8963" width="10.5703125" style="103" hidden="1"/>
    <col min="8964" max="8964" width="9.7109375" style="103" hidden="1"/>
    <col min="8965" max="8965" width="12.28515625" style="103" hidden="1"/>
    <col min="8966" max="8966" width="9.28515625" style="103" hidden="1"/>
    <col min="8967" max="8967" width="8.28515625" style="103" hidden="1"/>
    <col min="8968" max="8968" width="9.140625" style="103" hidden="1"/>
    <col min="8969" max="8969" width="14" style="103" hidden="1"/>
    <col min="8970" max="8970" width="17.7109375" style="103" hidden="1"/>
    <col min="8971" max="9216" width="12.28515625" style="103" hidden="1"/>
    <col min="9217" max="9217" width="53.7109375" style="103" hidden="1"/>
    <col min="9218" max="9218" width="12.28515625" style="103" hidden="1"/>
    <col min="9219" max="9219" width="10.5703125" style="103" hidden="1"/>
    <col min="9220" max="9220" width="9.7109375" style="103" hidden="1"/>
    <col min="9221" max="9221" width="12.28515625" style="103" hidden="1"/>
    <col min="9222" max="9222" width="9.28515625" style="103" hidden="1"/>
    <col min="9223" max="9223" width="8.28515625" style="103" hidden="1"/>
    <col min="9224" max="9224" width="9.140625" style="103" hidden="1"/>
    <col min="9225" max="9225" width="14" style="103" hidden="1"/>
    <col min="9226" max="9226" width="17.7109375" style="103" hidden="1"/>
    <col min="9227" max="9472" width="12.28515625" style="103" hidden="1"/>
    <col min="9473" max="9473" width="53.7109375" style="103" hidden="1"/>
    <col min="9474" max="9474" width="12.28515625" style="103" hidden="1"/>
    <col min="9475" max="9475" width="10.5703125" style="103" hidden="1"/>
    <col min="9476" max="9476" width="9.7109375" style="103" hidden="1"/>
    <col min="9477" max="9477" width="12.28515625" style="103" hidden="1"/>
    <col min="9478" max="9478" width="9.28515625" style="103" hidden="1"/>
    <col min="9479" max="9479" width="8.28515625" style="103" hidden="1"/>
    <col min="9480" max="9480" width="9.140625" style="103" hidden="1"/>
    <col min="9481" max="9481" width="14" style="103" hidden="1"/>
    <col min="9482" max="9482" width="17.7109375" style="103" hidden="1"/>
    <col min="9483" max="9728" width="12.28515625" style="103" hidden="1"/>
    <col min="9729" max="9729" width="53.7109375" style="103" hidden="1"/>
    <col min="9730" max="9730" width="12.28515625" style="103" hidden="1"/>
    <col min="9731" max="9731" width="10.5703125" style="103" hidden="1"/>
    <col min="9732" max="9732" width="9.7109375" style="103" hidden="1"/>
    <col min="9733" max="9733" width="12.28515625" style="103" hidden="1"/>
    <col min="9734" max="9734" width="9.28515625" style="103" hidden="1"/>
    <col min="9735" max="9735" width="8.28515625" style="103" hidden="1"/>
    <col min="9736" max="9736" width="9.140625" style="103" hidden="1"/>
    <col min="9737" max="9737" width="14" style="103" hidden="1"/>
    <col min="9738" max="9738" width="17.7109375" style="103" hidden="1"/>
    <col min="9739" max="9984" width="12.28515625" style="103" hidden="1"/>
    <col min="9985" max="9985" width="53.7109375" style="103" hidden="1"/>
    <col min="9986" max="9986" width="12.28515625" style="103" hidden="1"/>
    <col min="9987" max="9987" width="10.5703125" style="103" hidden="1"/>
    <col min="9988" max="9988" width="9.7109375" style="103" hidden="1"/>
    <col min="9989" max="9989" width="12.28515625" style="103" hidden="1"/>
    <col min="9990" max="9990" width="9.28515625" style="103" hidden="1"/>
    <col min="9991" max="9991" width="8.28515625" style="103" hidden="1"/>
    <col min="9992" max="9992" width="9.140625" style="103" hidden="1"/>
    <col min="9993" max="9993" width="14" style="103" hidden="1"/>
    <col min="9994" max="9994" width="17.7109375" style="103" hidden="1"/>
    <col min="9995" max="10240" width="12.28515625" style="103" hidden="1"/>
    <col min="10241" max="10241" width="53.7109375" style="103" hidden="1"/>
    <col min="10242" max="10242" width="12.28515625" style="103" hidden="1"/>
    <col min="10243" max="10243" width="10.5703125" style="103" hidden="1"/>
    <col min="10244" max="10244" width="9.7109375" style="103" hidden="1"/>
    <col min="10245" max="10245" width="12.28515625" style="103" hidden="1"/>
    <col min="10246" max="10246" width="9.28515625" style="103" hidden="1"/>
    <col min="10247" max="10247" width="8.28515625" style="103" hidden="1"/>
    <col min="10248" max="10248" width="9.140625" style="103" hidden="1"/>
    <col min="10249" max="10249" width="14" style="103" hidden="1"/>
    <col min="10250" max="10250" width="17.7109375" style="103" hidden="1"/>
    <col min="10251" max="10496" width="12.28515625" style="103" hidden="1"/>
    <col min="10497" max="10497" width="53.7109375" style="103" hidden="1"/>
    <col min="10498" max="10498" width="12.28515625" style="103" hidden="1"/>
    <col min="10499" max="10499" width="10.5703125" style="103" hidden="1"/>
    <col min="10500" max="10500" width="9.7109375" style="103" hidden="1"/>
    <col min="10501" max="10501" width="12.28515625" style="103" hidden="1"/>
    <col min="10502" max="10502" width="9.28515625" style="103" hidden="1"/>
    <col min="10503" max="10503" width="8.28515625" style="103" hidden="1"/>
    <col min="10504" max="10504" width="9.140625" style="103" hidden="1"/>
    <col min="10505" max="10505" width="14" style="103" hidden="1"/>
    <col min="10506" max="10506" width="17.7109375" style="103" hidden="1"/>
    <col min="10507" max="10752" width="12.28515625" style="103" hidden="1"/>
    <col min="10753" max="10753" width="53.7109375" style="103" hidden="1"/>
    <col min="10754" max="10754" width="12.28515625" style="103" hidden="1"/>
    <col min="10755" max="10755" width="10.5703125" style="103" hidden="1"/>
    <col min="10756" max="10756" width="9.7109375" style="103" hidden="1"/>
    <col min="10757" max="10757" width="12.28515625" style="103" hidden="1"/>
    <col min="10758" max="10758" width="9.28515625" style="103" hidden="1"/>
    <col min="10759" max="10759" width="8.28515625" style="103" hidden="1"/>
    <col min="10760" max="10760" width="9.140625" style="103" hidden="1"/>
    <col min="10761" max="10761" width="14" style="103" hidden="1"/>
    <col min="10762" max="10762" width="17.7109375" style="103" hidden="1"/>
    <col min="10763" max="11008" width="12.28515625" style="103" hidden="1"/>
    <col min="11009" max="11009" width="53.7109375" style="103" hidden="1"/>
    <col min="11010" max="11010" width="12.28515625" style="103" hidden="1"/>
    <col min="11011" max="11011" width="10.5703125" style="103" hidden="1"/>
    <col min="11012" max="11012" width="9.7109375" style="103" hidden="1"/>
    <col min="11013" max="11013" width="12.28515625" style="103" hidden="1"/>
    <col min="11014" max="11014" width="9.28515625" style="103" hidden="1"/>
    <col min="11015" max="11015" width="8.28515625" style="103" hidden="1"/>
    <col min="11016" max="11016" width="9.140625" style="103" hidden="1"/>
    <col min="11017" max="11017" width="14" style="103" hidden="1"/>
    <col min="11018" max="11018" width="17.7109375" style="103" hidden="1"/>
    <col min="11019" max="11264" width="12.28515625" style="103" hidden="1"/>
    <col min="11265" max="11265" width="53.7109375" style="103" hidden="1"/>
    <col min="11266" max="11266" width="12.28515625" style="103" hidden="1"/>
    <col min="11267" max="11267" width="10.5703125" style="103" hidden="1"/>
    <col min="11268" max="11268" width="9.7109375" style="103" hidden="1"/>
    <col min="11269" max="11269" width="12.28515625" style="103" hidden="1"/>
    <col min="11270" max="11270" width="9.28515625" style="103" hidden="1"/>
    <col min="11271" max="11271" width="8.28515625" style="103" hidden="1"/>
    <col min="11272" max="11272" width="9.140625" style="103" hidden="1"/>
    <col min="11273" max="11273" width="14" style="103" hidden="1"/>
    <col min="11274" max="11274" width="17.7109375" style="103" hidden="1"/>
    <col min="11275" max="11520" width="12.28515625" style="103" hidden="1"/>
    <col min="11521" max="11521" width="53.7109375" style="103" hidden="1"/>
    <col min="11522" max="11522" width="12.28515625" style="103" hidden="1"/>
    <col min="11523" max="11523" width="10.5703125" style="103" hidden="1"/>
    <col min="11524" max="11524" width="9.7109375" style="103" hidden="1"/>
    <col min="11525" max="11525" width="12.28515625" style="103" hidden="1"/>
    <col min="11526" max="11526" width="9.28515625" style="103" hidden="1"/>
    <col min="11527" max="11527" width="8.28515625" style="103" hidden="1"/>
    <col min="11528" max="11528" width="9.140625" style="103" hidden="1"/>
    <col min="11529" max="11529" width="14" style="103" hidden="1"/>
    <col min="11530" max="11530" width="17.7109375" style="103" hidden="1"/>
    <col min="11531" max="11776" width="12.28515625" style="103" hidden="1"/>
    <col min="11777" max="11777" width="53.7109375" style="103" hidden="1"/>
    <col min="11778" max="11778" width="12.28515625" style="103" hidden="1"/>
    <col min="11779" max="11779" width="10.5703125" style="103" hidden="1"/>
    <col min="11780" max="11780" width="9.7109375" style="103" hidden="1"/>
    <col min="11781" max="11781" width="12.28515625" style="103" hidden="1"/>
    <col min="11782" max="11782" width="9.28515625" style="103" hidden="1"/>
    <col min="11783" max="11783" width="8.28515625" style="103" hidden="1"/>
    <col min="11784" max="11784" width="9.140625" style="103" hidden="1"/>
    <col min="11785" max="11785" width="14" style="103" hidden="1"/>
    <col min="11786" max="11786" width="17.7109375" style="103" hidden="1"/>
    <col min="11787" max="12032" width="12.28515625" style="103" hidden="1"/>
    <col min="12033" max="12033" width="53.7109375" style="103" hidden="1"/>
    <col min="12034" max="12034" width="12.28515625" style="103" hidden="1"/>
    <col min="12035" max="12035" width="10.5703125" style="103" hidden="1"/>
    <col min="12036" max="12036" width="9.7109375" style="103" hidden="1"/>
    <col min="12037" max="12037" width="12.28515625" style="103" hidden="1"/>
    <col min="12038" max="12038" width="9.28515625" style="103" hidden="1"/>
    <col min="12039" max="12039" width="8.28515625" style="103" hidden="1"/>
    <col min="12040" max="12040" width="9.140625" style="103" hidden="1"/>
    <col min="12041" max="12041" width="14" style="103" hidden="1"/>
    <col min="12042" max="12042" width="17.7109375" style="103" hidden="1"/>
    <col min="12043" max="12288" width="12.28515625" style="103" hidden="1"/>
    <col min="12289" max="12289" width="53.7109375" style="103" hidden="1"/>
    <col min="12290" max="12290" width="12.28515625" style="103" hidden="1"/>
    <col min="12291" max="12291" width="10.5703125" style="103" hidden="1"/>
    <col min="12292" max="12292" width="9.7109375" style="103" hidden="1"/>
    <col min="12293" max="12293" width="12.28515625" style="103" hidden="1"/>
    <col min="12294" max="12294" width="9.28515625" style="103" hidden="1"/>
    <col min="12295" max="12295" width="8.28515625" style="103" hidden="1"/>
    <col min="12296" max="12296" width="9.140625" style="103" hidden="1"/>
    <col min="12297" max="12297" width="14" style="103" hidden="1"/>
    <col min="12298" max="12298" width="17.7109375" style="103" hidden="1"/>
    <col min="12299" max="12544" width="12.28515625" style="103" hidden="1"/>
    <col min="12545" max="12545" width="53.7109375" style="103" hidden="1"/>
    <col min="12546" max="12546" width="12.28515625" style="103" hidden="1"/>
    <col min="12547" max="12547" width="10.5703125" style="103" hidden="1"/>
    <col min="12548" max="12548" width="9.7109375" style="103" hidden="1"/>
    <col min="12549" max="12549" width="12.28515625" style="103" hidden="1"/>
    <col min="12550" max="12550" width="9.28515625" style="103" hidden="1"/>
    <col min="12551" max="12551" width="8.28515625" style="103" hidden="1"/>
    <col min="12552" max="12552" width="9.140625" style="103" hidden="1"/>
    <col min="12553" max="12553" width="14" style="103" hidden="1"/>
    <col min="12554" max="12554" width="17.7109375" style="103" hidden="1"/>
    <col min="12555" max="12800" width="12.28515625" style="103" hidden="1"/>
    <col min="12801" max="12801" width="53.7109375" style="103" hidden="1"/>
    <col min="12802" max="12802" width="12.28515625" style="103" hidden="1"/>
    <col min="12803" max="12803" width="10.5703125" style="103" hidden="1"/>
    <col min="12804" max="12804" width="9.7109375" style="103" hidden="1"/>
    <col min="12805" max="12805" width="12.28515625" style="103" hidden="1"/>
    <col min="12806" max="12806" width="9.28515625" style="103" hidden="1"/>
    <col min="12807" max="12807" width="8.28515625" style="103" hidden="1"/>
    <col min="12808" max="12808" width="9.140625" style="103" hidden="1"/>
    <col min="12809" max="12809" width="14" style="103" hidden="1"/>
    <col min="12810" max="12810" width="17.7109375" style="103" hidden="1"/>
    <col min="12811" max="13056" width="12.28515625" style="103" hidden="1"/>
    <col min="13057" max="13057" width="53.7109375" style="103" hidden="1"/>
    <col min="13058" max="13058" width="12.28515625" style="103" hidden="1"/>
    <col min="13059" max="13059" width="10.5703125" style="103" hidden="1"/>
    <col min="13060" max="13060" width="9.7109375" style="103" hidden="1"/>
    <col min="13061" max="13061" width="12.28515625" style="103" hidden="1"/>
    <col min="13062" max="13062" width="9.28515625" style="103" hidden="1"/>
    <col min="13063" max="13063" width="8.28515625" style="103" hidden="1"/>
    <col min="13064" max="13064" width="9.140625" style="103" hidden="1"/>
    <col min="13065" max="13065" width="14" style="103" hidden="1"/>
    <col min="13066" max="13066" width="17.7109375" style="103" hidden="1"/>
    <col min="13067" max="13312" width="12.28515625" style="103" hidden="1"/>
    <col min="13313" max="13313" width="53.7109375" style="103" hidden="1"/>
    <col min="13314" max="13314" width="12.28515625" style="103" hidden="1"/>
    <col min="13315" max="13315" width="10.5703125" style="103" hidden="1"/>
    <col min="13316" max="13316" width="9.7109375" style="103" hidden="1"/>
    <col min="13317" max="13317" width="12.28515625" style="103" hidden="1"/>
    <col min="13318" max="13318" width="9.28515625" style="103" hidden="1"/>
    <col min="13319" max="13319" width="8.28515625" style="103" hidden="1"/>
    <col min="13320" max="13320" width="9.140625" style="103" hidden="1"/>
    <col min="13321" max="13321" width="14" style="103" hidden="1"/>
    <col min="13322" max="13322" width="17.7109375" style="103" hidden="1"/>
    <col min="13323" max="13568" width="12.28515625" style="103" hidden="1"/>
    <col min="13569" max="13569" width="53.7109375" style="103" hidden="1"/>
    <col min="13570" max="13570" width="12.28515625" style="103" hidden="1"/>
    <col min="13571" max="13571" width="10.5703125" style="103" hidden="1"/>
    <col min="13572" max="13572" width="9.7109375" style="103" hidden="1"/>
    <col min="13573" max="13573" width="12.28515625" style="103" hidden="1"/>
    <col min="13574" max="13574" width="9.28515625" style="103" hidden="1"/>
    <col min="13575" max="13575" width="8.28515625" style="103" hidden="1"/>
    <col min="13576" max="13576" width="9.140625" style="103" hidden="1"/>
    <col min="13577" max="13577" width="14" style="103" hidden="1"/>
    <col min="13578" max="13578" width="17.7109375" style="103" hidden="1"/>
    <col min="13579" max="13824" width="12.28515625" style="103" hidden="1"/>
    <col min="13825" max="13825" width="53.7109375" style="103" hidden="1"/>
    <col min="13826" max="13826" width="12.28515625" style="103" hidden="1"/>
    <col min="13827" max="13827" width="10.5703125" style="103" hidden="1"/>
    <col min="13828" max="13828" width="9.7109375" style="103" hidden="1"/>
    <col min="13829" max="13829" width="12.28515625" style="103" hidden="1"/>
    <col min="13830" max="13830" width="9.28515625" style="103" hidden="1"/>
    <col min="13831" max="13831" width="8.28515625" style="103" hidden="1"/>
    <col min="13832" max="13832" width="9.140625" style="103" hidden="1"/>
    <col min="13833" max="13833" width="14" style="103" hidden="1"/>
    <col min="13834" max="13834" width="17.7109375" style="103" hidden="1"/>
    <col min="13835" max="14080" width="12.28515625" style="103" hidden="1"/>
    <col min="14081" max="14081" width="53.7109375" style="103" hidden="1"/>
    <col min="14082" max="14082" width="12.28515625" style="103" hidden="1"/>
    <col min="14083" max="14083" width="10.5703125" style="103" hidden="1"/>
    <col min="14084" max="14084" width="9.7109375" style="103" hidden="1"/>
    <col min="14085" max="14085" width="12.28515625" style="103" hidden="1"/>
    <col min="14086" max="14086" width="9.28515625" style="103" hidden="1"/>
    <col min="14087" max="14087" width="8.28515625" style="103" hidden="1"/>
    <col min="14088" max="14088" width="9.140625" style="103" hidden="1"/>
    <col min="14089" max="14089" width="14" style="103" hidden="1"/>
    <col min="14090" max="14090" width="17.7109375" style="103" hidden="1"/>
    <col min="14091" max="14336" width="12.28515625" style="103" hidden="1"/>
    <col min="14337" max="14337" width="53.7109375" style="103" hidden="1"/>
    <col min="14338" max="14338" width="12.28515625" style="103" hidden="1"/>
    <col min="14339" max="14339" width="10.5703125" style="103" hidden="1"/>
    <col min="14340" max="14340" width="9.7109375" style="103" hidden="1"/>
    <col min="14341" max="14341" width="12.28515625" style="103" hidden="1"/>
    <col min="14342" max="14342" width="9.28515625" style="103" hidden="1"/>
    <col min="14343" max="14343" width="8.28515625" style="103" hidden="1"/>
    <col min="14344" max="14344" width="9.140625" style="103" hidden="1"/>
    <col min="14345" max="14345" width="14" style="103" hidden="1"/>
    <col min="14346" max="14346" width="17.7109375" style="103" hidden="1"/>
    <col min="14347" max="14592" width="12.28515625" style="103" hidden="1"/>
    <col min="14593" max="14593" width="53.7109375" style="103" hidden="1"/>
    <col min="14594" max="14594" width="12.28515625" style="103" hidden="1"/>
    <col min="14595" max="14595" width="10.5703125" style="103" hidden="1"/>
    <col min="14596" max="14596" width="9.7109375" style="103" hidden="1"/>
    <col min="14597" max="14597" width="12.28515625" style="103" hidden="1"/>
    <col min="14598" max="14598" width="9.28515625" style="103" hidden="1"/>
    <col min="14599" max="14599" width="8.28515625" style="103" hidden="1"/>
    <col min="14600" max="14600" width="9.140625" style="103" hidden="1"/>
    <col min="14601" max="14601" width="14" style="103" hidden="1"/>
    <col min="14602" max="14602" width="17.7109375" style="103" hidden="1"/>
    <col min="14603" max="14848" width="12.28515625" style="103" hidden="1"/>
    <col min="14849" max="14849" width="53.7109375" style="103" hidden="1"/>
    <col min="14850" max="14850" width="12.28515625" style="103" hidden="1"/>
    <col min="14851" max="14851" width="10.5703125" style="103" hidden="1"/>
    <col min="14852" max="14852" width="9.7109375" style="103" hidden="1"/>
    <col min="14853" max="14853" width="12.28515625" style="103" hidden="1"/>
    <col min="14854" max="14854" width="9.28515625" style="103" hidden="1"/>
    <col min="14855" max="14855" width="8.28515625" style="103" hidden="1"/>
    <col min="14856" max="14856" width="9.140625" style="103" hidden="1"/>
    <col min="14857" max="14857" width="14" style="103" hidden="1"/>
    <col min="14858" max="14858" width="17.7109375" style="103" hidden="1"/>
    <col min="14859" max="15104" width="12.28515625" style="103" hidden="1"/>
    <col min="15105" max="15105" width="53.7109375" style="103" hidden="1"/>
    <col min="15106" max="15106" width="12.28515625" style="103" hidden="1"/>
    <col min="15107" max="15107" width="10.5703125" style="103" hidden="1"/>
    <col min="15108" max="15108" width="9.7109375" style="103" hidden="1"/>
    <col min="15109" max="15109" width="12.28515625" style="103" hidden="1"/>
    <col min="15110" max="15110" width="9.28515625" style="103" hidden="1"/>
    <col min="15111" max="15111" width="8.28515625" style="103" hidden="1"/>
    <col min="15112" max="15112" width="9.140625" style="103" hidden="1"/>
    <col min="15113" max="15113" width="14" style="103" hidden="1"/>
    <col min="15114" max="15114" width="17.7109375" style="103" hidden="1"/>
    <col min="15115" max="15360" width="12.28515625" style="103" hidden="1"/>
    <col min="15361" max="15361" width="53.7109375" style="103" hidden="1"/>
    <col min="15362" max="15362" width="12.28515625" style="103" hidden="1"/>
    <col min="15363" max="15363" width="10.5703125" style="103" hidden="1"/>
    <col min="15364" max="15364" width="9.7109375" style="103" hidden="1"/>
    <col min="15365" max="15365" width="12.28515625" style="103" hidden="1"/>
    <col min="15366" max="15366" width="9.28515625" style="103" hidden="1"/>
    <col min="15367" max="15367" width="8.28515625" style="103" hidden="1"/>
    <col min="15368" max="15368" width="9.140625" style="103" hidden="1"/>
    <col min="15369" max="15369" width="14" style="103" hidden="1"/>
    <col min="15370" max="15370" width="17.7109375" style="103" hidden="1"/>
    <col min="15371" max="15616" width="12.28515625" style="103" hidden="1"/>
    <col min="15617" max="15617" width="53.7109375" style="103" hidden="1"/>
    <col min="15618" max="15618" width="12.28515625" style="103" hidden="1"/>
    <col min="15619" max="15619" width="10.5703125" style="103" hidden="1"/>
    <col min="15620" max="15620" width="9.7109375" style="103" hidden="1"/>
    <col min="15621" max="15621" width="12.28515625" style="103" hidden="1"/>
    <col min="15622" max="15622" width="9.28515625" style="103" hidden="1"/>
    <col min="15623" max="15623" width="8.28515625" style="103" hidden="1"/>
    <col min="15624" max="15624" width="9.140625" style="103" hidden="1"/>
    <col min="15625" max="15625" width="14" style="103" hidden="1"/>
    <col min="15626" max="15626" width="17.7109375" style="103" hidden="1"/>
    <col min="15627" max="15872" width="12.28515625" style="103" hidden="1"/>
    <col min="15873" max="15873" width="53.7109375" style="103" hidden="1"/>
    <col min="15874" max="15874" width="12.28515625" style="103" hidden="1"/>
    <col min="15875" max="15875" width="10.5703125" style="103" hidden="1"/>
    <col min="15876" max="15876" width="9.7109375" style="103" hidden="1"/>
    <col min="15877" max="15877" width="12.28515625" style="103" hidden="1"/>
    <col min="15878" max="15878" width="9.28515625" style="103" hidden="1"/>
    <col min="15879" max="15879" width="8.28515625" style="103" hidden="1"/>
    <col min="15880" max="15880" width="9.140625" style="103" hidden="1"/>
    <col min="15881" max="15881" width="14" style="103" hidden="1"/>
    <col min="15882" max="15882" width="17.7109375" style="103" hidden="1"/>
    <col min="15883" max="16128" width="12.28515625" style="103" hidden="1"/>
    <col min="16129" max="16129" width="53.7109375" style="103" hidden="1"/>
    <col min="16130" max="16130" width="12.28515625" style="103" hidden="1"/>
    <col min="16131" max="16131" width="10.5703125" style="103" hidden="1"/>
    <col min="16132" max="16132" width="9.7109375" style="103" hidden="1"/>
    <col min="16133" max="16133" width="12.28515625" style="103" hidden="1"/>
    <col min="16134" max="16134" width="9.28515625" style="103" hidden="1"/>
    <col min="16135" max="16135" width="8.28515625" style="103" hidden="1"/>
    <col min="16136" max="16136" width="9.140625" style="103" hidden="1"/>
    <col min="16137" max="16137" width="14" style="103" hidden="1"/>
    <col min="16138" max="16138" width="17.7109375" style="103" hidden="1"/>
    <col min="16139" max="16384" width="12.28515625" style="103" hidden="1"/>
  </cols>
  <sheetData>
    <row r="1" spans="1:248" ht="15.75" x14ac:dyDescent="0.25">
      <c r="A1" s="99"/>
      <c r="B1" s="99"/>
      <c r="C1" s="100"/>
      <c r="D1" s="99"/>
      <c r="E1" s="99"/>
      <c r="F1" s="101"/>
      <c r="G1" s="99"/>
      <c r="H1" s="99"/>
      <c r="I1" s="102"/>
      <c r="J1" s="192" t="s">
        <v>187</v>
      </c>
    </row>
    <row r="2" spans="1:248" ht="25.5" customHeight="1" x14ac:dyDescent="0.3">
      <c r="A2" s="235" t="s">
        <v>137</v>
      </c>
      <c r="B2" s="235"/>
      <c r="C2" s="235"/>
      <c r="D2" s="235"/>
      <c r="E2" s="235"/>
      <c r="F2" s="235"/>
      <c r="G2" s="235"/>
      <c r="H2" s="235"/>
      <c r="I2" s="102"/>
    </row>
    <row r="3" spans="1:248" ht="15.75" x14ac:dyDescent="0.25">
      <c r="A3" s="236" t="s">
        <v>138</v>
      </c>
      <c r="B3" s="236"/>
      <c r="C3" s="236"/>
      <c r="D3" s="236"/>
      <c r="E3" s="236"/>
      <c r="F3" s="236"/>
      <c r="G3" s="236"/>
      <c r="H3" s="236"/>
      <c r="I3" s="102"/>
    </row>
    <row r="4" spans="1:248" ht="8.1" customHeight="1" x14ac:dyDescent="0.3">
      <c r="A4" s="104"/>
      <c r="B4" s="104"/>
      <c r="C4" s="105"/>
      <c r="D4" s="104"/>
      <c r="E4" s="104"/>
      <c r="F4" s="105"/>
      <c r="G4" s="104"/>
      <c r="H4" s="104"/>
      <c r="I4" s="102"/>
    </row>
    <row r="5" spans="1:248" ht="18.75" x14ac:dyDescent="0.3">
      <c r="A5" s="235" t="s">
        <v>139</v>
      </c>
      <c r="B5" s="235"/>
      <c r="C5" s="235"/>
      <c r="D5" s="235"/>
      <c r="E5" s="235"/>
      <c r="F5" s="235"/>
      <c r="G5" s="235"/>
      <c r="H5" s="235"/>
      <c r="I5" s="106"/>
      <c r="J5" s="107"/>
      <c r="K5" s="17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</row>
    <row r="6" spans="1:248" ht="18.75" x14ac:dyDescent="0.3">
      <c r="A6" s="235" t="s">
        <v>140</v>
      </c>
      <c r="B6" s="235"/>
      <c r="C6" s="235"/>
      <c r="D6" s="235"/>
      <c r="E6" s="235"/>
      <c r="F6" s="235"/>
      <c r="G6" s="235"/>
      <c r="H6" s="235"/>
      <c r="I6" s="106"/>
      <c r="J6" s="16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</row>
    <row r="7" spans="1:248" ht="6" customHeight="1" thickBot="1" x14ac:dyDescent="0.25">
      <c r="A7" s="108"/>
      <c r="B7" s="108"/>
      <c r="C7" s="109"/>
      <c r="D7" s="108"/>
      <c r="E7" s="108"/>
      <c r="G7" s="108"/>
      <c r="H7" s="108"/>
      <c r="I7" s="102"/>
      <c r="K7" s="136"/>
      <c r="L7" s="136"/>
    </row>
    <row r="8" spans="1:248" s="3" customFormat="1" ht="16.5" customHeight="1" x14ac:dyDescent="0.2">
      <c r="A8" s="237" t="s">
        <v>141</v>
      </c>
      <c r="B8" s="233" t="s">
        <v>189</v>
      </c>
      <c r="C8" s="233" t="s">
        <v>212</v>
      </c>
      <c r="D8" s="233" t="s">
        <v>142</v>
      </c>
      <c r="E8" s="239" t="s">
        <v>205</v>
      </c>
      <c r="F8" s="239" t="s">
        <v>213</v>
      </c>
      <c r="G8" s="233" t="s">
        <v>142</v>
      </c>
      <c r="H8" s="233" t="s">
        <v>143</v>
      </c>
      <c r="I8" s="111"/>
    </row>
    <row r="9" spans="1:248" s="3" customFormat="1" ht="23.25" customHeight="1" thickBot="1" x14ac:dyDescent="0.25">
      <c r="A9" s="238"/>
      <c r="B9" s="234"/>
      <c r="C9" s="234"/>
      <c r="D9" s="234"/>
      <c r="E9" s="240"/>
      <c r="F9" s="240"/>
      <c r="G9" s="234"/>
      <c r="H9" s="234"/>
      <c r="I9" s="111"/>
    </row>
    <row r="10" spans="1:248" s="10" customFormat="1" ht="12.75" x14ac:dyDescent="0.2">
      <c r="A10" s="8" t="s">
        <v>1</v>
      </c>
      <c r="B10" s="113">
        <v>49084.186866153002</v>
      </c>
      <c r="C10" s="113">
        <f>IF($A10="","",SUM('Situfin serie mensual'!IH2:IP2))</f>
        <v>32508.021375988006</v>
      </c>
      <c r="D10" s="113">
        <f>IFERROR((C10/B10*100),0)</f>
        <v>66.22911257475586</v>
      </c>
      <c r="E10" s="113">
        <v>54083.570787037002</v>
      </c>
      <c r="F10" s="113">
        <f>IF($A10="","",'2'!N10)</f>
        <v>38172.841604847999</v>
      </c>
      <c r="G10" s="113">
        <f>IFERROR((F10/E10*100),0)</f>
        <v>70.581215421518422</v>
      </c>
      <c r="H10" s="113">
        <f>IF(C10&lt;&gt;0,F10/C10*100-100," ")</f>
        <v>17.425915171337692</v>
      </c>
      <c r="I10" s="114"/>
    </row>
    <row r="11" spans="1:248" s="10" customFormat="1" ht="6.75" customHeight="1" x14ac:dyDescent="0.2">
      <c r="A11" s="8"/>
      <c r="B11" s="113"/>
      <c r="C11" s="113" t="s">
        <v>144</v>
      </c>
      <c r="D11" s="113"/>
      <c r="E11" s="113"/>
      <c r="F11" s="113" t="str">
        <f>IF($A11="","",'2'!N11)</f>
        <v/>
      </c>
      <c r="G11" s="113"/>
      <c r="H11" s="113"/>
      <c r="I11" s="114"/>
    </row>
    <row r="12" spans="1:248" s="10" customFormat="1" ht="12.75" outlineLevel="1" x14ac:dyDescent="0.2">
      <c r="A12" s="10" t="s">
        <v>93</v>
      </c>
      <c r="B12" s="115">
        <v>32376.951988366</v>
      </c>
      <c r="C12" s="115">
        <f>IF($A12="","",SUM('Situfin serie mensual'!IH4:IP4))</f>
        <v>23829.071491448001</v>
      </c>
      <c r="D12" s="115">
        <f>IFERROR((C12/B12*100),0)</f>
        <v>73.598872123634422</v>
      </c>
      <c r="E12" s="115">
        <v>34465.343791477004</v>
      </c>
      <c r="F12" s="115">
        <f>IF($A12="","",'2'!N12)</f>
        <v>28816.994828807001</v>
      </c>
      <c r="G12" s="115">
        <f>IFERROR((F12/E12*100),0)</f>
        <v>83.611511329050501</v>
      </c>
      <c r="H12" s="115">
        <f>IF(C12&lt;&gt;0,F12/C12*100-100," ")</f>
        <v>20.932092713512191</v>
      </c>
      <c r="I12" s="114"/>
      <c r="L12" s="116"/>
    </row>
    <row r="13" spans="1:248" s="118" customFormat="1" ht="6" customHeight="1" x14ac:dyDescent="0.2">
      <c r="A13" s="13"/>
      <c r="B13" s="117"/>
      <c r="C13" s="117"/>
      <c r="D13" s="117"/>
      <c r="E13" s="202"/>
      <c r="F13" s="202" t="str">
        <f>IF($A13="","",'2'!N13)</f>
        <v/>
      </c>
      <c r="G13" s="117"/>
      <c r="H13" s="117"/>
      <c r="I13" s="114"/>
    </row>
    <row r="14" spans="1:248" s="16" customFormat="1" ht="12.75" outlineLevel="2" x14ac:dyDescent="0.2">
      <c r="A14" s="10" t="s">
        <v>10</v>
      </c>
      <c r="B14" s="115">
        <v>3678.2154902480002</v>
      </c>
      <c r="C14" s="115">
        <f>IF($A14="","",SUM('Situfin serie mensual'!IH13:IP13))</f>
        <v>2812.3169176830002</v>
      </c>
      <c r="D14" s="115">
        <f>IFERROR((C14/B14*100),0)</f>
        <v>76.458731826323273</v>
      </c>
      <c r="E14" s="203">
        <v>4759.9829034539998</v>
      </c>
      <c r="F14" s="203">
        <f>IF($A14="","",'2'!N14)</f>
        <v>2423.128198461</v>
      </c>
      <c r="G14" s="115">
        <f>IFERROR((F14/E14*100),0)</f>
        <v>50.906237430027289</v>
      </c>
      <c r="H14" s="115">
        <f>IF(C14&lt;&gt;0,F14/C14*100-100," ")</f>
        <v>-13.838721972438421</v>
      </c>
      <c r="I14" s="114"/>
      <c r="L14" s="119"/>
    </row>
    <row r="15" spans="1:248" s="118" customFormat="1" ht="8.25" customHeight="1" x14ac:dyDescent="0.2">
      <c r="A15" s="13"/>
      <c r="B15" s="117"/>
      <c r="C15" s="117" t="str">
        <f>IF($A15="","",SUM('Situfin serie mensual'!IH14:IP14))</f>
        <v/>
      </c>
      <c r="D15" s="117"/>
      <c r="E15" s="202"/>
      <c r="F15" s="202" t="str">
        <f>IF($A15="","",'2'!N15)</f>
        <v/>
      </c>
      <c r="G15" s="117"/>
      <c r="H15" s="117"/>
      <c r="I15" s="114"/>
    </row>
    <row r="16" spans="1:248" s="16" customFormat="1" ht="12.75" outlineLevel="2" x14ac:dyDescent="0.2">
      <c r="A16" s="10" t="s">
        <v>11</v>
      </c>
      <c r="B16" s="115">
        <v>2463.185671961</v>
      </c>
      <c r="C16" s="115">
        <f>IF($A16="","",SUM('Situfin serie mensual'!IH15:IP15))</f>
        <v>1168.326511405</v>
      </c>
      <c r="D16" s="115">
        <f t="shared" ref="D16:D33" si="0">IFERROR((C16/B16*100),0)</f>
        <v>47.431524334698963</v>
      </c>
      <c r="E16" s="203">
        <v>2249.0993086919998</v>
      </c>
      <c r="F16" s="203">
        <f>IF($A16="","",'2'!N16)</f>
        <v>1355.1807894399999</v>
      </c>
      <c r="G16" s="115">
        <f t="shared" ref="G16:G33" si="1">IFERROR((F16/E16*100),0)</f>
        <v>60.254377572510457</v>
      </c>
      <c r="H16" s="115">
        <f t="shared" ref="H16:H33" si="2">IF(C16&lt;&gt;0,F16/C16*100-100," ")</f>
        <v>15.993326883449186</v>
      </c>
      <c r="I16" s="114"/>
    </row>
    <row r="17" spans="1:11" s="118" customFormat="1" ht="12.75" customHeight="1" x14ac:dyDescent="0.2">
      <c r="A17" s="13" t="s">
        <v>145</v>
      </c>
      <c r="B17" s="117">
        <v>901.51954092899996</v>
      </c>
      <c r="C17" s="117">
        <f>IF($A17="","",SUM('Situfin serie mensual'!IH16:IP16))</f>
        <v>83.084563154999998</v>
      </c>
      <c r="D17" s="117">
        <f t="shared" si="0"/>
        <v>9.2160579314102087</v>
      </c>
      <c r="E17" s="202">
        <v>588.42610655199996</v>
      </c>
      <c r="F17" s="202">
        <f>IF($A17="","",'2'!N17)</f>
        <v>46.101322361999998</v>
      </c>
      <c r="G17" s="117">
        <f t="shared" si="1"/>
        <v>7.834683378026833</v>
      </c>
      <c r="H17" s="117">
        <f t="shared" si="2"/>
        <v>-44.51277034941522</v>
      </c>
      <c r="I17" s="114"/>
    </row>
    <row r="18" spans="1:11" s="118" customFormat="1" ht="12.75" customHeight="1" x14ac:dyDescent="0.2">
      <c r="A18" s="170" t="s">
        <v>181</v>
      </c>
      <c r="B18" s="117">
        <v>140.42475430799999</v>
      </c>
      <c r="C18" s="117">
        <f>IF($A18="","",SUM('Situfin serie mensual'!IH17:IP17))</f>
        <v>0</v>
      </c>
      <c r="D18" s="117">
        <f t="shared" si="0"/>
        <v>0</v>
      </c>
      <c r="E18" s="202">
        <v>45.934178204999995</v>
      </c>
      <c r="F18" s="202">
        <f>IF($A18="","",'2'!N18)</f>
        <v>0</v>
      </c>
      <c r="G18" s="117">
        <f t="shared" si="1"/>
        <v>0</v>
      </c>
      <c r="H18" s="117" t="str">
        <f t="shared" si="2"/>
        <v xml:space="preserve"> </v>
      </c>
      <c r="I18" s="114"/>
    </row>
    <row r="19" spans="1:11" s="118" customFormat="1" ht="12.75" customHeight="1" x14ac:dyDescent="0.2">
      <c r="A19" s="170" t="s">
        <v>182</v>
      </c>
      <c r="B19" s="117">
        <v>761.09478662100003</v>
      </c>
      <c r="C19" s="117">
        <f>IF($A19="","",SUM('Situfin serie mensual'!IH18:IP18))</f>
        <v>83.084563154999998</v>
      </c>
      <c r="D19" s="117">
        <f t="shared" si="0"/>
        <v>10.916454115244564</v>
      </c>
      <c r="E19" s="202">
        <v>542.491928347</v>
      </c>
      <c r="F19" s="202">
        <f>IF($A19="","",'2'!N19)</f>
        <v>46.101322361999998</v>
      </c>
      <c r="G19" s="117">
        <f t="shared" si="1"/>
        <v>8.498066045419888</v>
      </c>
      <c r="H19" s="117">
        <f t="shared" si="2"/>
        <v>-44.51277034941522</v>
      </c>
      <c r="I19" s="114"/>
    </row>
    <row r="20" spans="1:11" s="118" customFormat="1" ht="12.75" customHeight="1" x14ac:dyDescent="0.2">
      <c r="A20" s="13" t="s">
        <v>146</v>
      </c>
      <c r="B20" s="117">
        <v>20.460999999999999</v>
      </c>
      <c r="C20" s="117">
        <f>IF($A20="","",SUM('Situfin serie mensual'!IH19:IP19))</f>
        <v>66.590111535999995</v>
      </c>
      <c r="D20" s="117">
        <f t="shared" si="0"/>
        <v>325.44895917110603</v>
      </c>
      <c r="E20" s="202">
        <v>30.8843</v>
      </c>
      <c r="F20" s="202">
        <f>IF($A20="","",'2'!N20)</f>
        <v>152.51454167499998</v>
      </c>
      <c r="G20" s="117">
        <f t="shared" si="1"/>
        <v>493.82547661756939</v>
      </c>
      <c r="H20" s="117">
        <f t="shared" si="2"/>
        <v>129.0348193703617</v>
      </c>
      <c r="I20" s="114"/>
    </row>
    <row r="21" spans="1:11" s="118" customFormat="1" ht="12.75" customHeight="1" x14ac:dyDescent="0.2">
      <c r="A21" s="170" t="s">
        <v>181</v>
      </c>
      <c r="B21" s="117">
        <v>0</v>
      </c>
      <c r="C21" s="117">
        <f>IF($A21="","",SUM('Situfin serie mensual'!IH20:IP20))</f>
        <v>0</v>
      </c>
      <c r="D21" s="117">
        <f t="shared" si="0"/>
        <v>0</v>
      </c>
      <c r="E21" s="202">
        <v>0</v>
      </c>
      <c r="F21" s="202">
        <f>IF($A21="","",'2'!N21)</f>
        <v>0</v>
      </c>
      <c r="G21" s="117">
        <f t="shared" si="1"/>
        <v>0</v>
      </c>
      <c r="H21" s="117" t="str">
        <f t="shared" si="2"/>
        <v xml:space="preserve"> </v>
      </c>
      <c r="I21" s="114"/>
    </row>
    <row r="22" spans="1:11" s="118" customFormat="1" ht="12.75" customHeight="1" x14ac:dyDescent="0.2">
      <c r="A22" s="170" t="s">
        <v>182</v>
      </c>
      <c r="B22" s="117">
        <v>20.460999999999999</v>
      </c>
      <c r="C22" s="117">
        <f>IF($A22="","",SUM('Situfin serie mensual'!IH21:IP21))</f>
        <v>66.590111535999995</v>
      </c>
      <c r="D22" s="117">
        <f t="shared" si="0"/>
        <v>325.44895917110603</v>
      </c>
      <c r="E22" s="202">
        <v>30.8843</v>
      </c>
      <c r="F22" s="202">
        <f>IF($A22="","",'2'!N22)</f>
        <v>152.51454167499998</v>
      </c>
      <c r="G22" s="117">
        <f t="shared" si="1"/>
        <v>493.82547661756939</v>
      </c>
      <c r="H22" s="117">
        <f t="shared" si="2"/>
        <v>129.0348193703617</v>
      </c>
      <c r="I22" s="114"/>
    </row>
    <row r="23" spans="1:11" s="118" customFormat="1" ht="12.75" customHeight="1" x14ac:dyDescent="0.2">
      <c r="A23" s="13" t="s">
        <v>147</v>
      </c>
      <c r="B23" s="117">
        <v>1541.2051310320001</v>
      </c>
      <c r="C23" s="117">
        <f>IF($A23="","",SUM('Situfin serie mensual'!IH22:IP22))</f>
        <v>1018.651836714</v>
      </c>
      <c r="D23" s="117">
        <f t="shared" si="0"/>
        <v>66.094500738646303</v>
      </c>
      <c r="E23" s="202">
        <v>1629.7889021399999</v>
      </c>
      <c r="F23" s="202">
        <f>IF($A23="","",'2'!N23)</f>
        <v>1156.564925403</v>
      </c>
      <c r="G23" s="117">
        <f t="shared" si="1"/>
        <v>70.964093808981545</v>
      </c>
      <c r="H23" s="117">
        <f t="shared" si="2"/>
        <v>13.538785649656759</v>
      </c>
      <c r="I23" s="114"/>
    </row>
    <row r="24" spans="1:11" s="118" customFormat="1" ht="12.75" customHeight="1" x14ac:dyDescent="0.2">
      <c r="A24" s="170" t="s">
        <v>181</v>
      </c>
      <c r="B24" s="117">
        <v>1541.2051310320001</v>
      </c>
      <c r="C24" s="117">
        <f>IF($A24="","",SUM('Situfin serie mensual'!IH23:IP23))</f>
        <v>1018.651836714</v>
      </c>
      <c r="D24" s="117">
        <f t="shared" si="0"/>
        <v>66.094500738646303</v>
      </c>
      <c r="E24" s="202">
        <v>1629.7889021399999</v>
      </c>
      <c r="F24" s="202">
        <f>IF($A24="","",'2'!N24)</f>
        <v>1156.564925403</v>
      </c>
      <c r="G24" s="117">
        <f t="shared" si="1"/>
        <v>70.964093808981545</v>
      </c>
      <c r="H24" s="117">
        <f t="shared" si="2"/>
        <v>13.538785649656759</v>
      </c>
      <c r="I24" s="114"/>
    </row>
    <row r="25" spans="1:11" s="118" customFormat="1" ht="12.75" customHeight="1" x14ac:dyDescent="0.2">
      <c r="A25" s="170" t="s">
        <v>182</v>
      </c>
      <c r="B25" s="117">
        <v>0</v>
      </c>
      <c r="C25" s="117">
        <f>IF($A25="","",SUM('Situfin serie mensual'!IH24:IP24))</f>
        <v>0</v>
      </c>
      <c r="D25" s="117">
        <f t="shared" si="0"/>
        <v>0</v>
      </c>
      <c r="E25" s="202">
        <v>0</v>
      </c>
      <c r="F25" s="202">
        <f>IF($A25="","",'2'!N25)</f>
        <v>0</v>
      </c>
      <c r="G25" s="117">
        <f t="shared" si="1"/>
        <v>0</v>
      </c>
      <c r="H25" s="117" t="str">
        <f t="shared" si="2"/>
        <v xml:space="preserve"> </v>
      </c>
      <c r="I25" s="114"/>
    </row>
    <row r="26" spans="1:11" s="16" customFormat="1" ht="12.75" outlineLevel="2" x14ac:dyDescent="0.2">
      <c r="A26" s="10" t="s">
        <v>17</v>
      </c>
      <c r="B26" s="115">
        <v>10565.833715577999</v>
      </c>
      <c r="C26" s="115">
        <f>IF($A26="","",SUM('Situfin serie mensual'!IH25:IP25))</f>
        <v>4698.3064554520006</v>
      </c>
      <c r="D26" s="115">
        <f t="shared" si="0"/>
        <v>44.46697328318669</v>
      </c>
      <c r="E26" s="203">
        <v>12609.144783413998</v>
      </c>
      <c r="F26" s="203">
        <f>IF($A26="","",'2'!N26)</f>
        <v>5577.53778814</v>
      </c>
      <c r="G26" s="115">
        <f t="shared" si="1"/>
        <v>44.234068875762802</v>
      </c>
      <c r="H26" s="115">
        <f t="shared" si="2"/>
        <v>18.713792746910386</v>
      </c>
      <c r="I26" s="114"/>
      <c r="K26" s="120"/>
    </row>
    <row r="27" spans="1:11" s="118" customFormat="1" ht="12.75" customHeight="1" x14ac:dyDescent="0.2">
      <c r="A27" s="13" t="s">
        <v>18</v>
      </c>
      <c r="B27" s="117">
        <v>3746.4567776680001</v>
      </c>
      <c r="C27" s="117">
        <f>IF($A27="","",SUM('Situfin serie mensual'!IH26:IP26))</f>
        <v>2365.0829382500001</v>
      </c>
      <c r="D27" s="117">
        <f t="shared" si="0"/>
        <v>63.128525927427283</v>
      </c>
      <c r="E27" s="202">
        <v>4524.9053663259992</v>
      </c>
      <c r="F27" s="202">
        <f>IF($A27="","",'2'!N27)</f>
        <v>2413.3757528619999</v>
      </c>
      <c r="G27" s="117">
        <f t="shared" si="1"/>
        <v>53.335386212099777</v>
      </c>
      <c r="H27" s="117">
        <f t="shared" si="2"/>
        <v>2.0419078684713412</v>
      </c>
      <c r="I27" s="114"/>
    </row>
    <row r="28" spans="1:11" s="118" customFormat="1" ht="14.25" customHeight="1" x14ac:dyDescent="0.2">
      <c r="A28" s="170" t="s">
        <v>178</v>
      </c>
      <c r="B28" s="117">
        <v>2597.9610234389997</v>
      </c>
      <c r="C28" s="117">
        <f>IF($A28="","",SUM('Situfin serie mensual'!IH27:IP27))</f>
        <v>1618.3080943150001</v>
      </c>
      <c r="D28" s="117">
        <f t="shared" si="0"/>
        <v>62.29146933747284</v>
      </c>
      <c r="E28" s="202">
        <v>3508.0490677919997</v>
      </c>
      <c r="F28" s="202">
        <f>IF($A28="","",'2'!N28)</f>
        <v>1967.472451414</v>
      </c>
      <c r="G28" s="117">
        <f t="shared" si="1"/>
        <v>56.084519155609932</v>
      </c>
      <c r="H28" s="117">
        <f t="shared" si="2"/>
        <v>21.575888937686784</v>
      </c>
      <c r="I28" s="114"/>
    </row>
    <row r="29" spans="1:11" s="118" customFormat="1" ht="14.25" customHeight="1" x14ac:dyDescent="0.2">
      <c r="A29" s="170" t="s">
        <v>179</v>
      </c>
      <c r="B29" s="117">
        <v>1148.4957542290003</v>
      </c>
      <c r="C29" s="117">
        <f>IF($A29="","",SUM('Situfin serie mensual'!IH28:IP28))</f>
        <v>746.77484393499992</v>
      </c>
      <c r="D29" s="117">
        <f t="shared" si="0"/>
        <v>65.021994307355484</v>
      </c>
      <c r="E29" s="202">
        <v>1016.8562985339998</v>
      </c>
      <c r="F29" s="202">
        <f>IF($A29="","",'2'!N29)</f>
        <v>445.90330144799992</v>
      </c>
      <c r="G29" s="117">
        <f t="shared" si="1"/>
        <v>43.851161869268843</v>
      </c>
      <c r="H29" s="117">
        <f t="shared" si="2"/>
        <v>-40.289458721133379</v>
      </c>
      <c r="I29" s="114"/>
    </row>
    <row r="30" spans="1:11" s="118" customFormat="1" ht="12.75" customHeight="1" x14ac:dyDescent="0.2">
      <c r="A30" s="13" t="s">
        <v>21</v>
      </c>
      <c r="B30" s="117">
        <v>2516.9229736009997</v>
      </c>
      <c r="C30" s="117">
        <f>IF($A30="","",SUM('Situfin serie mensual'!IH29:IP29))</f>
        <v>1965.1617182569998</v>
      </c>
      <c r="D30" s="117">
        <f t="shared" si="0"/>
        <v>78.077944333966371</v>
      </c>
      <c r="E30" s="202">
        <v>2310.7413896499997</v>
      </c>
      <c r="F30" s="202">
        <f>IF($A30="","",'2'!N30)</f>
        <v>2699.4842032540005</v>
      </c>
      <c r="G30" s="117">
        <f t="shared" si="1"/>
        <v>116.82329382877772</v>
      </c>
      <c r="H30" s="117">
        <f t="shared" si="2"/>
        <v>37.367025735078329</v>
      </c>
      <c r="I30" s="114"/>
    </row>
    <row r="31" spans="1:11" s="118" customFormat="1" ht="14.25" customHeight="1" x14ac:dyDescent="0.2">
      <c r="A31" s="170" t="s">
        <v>180</v>
      </c>
      <c r="B31" s="117">
        <v>565.49755947099993</v>
      </c>
      <c r="C31" s="117">
        <f>IF($A31="","",SUM('Situfin serie mensual'!IH30:IP30))</f>
        <v>783.64546939900004</v>
      </c>
      <c r="D31" s="117">
        <f t="shared" si="0"/>
        <v>138.57627787679024</v>
      </c>
      <c r="E31" s="202">
        <v>357.71500100399999</v>
      </c>
      <c r="F31" s="202">
        <f>IF($A31="","",'2'!N31)</f>
        <v>1497.5635703329999</v>
      </c>
      <c r="G31" s="117">
        <f t="shared" si="1"/>
        <v>418.64712582077431</v>
      </c>
      <c r="H31" s="117">
        <f t="shared" si="2"/>
        <v>91.102179341574441</v>
      </c>
      <c r="I31" s="114"/>
    </row>
    <row r="32" spans="1:11" s="118" customFormat="1" ht="14.25" customHeight="1" x14ac:dyDescent="0.2">
      <c r="A32" s="170" t="s">
        <v>23</v>
      </c>
      <c r="B32" s="117">
        <v>1951.4254141300003</v>
      </c>
      <c r="C32" s="117">
        <f>IF($A32="","",SUM('Situfin serie mensual'!IH31:IP31))</f>
        <v>1181.5162488579999</v>
      </c>
      <c r="D32" s="117">
        <f t="shared" si="0"/>
        <v>60.546318619343843</v>
      </c>
      <c r="E32" s="202">
        <v>1953.026388646</v>
      </c>
      <c r="F32" s="202">
        <f>IF($A32="","",'2'!N32)</f>
        <v>1201.9206329210001</v>
      </c>
      <c r="G32" s="117">
        <f t="shared" si="1"/>
        <v>61.541443572315025</v>
      </c>
      <c r="H32" s="117">
        <f t="shared" si="2"/>
        <v>1.7269660136051641</v>
      </c>
      <c r="I32" s="114"/>
    </row>
    <row r="33" spans="1:13" s="118" customFormat="1" ht="12.75" customHeight="1" x14ac:dyDescent="0.2">
      <c r="A33" s="171" t="s">
        <v>17</v>
      </c>
      <c r="B33" s="117">
        <v>4302.4539643089993</v>
      </c>
      <c r="C33" s="117">
        <f>IF($A33="","",SUM('Situfin serie mensual'!IH32:IP32))</f>
        <v>368.06179894500002</v>
      </c>
      <c r="D33" s="117">
        <f t="shared" si="0"/>
        <v>8.5546946463171061</v>
      </c>
      <c r="E33" s="202">
        <v>5773.4980274380005</v>
      </c>
      <c r="F33" s="202">
        <f>IF($A33="","",'2'!N33)</f>
        <v>464.677832024</v>
      </c>
      <c r="G33" s="117">
        <f t="shared" si="1"/>
        <v>8.0484626445815479</v>
      </c>
      <c r="H33" s="117">
        <f t="shared" si="2"/>
        <v>26.249948610786802</v>
      </c>
      <c r="I33" s="114"/>
    </row>
    <row r="34" spans="1:13" s="118" customFormat="1" ht="8.25" customHeight="1" x14ac:dyDescent="0.2">
      <c r="A34" s="13"/>
      <c r="B34" s="117"/>
      <c r="C34" s="117" t="str">
        <f>IF($A34="","",SUM('Situfin serie mensual'!IH33:IP33))</f>
        <v/>
      </c>
      <c r="D34" s="117"/>
      <c r="E34" s="202"/>
      <c r="F34" s="202" t="str">
        <f>IF($A34="","",'2'!N34)</f>
        <v/>
      </c>
      <c r="G34" s="117"/>
      <c r="H34" s="117"/>
      <c r="I34" s="114"/>
    </row>
    <row r="35" spans="1:13" s="10" customFormat="1" ht="12.75" x14ac:dyDescent="0.2">
      <c r="A35" s="112" t="s">
        <v>24</v>
      </c>
      <c r="B35" s="121">
        <v>51886.439575220007</v>
      </c>
      <c r="C35" s="121">
        <f>IF($A35="","",SUM('Situfin serie mensual'!IH34:IP34))</f>
        <v>32914.049197536006</v>
      </c>
      <c r="D35" s="121">
        <f t="shared" ref="D35:D70" si="3">IFERROR((C35/B35*100),0)</f>
        <v>63.434780777008918</v>
      </c>
      <c r="E35" s="204">
        <v>55813.763551593998</v>
      </c>
      <c r="F35" s="204">
        <f>IF($A35="","",'2'!N35)</f>
        <v>37454.213411219003</v>
      </c>
      <c r="G35" s="121">
        <f t="shared" ref="G35:G70" si="4">IFERROR((F35/E35*100),0)</f>
        <v>67.105694058055221</v>
      </c>
      <c r="H35" s="121">
        <f t="shared" ref="H35:H70" si="5">IF(C35&lt;&gt;0,F35/C35*100-100," ")</f>
        <v>13.794000812342716</v>
      </c>
      <c r="I35" s="114"/>
      <c r="M35" s="225"/>
    </row>
    <row r="36" spans="1:13" s="118" customFormat="1" ht="12.75" x14ac:dyDescent="0.2">
      <c r="A36" s="122" t="s">
        <v>25</v>
      </c>
      <c r="B36" s="123">
        <v>21097.381216390004</v>
      </c>
      <c r="C36" s="123">
        <f>IF($A36="","",SUM('Situfin serie mensual'!IH35:IP35))</f>
        <v>14093.057080184999</v>
      </c>
      <c r="D36" s="123">
        <f t="shared" si="3"/>
        <v>66.800030466513405</v>
      </c>
      <c r="E36" s="204">
        <v>22873.842684342992</v>
      </c>
      <c r="F36" s="204">
        <f>IF($A36="","",'2'!N36)</f>
        <v>15095.886612957</v>
      </c>
      <c r="G36" s="123">
        <f t="shared" si="4"/>
        <v>65.996285894236934</v>
      </c>
      <c r="H36" s="123">
        <f t="shared" si="5"/>
        <v>7.1157700353175386</v>
      </c>
      <c r="I36" s="114"/>
    </row>
    <row r="37" spans="1:13" s="118" customFormat="1" ht="12.75" x14ac:dyDescent="0.2">
      <c r="A37" s="154" t="s">
        <v>26</v>
      </c>
      <c r="B37" s="115">
        <v>7759.7099901840011</v>
      </c>
      <c r="C37" s="115">
        <f>IF($A37="","",SUM('Situfin serie mensual'!IH36:IP36))</f>
        <v>3712.5681389770002</v>
      </c>
      <c r="D37" s="115">
        <f t="shared" si="3"/>
        <v>47.84416097603367</v>
      </c>
      <c r="E37" s="203">
        <v>7099.9957252859995</v>
      </c>
      <c r="F37" s="203">
        <f>IF($A37="","",'2'!N37)</f>
        <v>5028.6537266360001</v>
      </c>
      <c r="G37" s="115">
        <f t="shared" si="4"/>
        <v>70.826151468329755</v>
      </c>
      <c r="H37" s="115">
        <f t="shared" si="5"/>
        <v>35.449466202165041</v>
      </c>
      <c r="I37" s="114"/>
    </row>
    <row r="38" spans="1:13" s="118" customFormat="1" ht="12.75" customHeight="1" x14ac:dyDescent="0.2">
      <c r="A38" s="31" t="s">
        <v>27</v>
      </c>
      <c r="B38" s="117">
        <v>2198.361908373</v>
      </c>
      <c r="C38" s="117">
        <f>IF($A38="","",SUM('Situfin serie mensual'!IH37:IP37))</f>
        <v>1358.7309249340001</v>
      </c>
      <c r="D38" s="117">
        <f t="shared" si="3"/>
        <v>61.80651692330278</v>
      </c>
      <c r="E38" s="202">
        <v>2080.6245402599998</v>
      </c>
      <c r="F38" s="202">
        <f>IF($A38="","",'2'!N38)</f>
        <v>1300.186027324</v>
      </c>
      <c r="G38" s="117">
        <f t="shared" si="4"/>
        <v>62.490180336021872</v>
      </c>
      <c r="H38" s="117">
        <f t="shared" si="5"/>
        <v>-4.3087926046022602</v>
      </c>
      <c r="I38" s="114"/>
    </row>
    <row r="39" spans="1:13" s="118" customFormat="1" ht="12.75" customHeight="1" x14ac:dyDescent="0.2">
      <c r="A39" s="31" t="s">
        <v>28</v>
      </c>
      <c r="B39" s="117">
        <v>5331.156971669001</v>
      </c>
      <c r="C39" s="117">
        <f>IF($A39="","",SUM('Situfin serie mensual'!IH38:IP38))</f>
        <v>2173.024987283</v>
      </c>
      <c r="D39" s="117">
        <f t="shared" si="3"/>
        <v>40.760851703128544</v>
      </c>
      <c r="E39" s="202">
        <v>4800.974040655</v>
      </c>
      <c r="F39" s="202">
        <f>IF($A39="","",'2'!N39)</f>
        <v>3543.0715544340001</v>
      </c>
      <c r="G39" s="117">
        <f t="shared" si="4"/>
        <v>73.799015042177075</v>
      </c>
      <c r="H39" s="117">
        <f t="shared" si="5"/>
        <v>63.047897523903373</v>
      </c>
      <c r="I39" s="114"/>
    </row>
    <row r="40" spans="1:13" s="118" customFormat="1" ht="12.75" customHeight="1" x14ac:dyDescent="0.2">
      <c r="A40" s="31" t="s">
        <v>29</v>
      </c>
      <c r="B40" s="117">
        <v>118.188766</v>
      </c>
      <c r="C40" s="117">
        <f>IF($A40="","",SUM('Situfin serie mensual'!IH39:IP39))</f>
        <v>71.527238189999991</v>
      </c>
      <c r="D40" s="117">
        <f t="shared" si="3"/>
        <v>60.519489804978576</v>
      </c>
      <c r="E40" s="202">
        <v>101.109362598</v>
      </c>
      <c r="F40" s="202">
        <f>IF($A40="","",'2'!N40)</f>
        <v>69.398190447999994</v>
      </c>
      <c r="G40" s="117">
        <f t="shared" si="4"/>
        <v>68.636759905133388</v>
      </c>
      <c r="H40" s="117">
        <f t="shared" si="5"/>
        <v>-2.9765552199073397</v>
      </c>
      <c r="I40" s="114"/>
    </row>
    <row r="41" spans="1:13" s="118" customFormat="1" ht="12.75" customHeight="1" x14ac:dyDescent="0.2">
      <c r="A41" s="31" t="s">
        <v>30</v>
      </c>
      <c r="B41" s="117">
        <v>112.0023441420002</v>
      </c>
      <c r="C41" s="117">
        <f>IF($A41="","",SUM('Situfin serie mensual'!IH40:IP40))</f>
        <v>109.28498856999988</v>
      </c>
      <c r="D41" s="117">
        <f t="shared" si="3"/>
        <v>97.573840446986395</v>
      </c>
      <c r="E41" s="202">
        <v>117.2877817729991</v>
      </c>
      <c r="F41" s="202">
        <f>IF($A41="","",'2'!N41)</f>
        <v>115.99795443000008</v>
      </c>
      <c r="G41" s="117">
        <f t="shared" si="4"/>
        <v>98.900288398756345</v>
      </c>
      <c r="H41" s="117">
        <f t="shared" si="5"/>
        <v>6.1426239301844987</v>
      </c>
      <c r="I41" s="114"/>
    </row>
    <row r="42" spans="1:13" s="118" customFormat="1" ht="12.75" x14ac:dyDescent="0.2">
      <c r="A42" s="154" t="s">
        <v>31</v>
      </c>
      <c r="B42" s="115">
        <v>5244.0037177670001</v>
      </c>
      <c r="C42" s="115">
        <f>IF($A42="","",SUM('Situfin serie mensual'!IH41:IP41))</f>
        <v>3716.5871925379997</v>
      </c>
      <c r="D42" s="115">
        <f t="shared" si="3"/>
        <v>70.873084623223633</v>
      </c>
      <c r="E42" s="203">
        <v>6463.0685330360002</v>
      </c>
      <c r="F42" s="203">
        <f>IF($A42="","",'2'!N42)</f>
        <v>4895.073740881</v>
      </c>
      <c r="G42" s="115">
        <f>IFERROR((F42/E42*100),0)</f>
        <v>75.739158819991019</v>
      </c>
      <c r="H42" s="115">
        <f t="shared" si="5"/>
        <v>31.708836286933177</v>
      </c>
      <c r="I42" s="114"/>
    </row>
    <row r="43" spans="1:13" s="118" customFormat="1" ht="12.75" customHeight="1" x14ac:dyDescent="0.2">
      <c r="A43" s="31" t="s">
        <v>32</v>
      </c>
      <c r="B43" s="117">
        <v>4849.1718393020001</v>
      </c>
      <c r="C43" s="117">
        <f>IF($A43="","",SUM('Situfin serie mensual'!IH42:IP42))</f>
        <v>3425.0103521760002</v>
      </c>
      <c r="D43" s="117">
        <f t="shared" si="3"/>
        <v>70.630830700134624</v>
      </c>
      <c r="E43" s="202">
        <v>5813.1996694790005</v>
      </c>
      <c r="F43" s="202">
        <f>IF($A43="","",'2'!N43)</f>
        <v>4396.0066397390001</v>
      </c>
      <c r="G43" s="117">
        <f t="shared" si="4"/>
        <v>75.621118999564416</v>
      </c>
      <c r="H43" s="117">
        <f t="shared" si="5"/>
        <v>28.350170881851511</v>
      </c>
      <c r="I43" s="114"/>
    </row>
    <row r="44" spans="1:13" s="118" customFormat="1" ht="12.75" customHeight="1" x14ac:dyDescent="0.2">
      <c r="A44" s="31" t="s">
        <v>33</v>
      </c>
      <c r="B44" s="117">
        <v>394.83187846499999</v>
      </c>
      <c r="C44" s="117">
        <f>IF($A44="","",SUM('Situfin serie mensual'!IH43:IP43))</f>
        <v>291.57684036200004</v>
      </c>
      <c r="D44" s="117">
        <f t="shared" si="3"/>
        <v>73.848353252420324</v>
      </c>
      <c r="E44" s="202">
        <v>649.86886355699994</v>
      </c>
      <c r="F44" s="202">
        <f>IF($A44="","",'2'!N44)</f>
        <v>499.06710114200007</v>
      </c>
      <c r="G44" s="117">
        <f t="shared" si="4"/>
        <v>76.795047297757932</v>
      </c>
      <c r="H44" s="117">
        <f t="shared" si="5"/>
        <v>71.161433988514176</v>
      </c>
      <c r="I44" s="114"/>
    </row>
    <row r="45" spans="1:13" s="118" customFormat="1" ht="12.75" customHeight="1" x14ac:dyDescent="0.2">
      <c r="A45" s="13" t="s">
        <v>34</v>
      </c>
      <c r="B45" s="117">
        <v>0</v>
      </c>
      <c r="C45" s="117">
        <f>IF($A45="","",SUM('Situfin serie mensual'!IH44:IP44))</f>
        <v>0</v>
      </c>
      <c r="D45" s="117">
        <f t="shared" si="3"/>
        <v>0</v>
      </c>
      <c r="E45" s="202">
        <v>0</v>
      </c>
      <c r="F45" s="202">
        <f>IF($A45="","",'2'!N45)</f>
        <v>0</v>
      </c>
      <c r="G45" s="117">
        <f t="shared" si="4"/>
        <v>0</v>
      </c>
      <c r="H45" s="117" t="str">
        <f t="shared" si="5"/>
        <v xml:space="preserve"> </v>
      </c>
      <c r="I45" s="114"/>
    </row>
    <row r="46" spans="1:13" s="118" customFormat="1" ht="12.75" x14ac:dyDescent="0.2">
      <c r="A46" s="154" t="s">
        <v>11</v>
      </c>
      <c r="B46" s="115">
        <v>5496.8092197080005</v>
      </c>
      <c r="C46" s="115">
        <f>IF($A46="","",SUM('Situfin serie mensual'!IH45:IP45))</f>
        <v>3672.5840499290007</v>
      </c>
      <c r="D46" s="115">
        <f t="shared" si="3"/>
        <v>66.813016481661606</v>
      </c>
      <c r="E46" s="203">
        <v>6318.4632031219999</v>
      </c>
      <c r="F46" s="203">
        <f>IF($A46="","",'2'!N46)</f>
        <v>4322.618004596</v>
      </c>
      <c r="G46" s="115">
        <f t="shared" si="4"/>
        <v>68.41248996211867</v>
      </c>
      <c r="H46" s="115">
        <f t="shared" si="5"/>
        <v>17.699634530612471</v>
      </c>
      <c r="I46" s="114"/>
    </row>
    <row r="47" spans="1:13" s="118" customFormat="1" ht="12.75" customHeight="1" x14ac:dyDescent="0.2">
      <c r="A47" s="13" t="s">
        <v>167</v>
      </c>
      <c r="B47" s="117">
        <v>0</v>
      </c>
      <c r="C47" s="117">
        <f>IF($A47="","",SUM('Situfin serie mensual'!IH46:IP46))</f>
        <v>0</v>
      </c>
      <c r="D47" s="117">
        <f t="shared" si="3"/>
        <v>0</v>
      </c>
      <c r="E47" s="202">
        <v>0</v>
      </c>
      <c r="F47" s="202">
        <f>IF($A47="","",'2'!N47)</f>
        <v>0</v>
      </c>
      <c r="G47" s="117">
        <f t="shared" si="4"/>
        <v>0</v>
      </c>
      <c r="H47" s="117" t="str">
        <f t="shared" si="5"/>
        <v xml:space="preserve"> </v>
      </c>
      <c r="I47" s="114"/>
    </row>
    <row r="48" spans="1:13" s="118" customFormat="1" ht="12.75" customHeight="1" x14ac:dyDescent="0.2">
      <c r="A48" s="13" t="s">
        <v>13</v>
      </c>
      <c r="B48" s="117">
        <v>0</v>
      </c>
      <c r="C48" s="117">
        <f>IF($A48="","",SUM('Situfin serie mensual'!IH47:IP47))</f>
        <v>0</v>
      </c>
      <c r="D48" s="117">
        <f t="shared" si="3"/>
        <v>0</v>
      </c>
      <c r="E48" s="202">
        <v>0</v>
      </c>
      <c r="F48" s="202">
        <f>IF($A48="","",'2'!N48)</f>
        <v>0</v>
      </c>
      <c r="G48" s="117">
        <f t="shared" si="4"/>
        <v>0</v>
      </c>
      <c r="H48" s="117" t="str">
        <f t="shared" si="5"/>
        <v xml:space="preserve"> </v>
      </c>
      <c r="I48" s="114"/>
    </row>
    <row r="49" spans="1:9" s="118" customFormat="1" ht="12.75" customHeight="1" x14ac:dyDescent="0.2">
      <c r="A49" s="13" t="s">
        <v>14</v>
      </c>
      <c r="B49" s="117">
        <v>0</v>
      </c>
      <c r="C49" s="117">
        <f>IF($A49="","",SUM('Situfin serie mensual'!IH48:IP48))</f>
        <v>0</v>
      </c>
      <c r="D49" s="117">
        <f t="shared" si="3"/>
        <v>0</v>
      </c>
      <c r="E49" s="202">
        <v>0</v>
      </c>
      <c r="F49" s="202">
        <f>IF($A49="","",'2'!N49)</f>
        <v>0</v>
      </c>
      <c r="G49" s="117">
        <f t="shared" si="4"/>
        <v>0</v>
      </c>
      <c r="H49" s="117" t="str">
        <f t="shared" si="5"/>
        <v xml:space="preserve"> </v>
      </c>
      <c r="I49" s="114"/>
    </row>
    <row r="50" spans="1:9" s="118" customFormat="1" ht="12.75" customHeight="1" x14ac:dyDescent="0.2">
      <c r="A50" s="13" t="s">
        <v>148</v>
      </c>
      <c r="B50" s="117">
        <v>73.524197801999989</v>
      </c>
      <c r="C50" s="117">
        <f>IF($A50="","",SUM('Situfin serie mensual'!IH49:IP49))</f>
        <v>55.795405626999994</v>
      </c>
      <c r="D50" s="117">
        <f t="shared" si="3"/>
        <v>75.88713280117183</v>
      </c>
      <c r="E50" s="202">
        <v>60.849858996000002</v>
      </c>
      <c r="F50" s="202">
        <f>IF($A50="","",'2'!N50)</f>
        <v>36.771165760999999</v>
      </c>
      <c r="G50" s="117">
        <f t="shared" si="4"/>
        <v>60.42933602100404</v>
      </c>
      <c r="H50" s="117">
        <f t="shared" si="5"/>
        <v>-34.096427209759298</v>
      </c>
      <c r="I50" s="114"/>
    </row>
    <row r="51" spans="1:9" s="118" customFormat="1" ht="12.75" customHeight="1" x14ac:dyDescent="0.2">
      <c r="A51" s="13" t="s">
        <v>13</v>
      </c>
      <c r="B51" s="117">
        <v>73.524197801999989</v>
      </c>
      <c r="C51" s="117">
        <f>IF($A51="","",SUM('Situfin serie mensual'!IH50:IP50))</f>
        <v>55.795405626999994</v>
      </c>
      <c r="D51" s="117">
        <f t="shared" si="3"/>
        <v>75.88713280117183</v>
      </c>
      <c r="E51" s="202">
        <v>60.849858996000002</v>
      </c>
      <c r="F51" s="202">
        <f>IF($A51="","",'2'!N51)</f>
        <v>36.771165760999999</v>
      </c>
      <c r="G51" s="117">
        <f t="shared" si="4"/>
        <v>60.42933602100404</v>
      </c>
      <c r="H51" s="117">
        <f t="shared" si="5"/>
        <v>-34.096427209759298</v>
      </c>
      <c r="I51" s="114"/>
    </row>
    <row r="52" spans="1:9" s="118" customFormat="1" ht="12.75" customHeight="1" x14ac:dyDescent="0.2">
      <c r="A52" s="13" t="s">
        <v>14</v>
      </c>
      <c r="B52" s="117">
        <v>0</v>
      </c>
      <c r="C52" s="117">
        <f>IF($A52="","",SUM('Situfin serie mensual'!IH51:IP51))</f>
        <v>0</v>
      </c>
      <c r="D52" s="117">
        <f t="shared" si="3"/>
        <v>0</v>
      </c>
      <c r="E52" s="202">
        <v>0</v>
      </c>
      <c r="F52" s="202">
        <f>IF($A52="","",'2'!N52)</f>
        <v>0</v>
      </c>
      <c r="G52" s="117">
        <f t="shared" si="4"/>
        <v>0</v>
      </c>
      <c r="H52" s="117" t="str">
        <f t="shared" si="5"/>
        <v xml:space="preserve"> </v>
      </c>
      <c r="I52" s="114"/>
    </row>
    <row r="53" spans="1:9" s="118" customFormat="1" ht="12.75" customHeight="1" x14ac:dyDescent="0.2">
      <c r="A53" s="13" t="s">
        <v>149</v>
      </c>
      <c r="B53" s="117">
        <v>5423.2850219060001</v>
      </c>
      <c r="C53" s="117">
        <f>IF($A53="","",SUM('Situfin serie mensual'!IH52:IP52))</f>
        <v>3616.7886443019997</v>
      </c>
      <c r="D53" s="117">
        <f t="shared" si="3"/>
        <v>66.689997477412462</v>
      </c>
      <c r="E53" s="202">
        <v>6257.6133441259999</v>
      </c>
      <c r="F53" s="202">
        <f>IF($A53="","",'2'!N53)</f>
        <v>4285.8468388350002</v>
      </c>
      <c r="G53" s="117">
        <f t="shared" si="4"/>
        <v>68.490119205880788</v>
      </c>
      <c r="H53" s="117">
        <f t="shared" si="5"/>
        <v>18.49868102154808</v>
      </c>
      <c r="I53" s="114"/>
    </row>
    <row r="54" spans="1:9" s="118" customFormat="1" ht="12.75" customHeight="1" x14ac:dyDescent="0.2">
      <c r="A54" s="13" t="s">
        <v>13</v>
      </c>
      <c r="B54" s="117">
        <v>3712.7878512529996</v>
      </c>
      <c r="C54" s="117">
        <f>IF($A54="","",SUM('Situfin serie mensual'!IH53:IP53))</f>
        <v>2507.9789378180003</v>
      </c>
      <c r="D54" s="117">
        <f t="shared" si="3"/>
        <v>67.549750707452944</v>
      </c>
      <c r="E54" s="202">
        <v>4175.1338807920001</v>
      </c>
      <c r="F54" s="202">
        <f>IF($A54="","",'2'!N54)</f>
        <v>2829.4350931119998</v>
      </c>
      <c r="G54" s="117">
        <f t="shared" si="4"/>
        <v>67.768727276723197</v>
      </c>
      <c r="H54" s="117">
        <f t="shared" si="5"/>
        <v>12.817338712328819</v>
      </c>
      <c r="I54" s="114"/>
    </row>
    <row r="55" spans="1:9" s="118" customFormat="1" ht="12.75" customHeight="1" x14ac:dyDescent="0.2">
      <c r="A55" s="13" t="s">
        <v>14</v>
      </c>
      <c r="B55" s="117">
        <v>1710.497170653</v>
      </c>
      <c r="C55" s="117">
        <f>IF($A55="","",SUM('Situfin serie mensual'!IH54:IP54))</f>
        <v>1108.8097064840001</v>
      </c>
      <c r="D55" s="117">
        <f t="shared" si="3"/>
        <v>64.823825815549313</v>
      </c>
      <c r="E55" s="202">
        <v>2082.4794633339998</v>
      </c>
      <c r="F55" s="202">
        <f>IF($A55="","",'2'!N55)</f>
        <v>1456.411745723</v>
      </c>
      <c r="G55" s="117">
        <f t="shared" si="4"/>
        <v>69.936427771120464</v>
      </c>
      <c r="H55" s="117">
        <f t="shared" si="5"/>
        <v>31.349115831717853</v>
      </c>
      <c r="I55" s="114"/>
    </row>
    <row r="56" spans="1:9" s="118" customFormat="1" ht="12.75" x14ac:dyDescent="0.2">
      <c r="A56" s="154" t="s">
        <v>35</v>
      </c>
      <c r="B56" s="115">
        <v>9617.9789692800005</v>
      </c>
      <c r="C56" s="115">
        <f>IF($A56="","",SUM('Situfin serie mensual'!IH55:IP55))</f>
        <v>6484.2425878170006</v>
      </c>
      <c r="D56" s="115">
        <f t="shared" si="3"/>
        <v>67.417932691761848</v>
      </c>
      <c r="E56" s="203">
        <v>10572.020901085998</v>
      </c>
      <c r="F56" s="203">
        <f>IF($A56="","",'2'!N56)</f>
        <v>6685.2371131259988</v>
      </c>
      <c r="G56" s="115">
        <f t="shared" si="4"/>
        <v>63.235186306141955</v>
      </c>
      <c r="H56" s="115">
        <f t="shared" si="5"/>
        <v>3.0997379044183049</v>
      </c>
      <c r="I56" s="114"/>
    </row>
    <row r="57" spans="1:9" s="118" customFormat="1" ht="12.75" x14ac:dyDescent="0.2">
      <c r="A57" s="31" t="s">
        <v>36</v>
      </c>
      <c r="B57" s="117">
        <v>5093.4496784920002</v>
      </c>
      <c r="C57" s="117">
        <f>IF($A57="","",SUM('Situfin serie mensual'!IH56:IP56))</f>
        <v>3538.9171804440002</v>
      </c>
      <c r="D57" s="117">
        <f t="shared" si="3"/>
        <v>69.4797711536782</v>
      </c>
      <c r="E57" s="202">
        <v>5976.5180528759993</v>
      </c>
      <c r="F57" s="202">
        <f>IF($A57="","",'2'!N57)</f>
        <v>3942.4785990729997</v>
      </c>
      <c r="G57" s="117">
        <f t="shared" si="4"/>
        <v>65.966145574944164</v>
      </c>
      <c r="H57" s="117">
        <f t="shared" si="5"/>
        <v>11.403528199503327</v>
      </c>
      <c r="I57" s="114"/>
    </row>
    <row r="58" spans="1:9" s="118" customFormat="1" ht="12.75" x14ac:dyDescent="0.2">
      <c r="A58" s="31" t="s">
        <v>37</v>
      </c>
      <c r="B58" s="117">
        <v>3556.1750486579995</v>
      </c>
      <c r="C58" s="117">
        <f>IF($A58="","",SUM('Situfin serie mensual'!IH57:IP57))</f>
        <v>2206.991463243</v>
      </c>
      <c r="D58" s="117">
        <f t="shared" si="3"/>
        <v>62.060821895588539</v>
      </c>
      <c r="E58" s="202">
        <v>4253.6991974700004</v>
      </c>
      <c r="F58" s="202">
        <f>IF($A58="","",'2'!N58)</f>
        <v>2497.4088697870002</v>
      </c>
      <c r="G58" s="117">
        <f t="shared" si="4"/>
        <v>58.711459222890042</v>
      </c>
      <c r="H58" s="117">
        <f t="shared" si="5"/>
        <v>13.158972808950281</v>
      </c>
      <c r="I58" s="114"/>
    </row>
    <row r="59" spans="1:9" s="118" customFormat="1" ht="12.75" x14ac:dyDescent="0.2">
      <c r="A59" s="31" t="s">
        <v>38</v>
      </c>
      <c r="B59" s="117">
        <v>968.35424212999988</v>
      </c>
      <c r="C59" s="117">
        <f>IF($A59="","",SUM('Situfin serie mensual'!IH58:IP58))</f>
        <v>738.33394412999996</v>
      </c>
      <c r="D59" s="117">
        <f t="shared" si="3"/>
        <v>76.246265261972169</v>
      </c>
      <c r="E59" s="117">
        <v>341.80365073999997</v>
      </c>
      <c r="F59" s="202">
        <f>IF($A59="","",'2'!N59)</f>
        <v>245.34964426600004</v>
      </c>
      <c r="G59" s="117">
        <f t="shared" si="4"/>
        <v>71.780872947033075</v>
      </c>
      <c r="H59" s="117">
        <f t="shared" si="5"/>
        <v>-66.769827363808588</v>
      </c>
      <c r="I59" s="114"/>
    </row>
    <row r="60" spans="1:9" s="118" customFormat="1" ht="12.75" x14ac:dyDescent="0.2">
      <c r="A60" s="154" t="s">
        <v>39</v>
      </c>
      <c r="B60" s="115">
        <v>2670.5564618910003</v>
      </c>
      <c r="C60" s="115">
        <f>IF($A60="","",SUM('Situfin serie mensual'!IH59:IP59))</f>
        <v>1235.0101480900003</v>
      </c>
      <c r="D60" s="115">
        <f t="shared" si="3"/>
        <v>46.245423592935353</v>
      </c>
      <c r="E60" s="203">
        <v>2486.372504721</v>
      </c>
      <c r="F60" s="203">
        <f>IF($A60="","",'2'!N60)</f>
        <v>1426.7442130230002</v>
      </c>
      <c r="G60" s="115">
        <f t="shared" si="4"/>
        <v>57.382560751213639</v>
      </c>
      <c r="H60" s="115">
        <f t="shared" si="5"/>
        <v>15.524897931367249</v>
      </c>
      <c r="I60" s="114"/>
    </row>
    <row r="61" spans="1:9" s="118" customFormat="1" ht="12.75" customHeight="1" x14ac:dyDescent="0.2">
      <c r="A61" s="13" t="s">
        <v>40</v>
      </c>
      <c r="B61" s="117">
        <v>1040.426355327</v>
      </c>
      <c r="C61" s="117">
        <f>IF($A61="","",SUM('Situfin serie mensual'!IH60:IP60))</f>
        <v>371.47869852000002</v>
      </c>
      <c r="D61" s="117">
        <f t="shared" si="3"/>
        <v>35.704468328586927</v>
      </c>
      <c r="E61" s="202">
        <v>895.63185517299996</v>
      </c>
      <c r="F61" s="202">
        <f>IF($A61="","",'2'!N61)</f>
        <v>628.59888449100004</v>
      </c>
      <c r="G61" s="117">
        <f t="shared" si="4"/>
        <v>70.184962812603416</v>
      </c>
      <c r="H61" s="117">
        <f t="shared" si="5"/>
        <v>69.215324322871481</v>
      </c>
      <c r="I61" s="114"/>
    </row>
    <row r="62" spans="1:9" s="118" customFormat="1" ht="25.5" hidden="1" customHeight="1" x14ac:dyDescent="0.2">
      <c r="A62" s="33" t="s">
        <v>41</v>
      </c>
      <c r="B62" s="117">
        <v>197.97505642199999</v>
      </c>
      <c r="C62" s="117">
        <f>IF($A62="","",SUM('Situfin serie mensual'!IH61:IP61))</f>
        <v>79.404847783999998</v>
      </c>
      <c r="D62" s="117">
        <f t="shared" si="3"/>
        <v>40.108511253428858</v>
      </c>
      <c r="E62" s="202">
        <v>202.765445167</v>
      </c>
      <c r="F62" s="202">
        <f>IF($A62="","",'2'!N62)</f>
        <v>126.41056352199999</v>
      </c>
      <c r="G62" s="117">
        <f t="shared" si="4"/>
        <v>62.343247597186377</v>
      </c>
      <c r="H62" s="117">
        <f t="shared" si="5"/>
        <v>59.197539003999708</v>
      </c>
      <c r="I62" s="114"/>
    </row>
    <row r="63" spans="1:9" s="118" customFormat="1" ht="12.75" hidden="1" customHeight="1" x14ac:dyDescent="0.2">
      <c r="A63" s="33" t="s">
        <v>42</v>
      </c>
      <c r="B63" s="117">
        <v>311.85710277800007</v>
      </c>
      <c r="C63" s="117">
        <f>IF($A63="","",SUM('Situfin serie mensual'!IH62:IP62))</f>
        <v>148.06472069500001</v>
      </c>
      <c r="D63" s="117">
        <f t="shared" si="3"/>
        <v>47.478386535387649</v>
      </c>
      <c r="E63" s="202">
        <v>281.27496126599999</v>
      </c>
      <c r="F63" s="202">
        <f>IF($A63="","",'2'!N63)</f>
        <v>167.54640979499999</v>
      </c>
      <c r="G63" s="117">
        <f t="shared" si="4"/>
        <v>59.566770195571152</v>
      </c>
      <c r="H63" s="117">
        <f t="shared" si="5"/>
        <v>13.157549623269475</v>
      </c>
      <c r="I63" s="114"/>
    </row>
    <row r="64" spans="1:9" s="118" customFormat="1" ht="25.5" hidden="1" customHeight="1" x14ac:dyDescent="0.2">
      <c r="A64" s="33" t="s">
        <v>43</v>
      </c>
      <c r="B64" s="117">
        <v>31.615695366000001</v>
      </c>
      <c r="C64" s="117">
        <f>IF($A64="","",SUM('Situfin serie mensual'!IH63:IP63))</f>
        <v>18.381053815000005</v>
      </c>
      <c r="D64" s="117">
        <f t="shared" si="3"/>
        <v>58.139014822262205</v>
      </c>
      <c r="E64" s="202">
        <v>27.683646938999999</v>
      </c>
      <c r="F64" s="202">
        <f>IF($A64="","",'2'!N64)</f>
        <v>10.315835941</v>
      </c>
      <c r="G64" s="117">
        <f t="shared" si="4"/>
        <v>37.263283857544508</v>
      </c>
      <c r="H64" s="117">
        <f t="shared" si="5"/>
        <v>-43.877886192892376</v>
      </c>
      <c r="I64" s="114"/>
    </row>
    <row r="65" spans="1:12" s="118" customFormat="1" ht="12.75" hidden="1" customHeight="1" x14ac:dyDescent="0.2">
      <c r="A65" s="13" t="s">
        <v>44</v>
      </c>
      <c r="B65" s="117">
        <v>465.86600783400002</v>
      </c>
      <c r="C65" s="117">
        <f>IF($A65="","",SUM('Situfin serie mensual'!IH64:IP64))</f>
        <v>99.111136559000002</v>
      </c>
      <c r="D65" s="117">
        <f t="shared" si="3"/>
        <v>21.274601471742457</v>
      </c>
      <c r="E65" s="202">
        <v>348.10390887400001</v>
      </c>
      <c r="F65" s="202">
        <f>IF($A65="","",'2'!N65)</f>
        <v>295.26438191300002</v>
      </c>
      <c r="G65" s="117">
        <f t="shared" si="4"/>
        <v>84.820760234517849</v>
      </c>
      <c r="H65" s="117">
        <f t="shared" si="5"/>
        <v>197.91241646919434</v>
      </c>
      <c r="I65" s="114"/>
    </row>
    <row r="66" spans="1:12" s="118" customFormat="1" ht="12.75" hidden="1" customHeight="1" x14ac:dyDescent="0.2">
      <c r="A66" s="13" t="s">
        <v>45</v>
      </c>
      <c r="B66" s="117">
        <v>33.112492926999998</v>
      </c>
      <c r="C66" s="117">
        <f>IF($A66="","",SUM('Situfin serie mensual'!IH65:IP65))</f>
        <v>26.516939667000003</v>
      </c>
      <c r="D66" s="117">
        <f t="shared" si="3"/>
        <v>80.081375103527861</v>
      </c>
      <c r="E66" s="202">
        <v>35.803892927</v>
      </c>
      <c r="F66" s="202">
        <f>IF($A66="","",'2'!N66)</f>
        <v>29.06169332</v>
      </c>
      <c r="G66" s="117">
        <f t="shared" si="4"/>
        <v>81.169087895702944</v>
      </c>
      <c r="H66" s="117">
        <f t="shared" si="5"/>
        <v>9.5967094429336015</v>
      </c>
      <c r="I66" s="114"/>
    </row>
    <row r="67" spans="1:12" s="118" customFormat="1" ht="12.75" customHeight="1" x14ac:dyDescent="0.2">
      <c r="A67" s="13" t="s">
        <v>168</v>
      </c>
      <c r="B67" s="117">
        <v>1630.130106564</v>
      </c>
      <c r="C67" s="117">
        <f>IF($A67="","",SUM('Situfin serie mensual'!IH66:IP66))</f>
        <v>863.53144956999995</v>
      </c>
      <c r="D67" s="117">
        <f t="shared" si="3"/>
        <v>52.973161227612543</v>
      </c>
      <c r="E67" s="202">
        <v>1590.740649548</v>
      </c>
      <c r="F67" s="202">
        <f>IF($A67="","",'2'!N67)</f>
        <v>798.14532853200001</v>
      </c>
      <c r="G67" s="117">
        <f t="shared" si="4"/>
        <v>50.174447277674616</v>
      </c>
      <c r="H67" s="117">
        <f t="shared" si="5"/>
        <v>-7.57194437684457</v>
      </c>
      <c r="I67" s="114"/>
    </row>
    <row r="68" spans="1:12" s="118" customFormat="1" ht="12.75" hidden="1" customHeight="1" x14ac:dyDescent="0.2">
      <c r="A68" s="13" t="s">
        <v>47</v>
      </c>
      <c r="B68" s="117">
        <v>989.29927567100003</v>
      </c>
      <c r="C68" s="117">
        <f>IF($A68="","",SUM('Situfin serie mensual'!IH67:IP67))</f>
        <v>508.45571731500007</v>
      </c>
      <c r="D68" s="117">
        <f t="shared" si="3"/>
        <v>51.395541250157692</v>
      </c>
      <c r="E68" s="202">
        <v>921.332699284</v>
      </c>
      <c r="F68" s="202">
        <f>IF($A68="","",'2'!N68)</f>
        <v>798.14532853200001</v>
      </c>
      <c r="G68" s="117">
        <f t="shared" si="4"/>
        <v>86.629436809554988</v>
      </c>
      <c r="H68" s="117">
        <f t="shared" si="5"/>
        <v>56.974403345637</v>
      </c>
      <c r="I68" s="114"/>
    </row>
    <row r="69" spans="1:12" s="118" customFormat="1" ht="12.75" hidden="1" customHeight="1" x14ac:dyDescent="0.2">
      <c r="A69" s="13" t="s">
        <v>48</v>
      </c>
      <c r="B69" s="117">
        <v>0</v>
      </c>
      <c r="C69" s="117">
        <f>IF($A69="","",SUM('Situfin serie mensual'!IH68:IP68))</f>
        <v>0</v>
      </c>
      <c r="D69" s="117">
        <f t="shared" si="3"/>
        <v>0</v>
      </c>
      <c r="E69" s="202">
        <v>0</v>
      </c>
      <c r="F69" s="202">
        <f>IF($A69="","",'2'!N69)</f>
        <v>0</v>
      </c>
      <c r="G69" s="117">
        <f t="shared" si="4"/>
        <v>0</v>
      </c>
      <c r="H69" s="117" t="str">
        <f t="shared" si="5"/>
        <v xml:space="preserve"> </v>
      </c>
      <c r="I69" s="114"/>
    </row>
    <row r="70" spans="1:12" s="118" customFormat="1" ht="12.75" hidden="1" customHeight="1" x14ac:dyDescent="0.2">
      <c r="A70" s="13" t="s">
        <v>49</v>
      </c>
      <c r="B70" s="117">
        <v>640.83083089299998</v>
      </c>
      <c r="C70" s="117">
        <f>IF($A70="","",SUM('Situfin serie mensual'!IH69:IP69))</f>
        <v>355.07573225500005</v>
      </c>
      <c r="D70" s="117">
        <f t="shared" si="3"/>
        <v>55.408653132403252</v>
      </c>
      <c r="E70" s="202">
        <v>669.40795026399996</v>
      </c>
      <c r="F70" s="202">
        <f>IF($A70="","",'2'!N70)</f>
        <v>0</v>
      </c>
      <c r="G70" s="117">
        <f t="shared" si="4"/>
        <v>0</v>
      </c>
      <c r="H70" s="117">
        <f t="shared" si="5"/>
        <v>-100</v>
      </c>
      <c r="I70" s="114"/>
    </row>
    <row r="71" spans="1:12" s="118" customFormat="1" ht="12.75" x14ac:dyDescent="0.2">
      <c r="A71" s="13"/>
      <c r="B71" s="117"/>
      <c r="C71" s="117" t="str">
        <f>IF($A71="","",SUM('Situfin serie mensual'!IH70:IP70))</f>
        <v/>
      </c>
      <c r="D71" s="117"/>
      <c r="E71" s="202"/>
      <c r="F71" s="202" t="str">
        <f>IF($A71="","",'2'!N71)</f>
        <v/>
      </c>
      <c r="G71" s="117"/>
      <c r="H71" s="117"/>
      <c r="I71" s="114"/>
    </row>
    <row r="72" spans="1:12" s="118" customFormat="1" ht="13.5" x14ac:dyDescent="0.25">
      <c r="A72" s="124" t="s">
        <v>50</v>
      </c>
      <c r="B72" s="125">
        <v>-2802.2527090670046</v>
      </c>
      <c r="C72" s="125">
        <f>IF($A72="","",SUM('Situfin serie mensual'!IH71:IP71))</f>
        <v>-406.02782154799934</v>
      </c>
      <c r="D72" s="199"/>
      <c r="E72" s="205">
        <v>-1730.1927645569958</v>
      </c>
      <c r="F72" s="205">
        <f>IF($A72="","",'2'!N72)</f>
        <v>718.62819362900336</v>
      </c>
      <c r="G72" s="199"/>
      <c r="H72" s="199"/>
      <c r="I72" s="114"/>
      <c r="L72" s="220"/>
    </row>
    <row r="73" spans="1:12" s="118" customFormat="1" ht="7.5" customHeight="1" x14ac:dyDescent="0.2">
      <c r="A73" s="112"/>
      <c r="B73" s="115"/>
      <c r="C73" s="115" t="str">
        <f>IF($A73="","",SUM('Situfin serie mensual'!IH72:IP72))</f>
        <v/>
      </c>
      <c r="D73" s="121"/>
      <c r="E73" s="203"/>
      <c r="F73" s="203" t="str">
        <f>IF($A73="","",'2'!N73)</f>
        <v/>
      </c>
      <c r="G73" s="121"/>
      <c r="H73" s="121"/>
      <c r="I73" s="114"/>
    </row>
    <row r="74" spans="1:12" s="10" customFormat="1" ht="6.75" customHeight="1" x14ac:dyDescent="0.2">
      <c r="A74" s="112"/>
      <c r="B74" s="121"/>
      <c r="C74" s="121" t="str">
        <f>IF($A74="","",SUM('Situfin serie mensual'!IH73:IP73))</f>
        <v/>
      </c>
      <c r="D74" s="121"/>
      <c r="E74" s="204"/>
      <c r="F74" s="204" t="str">
        <f>IF($A74="","",'2'!N74)</f>
        <v/>
      </c>
      <c r="G74" s="121"/>
      <c r="H74" s="121"/>
      <c r="I74" s="114"/>
    </row>
    <row r="75" spans="1:12" s="16" customFormat="1" ht="12.75" outlineLevel="2" x14ac:dyDescent="0.2">
      <c r="A75" s="10" t="s">
        <v>51</v>
      </c>
      <c r="B75" s="115">
        <v>10787.180852150002</v>
      </c>
      <c r="C75" s="115">
        <f>IF($A75="","",SUM('Situfin serie mensual'!IH74:IP74))</f>
        <v>4311.4333729640002</v>
      </c>
      <c r="D75" s="115">
        <f>IFERROR((C75/B75*100),0)</f>
        <v>39.968119864280247</v>
      </c>
      <c r="E75" s="203">
        <v>9201.5543947410006</v>
      </c>
      <c r="F75" s="203">
        <f>IF($A75="","",'2'!N75)</f>
        <v>4240.9756203180004</v>
      </c>
      <c r="G75" s="115">
        <f>IFERROR((F75/E75*100),0)</f>
        <v>46.089773948865222</v>
      </c>
      <c r="H75" s="115">
        <f>IF(C75&lt;&gt;0,F75/C75*100-100," ")</f>
        <v>-1.6342071545816736</v>
      </c>
      <c r="I75" s="114"/>
      <c r="J75" s="126"/>
      <c r="K75" s="127"/>
    </row>
    <row r="76" spans="1:12" s="118" customFormat="1" ht="12.75" x14ac:dyDescent="0.2">
      <c r="A76" s="13" t="s">
        <v>52</v>
      </c>
      <c r="B76" s="117">
        <v>10646.804170118003</v>
      </c>
      <c r="C76" s="117">
        <f>IF($A76="","",SUM('Situfin serie mensual'!IH75:IP75))</f>
        <v>3988.321847358</v>
      </c>
      <c r="D76" s="117">
        <f>IFERROR((C76/B76*100),0)</f>
        <v>37.460272431344968</v>
      </c>
      <c r="E76" s="202">
        <v>9080.1852685960002</v>
      </c>
      <c r="F76" s="202">
        <f>IF($A76="","",'2'!N76)</f>
        <v>3948.6883970750005</v>
      </c>
      <c r="G76" s="117">
        <f>IFERROR((F76/E76*100),0)</f>
        <v>43.486870369612582</v>
      </c>
      <c r="H76" s="117">
        <f>IF(C76&lt;&gt;0,F76/C76*100-100," ")</f>
        <v>-0.99373751166180568</v>
      </c>
      <c r="I76" s="114"/>
      <c r="J76" s="128"/>
    </row>
    <row r="77" spans="1:12" s="118" customFormat="1" ht="12.75" x14ac:dyDescent="0.2">
      <c r="A77" s="13" t="s">
        <v>53</v>
      </c>
      <c r="B77" s="117">
        <v>140.37668203199999</v>
      </c>
      <c r="C77" s="117">
        <f>IF($A77="","",SUM('Situfin serie mensual'!IH76:IP76))</f>
        <v>55.567577465999996</v>
      </c>
      <c r="D77" s="117">
        <f>IFERROR((C77/B77*100),0)</f>
        <v>39.584620936782734</v>
      </c>
      <c r="E77" s="202">
        <v>121.369126145</v>
      </c>
      <c r="F77" s="202">
        <f>IF($A77="","",'2'!N77)</f>
        <v>49.593920935</v>
      </c>
      <c r="G77" s="117">
        <f>IFERROR((F77/E77*100),0)</f>
        <v>40.862056529722409</v>
      </c>
      <c r="H77" s="117">
        <f>IF(C77&lt;&gt;0,F77/C77*100-100," ")</f>
        <v>-10.750255460848706</v>
      </c>
      <c r="I77" s="114"/>
      <c r="J77" s="129"/>
    </row>
    <row r="78" spans="1:12" s="118" customFormat="1" ht="13.5" customHeight="1" x14ac:dyDescent="0.2">
      <c r="A78" s="13" t="s">
        <v>150</v>
      </c>
      <c r="B78" s="117"/>
      <c r="C78" s="117">
        <f>IF($A78="","",SUM('Situfin serie mensual'!IH77:IP77))</f>
        <v>267.54394813999994</v>
      </c>
      <c r="D78" s="117">
        <v>0</v>
      </c>
      <c r="E78" s="202"/>
      <c r="F78" s="202">
        <f>IF($A78="","",'2'!N78)</f>
        <v>242.693302308</v>
      </c>
      <c r="G78" s="117">
        <v>0</v>
      </c>
      <c r="H78" s="117">
        <f>IF(C78&lt;&gt;0,F78/C78*100-100," ")</f>
        <v>-9.2884350420799393</v>
      </c>
      <c r="I78" s="114"/>
      <c r="J78" s="128"/>
    </row>
    <row r="79" spans="1:12" s="118" customFormat="1" ht="13.5" x14ac:dyDescent="0.25">
      <c r="A79" s="149" t="s">
        <v>55</v>
      </c>
      <c r="B79" s="130">
        <v>-13589.433561217007</v>
      </c>
      <c r="C79" s="130">
        <f>IF($A79="","",SUM('Situfin serie mensual'!IH78:IP78))</f>
        <v>-4717.4611945119996</v>
      </c>
      <c r="D79" s="200">
        <f>IFERROR((C79/B79*100),0)</f>
        <v>34.714185644758579</v>
      </c>
      <c r="E79" s="206">
        <v>-10931.747159297996</v>
      </c>
      <c r="F79" s="206">
        <f>IF($A79="","",'2'!N79)</f>
        <v>-3522.3474266889971</v>
      </c>
      <c r="G79" s="200">
        <f>IFERROR((F79/E79*100),0)</f>
        <v>32.221266878580018</v>
      </c>
      <c r="H79" s="130"/>
      <c r="I79" s="114"/>
      <c r="K79" s="186"/>
      <c r="L79" s="186"/>
    </row>
    <row r="80" spans="1:12" s="118" customFormat="1" ht="5.25" customHeight="1" x14ac:dyDescent="0.2">
      <c r="A80" s="13"/>
      <c r="B80" s="117"/>
      <c r="C80" s="117" t="str">
        <f>IF($A80="","",SUM('Situfin serie mensual'!IH79:IP79))</f>
        <v/>
      </c>
      <c r="D80" s="117"/>
      <c r="E80" s="117"/>
      <c r="F80" s="117" t="str">
        <f>IF($A80="","",'2'!N80)</f>
        <v/>
      </c>
      <c r="G80" s="117"/>
      <c r="H80" s="117"/>
      <c r="I80" s="114"/>
    </row>
    <row r="81" spans="1:9" s="118" customFormat="1" ht="12.75" x14ac:dyDescent="0.2">
      <c r="A81" s="151" t="s">
        <v>151</v>
      </c>
      <c r="B81" s="117"/>
      <c r="C81" s="117"/>
      <c r="D81" s="131"/>
      <c r="E81" s="117"/>
      <c r="F81" s="117"/>
      <c r="G81" s="131"/>
      <c r="H81" s="131"/>
      <c r="I81" s="114"/>
    </row>
    <row r="82" spans="1:9" s="118" customFormat="1" ht="7.5" customHeight="1" x14ac:dyDescent="0.2">
      <c r="A82" s="10"/>
      <c r="B82" s="117"/>
      <c r="C82" s="117" t="str">
        <f>IF($A82="","",SUM('Situfin serie mensual'!IH81:IP81))</f>
        <v/>
      </c>
      <c r="D82" s="115"/>
      <c r="E82" s="117"/>
      <c r="F82" s="117" t="str">
        <f>IF($A82="","",'2'!N82)</f>
        <v/>
      </c>
      <c r="G82" s="115"/>
      <c r="H82" s="115"/>
      <c r="I82" s="114"/>
    </row>
    <row r="83" spans="1:9" s="16" customFormat="1" ht="12.75" outlineLevel="2" x14ac:dyDescent="0.2">
      <c r="A83" s="10" t="s">
        <v>56</v>
      </c>
      <c r="B83" s="115">
        <v>-550.62603519900006</v>
      </c>
      <c r="C83" s="115">
        <f>IF($A83="","",SUM('Situfin serie mensual'!IH82:IP82))</f>
        <v>2318.548089916334</v>
      </c>
      <c r="D83" s="115">
        <f t="shared" ref="D83:D90" si="6">IFERROR((C83/B83*100),0)</f>
        <v>-421.07491141031767</v>
      </c>
      <c r="E83" s="115">
        <v>-59.11853160900003</v>
      </c>
      <c r="F83" s="115">
        <f>IF($A83="","",'2'!N83)</f>
        <v>6285.9280107917948</v>
      </c>
      <c r="G83" s="115">
        <f t="shared" ref="G83:G95" si="7">IFERROR((F83/E83*100),0)</f>
        <v>-10632.753960071032</v>
      </c>
      <c r="H83" s="115">
        <f t="shared" ref="H83:H88" si="8">IF(C83&lt;&gt;0,F83/C83*100-100," ")</f>
        <v>171.11484286783224</v>
      </c>
      <c r="I83" s="114"/>
    </row>
    <row r="84" spans="1:9" s="118" customFormat="1" ht="12.75" customHeight="1" x14ac:dyDescent="0.2">
      <c r="A84" s="13" t="s">
        <v>57</v>
      </c>
      <c r="B84" s="117">
        <v>-550.62603519900006</v>
      </c>
      <c r="C84" s="117">
        <f>IF($A84="","",SUM('Situfin serie mensual'!IH83:IP83))</f>
        <v>2318.548089916334</v>
      </c>
      <c r="D84" s="117">
        <f t="shared" si="6"/>
        <v>-421.07491141031767</v>
      </c>
      <c r="E84" s="117">
        <v>-59.11853160900003</v>
      </c>
      <c r="F84" s="117">
        <f>IF($A84="","",'2'!N84)</f>
        <v>6285.9280107917948</v>
      </c>
      <c r="G84" s="117">
        <f t="shared" si="7"/>
        <v>-10632.753960071032</v>
      </c>
      <c r="H84" s="117">
        <f t="shared" si="8"/>
        <v>171.11484286783224</v>
      </c>
      <c r="I84" s="114"/>
    </row>
    <row r="85" spans="1:9" s="118" customFormat="1" ht="12.75" customHeight="1" x14ac:dyDescent="0.2">
      <c r="A85" s="13" t="s">
        <v>58</v>
      </c>
      <c r="B85" s="117">
        <v>0</v>
      </c>
      <c r="C85" s="117">
        <f>IF($A85="","",SUM('Situfin serie mensual'!IH84:IP84))</f>
        <v>0</v>
      </c>
      <c r="D85" s="117">
        <f t="shared" si="6"/>
        <v>0</v>
      </c>
      <c r="E85" s="117">
        <v>0</v>
      </c>
      <c r="F85" s="117">
        <f>IF($A85="","",'2'!N85)</f>
        <v>0</v>
      </c>
      <c r="G85" s="117">
        <f t="shared" si="7"/>
        <v>0</v>
      </c>
      <c r="H85" s="117" t="str">
        <f t="shared" si="8"/>
        <v xml:space="preserve"> </v>
      </c>
      <c r="I85" s="114"/>
    </row>
    <row r="86" spans="1:9" s="16" customFormat="1" ht="12.75" outlineLevel="2" x14ac:dyDescent="0.2">
      <c r="A86" s="10" t="s">
        <v>59</v>
      </c>
      <c r="B86" s="115">
        <v>13038.807526018001</v>
      </c>
      <c r="C86" s="115">
        <f>IF($A86="","",SUM('Situfin serie mensual'!IH85:IP85))</f>
        <v>7888.8419019450002</v>
      </c>
      <c r="D86" s="115">
        <f t="shared" si="6"/>
        <v>60.502786671276375</v>
      </c>
      <c r="E86" s="115">
        <v>10872.628627689</v>
      </c>
      <c r="F86" s="115">
        <f>IF($A86="","",'2'!N86)</f>
        <v>6567.4652438459989</v>
      </c>
      <c r="G86" s="115">
        <f t="shared" si="7"/>
        <v>60.403656454528665</v>
      </c>
      <c r="H86" s="115">
        <f t="shared" si="8"/>
        <v>-16.749944726021383</v>
      </c>
      <c r="I86" s="114"/>
    </row>
    <row r="87" spans="1:9" s="118" customFormat="1" ht="15" customHeight="1" x14ac:dyDescent="0.2">
      <c r="A87" s="13" t="s">
        <v>57</v>
      </c>
      <c r="B87" s="117">
        <v>1301.25885666</v>
      </c>
      <c r="C87" s="117">
        <f>IF($A87="","",SUM('Situfin serie mensual'!IH86:IP86))</f>
        <v>-327.09369064900045</v>
      </c>
      <c r="D87" s="117">
        <f t="shared" si="6"/>
        <v>-25.136711959722348</v>
      </c>
      <c r="E87" s="117">
        <v>1205.9401018999999</v>
      </c>
      <c r="F87" s="117">
        <f>IF($A87="","",'2'!N87)</f>
        <v>-1858.7333654320003</v>
      </c>
      <c r="G87" s="117">
        <f t="shared" si="7"/>
        <v>-154.13148318921498</v>
      </c>
      <c r="H87" s="117">
        <f t="shared" si="8"/>
        <v>468.25717480028698</v>
      </c>
      <c r="I87" s="114"/>
    </row>
    <row r="88" spans="1:9" s="118" customFormat="1" ht="12.75" customHeight="1" x14ac:dyDescent="0.2">
      <c r="A88" s="13" t="s">
        <v>58</v>
      </c>
      <c r="B88" s="117">
        <v>11737.548669358001</v>
      </c>
      <c r="C88" s="117">
        <f>IF($A88="","",SUM('Situfin serie mensual'!IH87:IP87))</f>
        <v>8215.9355925939999</v>
      </c>
      <c r="D88" s="117">
        <f t="shared" si="6"/>
        <v>69.997031101072153</v>
      </c>
      <c r="E88" s="117">
        <v>9666.6885257890008</v>
      </c>
      <c r="F88" s="117">
        <f>IF($A88="","",'2'!N88)</f>
        <v>8426.1986092779989</v>
      </c>
      <c r="G88" s="117">
        <f t="shared" si="7"/>
        <v>87.167374709533718</v>
      </c>
      <c r="H88" s="117">
        <f t="shared" si="8"/>
        <v>2.5592096519541059</v>
      </c>
      <c r="I88" s="114"/>
    </row>
    <row r="89" spans="1:9" s="118" customFormat="1" ht="6" customHeight="1" x14ac:dyDescent="0.2">
      <c r="A89" s="13"/>
      <c r="B89" s="117"/>
      <c r="C89" s="117" t="str">
        <f>IF($A89="","",SUM('Situfin serie mensual'!IH88:IP88))</f>
        <v/>
      </c>
      <c r="D89" s="117"/>
      <c r="E89" s="117"/>
      <c r="F89" s="117" t="str">
        <f>IF($A89="","",'2'!N89)</f>
        <v/>
      </c>
      <c r="G89" s="117"/>
      <c r="H89" s="117"/>
      <c r="I89" s="114"/>
    </row>
    <row r="90" spans="1:9" s="10" customFormat="1" ht="12.75" x14ac:dyDescent="0.2">
      <c r="A90" s="10" t="s">
        <v>60</v>
      </c>
      <c r="B90" s="115">
        <v>-468.95445424400003</v>
      </c>
      <c r="C90" s="115">
        <f>IF($A90="","",SUM('Situfin serie mensual'!IH89:IP89))</f>
        <v>-961.82945067899982</v>
      </c>
      <c r="D90" s="115">
        <f t="shared" si="6"/>
        <v>205.10082417909049</v>
      </c>
      <c r="E90" s="115">
        <v>-258.62518769399998</v>
      </c>
      <c r="F90" s="115">
        <f>IF($A90="","",'2'!N90)</f>
        <v>-2962.892726818</v>
      </c>
      <c r="G90" s="115"/>
      <c r="H90" s="115">
        <f t="shared" ref="H90:H95" si="9">IF(C90&lt;&gt;0,F90/C90*100-100," ")</f>
        <v>208.04761953653605</v>
      </c>
      <c r="I90" s="114"/>
    </row>
    <row r="91" spans="1:9" s="133" customFormat="1" ht="12.75" customHeight="1" x14ac:dyDescent="0.2">
      <c r="A91" s="13" t="s">
        <v>61</v>
      </c>
      <c r="B91" s="132">
        <v>0</v>
      </c>
      <c r="C91" s="132">
        <f>IF($A91="","",SUM('Situfin serie mensual'!IH90:IP90))</f>
        <v>2315.1844158060007</v>
      </c>
      <c r="D91" s="132">
        <f>IFERROR((C91/B91*100),0)</f>
        <v>0</v>
      </c>
      <c r="E91" s="132">
        <v>0</v>
      </c>
      <c r="F91" s="132">
        <f>IF($A91="","",'2'!N91)</f>
        <v>2521.7345307810001</v>
      </c>
      <c r="G91" s="132"/>
      <c r="H91" s="132">
        <f t="shared" si="9"/>
        <v>8.9215404857107927</v>
      </c>
      <c r="I91" s="114"/>
    </row>
    <row r="92" spans="1:9" s="133" customFormat="1" ht="12.75" customHeight="1" x14ac:dyDescent="0.2">
      <c r="A92" s="13" t="s">
        <v>62</v>
      </c>
      <c r="B92" s="132">
        <v>468.95445424400003</v>
      </c>
      <c r="C92" s="132">
        <f>IF($A92="","",SUM('Situfin serie mensual'!IH91:IP91))</f>
        <v>3277.0138664850001</v>
      </c>
      <c r="D92" s="132">
        <f>IFERROR((C92/B92*100),0)</f>
        <v>698.7915002892687</v>
      </c>
      <c r="E92" s="132">
        <v>258.62518769399998</v>
      </c>
      <c r="F92" s="132">
        <f>IF($A92="","",'2'!N92)</f>
        <v>5484.6272575989997</v>
      </c>
      <c r="G92" s="132"/>
      <c r="H92" s="132">
        <f t="shared" si="9"/>
        <v>67.366617324751701</v>
      </c>
      <c r="I92" s="114"/>
    </row>
    <row r="93" spans="1:9" s="133" customFormat="1" ht="6.75" customHeight="1" x14ac:dyDescent="0.2">
      <c r="B93" s="132"/>
      <c r="C93" s="132" t="str">
        <f>IF($A93="","",SUM('Situfin serie mensual'!IH92:IP92))</f>
        <v/>
      </c>
      <c r="D93" s="132"/>
      <c r="E93" s="132"/>
      <c r="F93" s="132" t="str">
        <f>IF($A93="","",'2'!N93)</f>
        <v/>
      </c>
      <c r="G93" s="132"/>
      <c r="H93" s="132"/>
      <c r="I93" s="114"/>
    </row>
    <row r="94" spans="1:9" s="133" customFormat="1" ht="12.75" x14ac:dyDescent="0.2">
      <c r="A94" s="10" t="s">
        <v>63</v>
      </c>
      <c r="B94" s="134">
        <v>-1832.887243762</v>
      </c>
      <c r="C94" s="134">
        <f>IF($A94="","",SUM('Situfin serie mensual'!IH93:IP93))</f>
        <v>1657.7966164693339</v>
      </c>
      <c r="D94" s="134">
        <f>IFERROR((C94/B94*100),0)</f>
        <v>-90.447277764163346</v>
      </c>
      <c r="E94" s="134">
        <v>-1391.0874410649999</v>
      </c>
      <c r="F94" s="134">
        <f>IF($A94="","",'2'!N94)</f>
        <v>5951.8518627447938</v>
      </c>
      <c r="G94" s="134">
        <f t="shared" si="7"/>
        <v>-427.85605613606339</v>
      </c>
      <c r="H94" s="134">
        <f t="shared" si="9"/>
        <v>259.02183679326453</v>
      </c>
      <c r="I94" s="114"/>
    </row>
    <row r="95" spans="1:9" s="133" customFormat="1" ht="12.75" x14ac:dyDescent="0.2">
      <c r="A95" s="13" t="s">
        <v>64</v>
      </c>
      <c r="B95" s="132">
        <v>-1832.887243762</v>
      </c>
      <c r="C95" s="132">
        <f>IF($A95="","",SUM('Situfin serie mensual'!IH94:IP94))</f>
        <v>1657.7966164693339</v>
      </c>
      <c r="D95" s="132">
        <f>IFERROR((C95/B95*100),0)</f>
        <v>-90.447277764163346</v>
      </c>
      <c r="E95" s="132">
        <v>-1391.0874410649999</v>
      </c>
      <c r="F95" s="132">
        <f>IF($A95="","",'2'!N95)</f>
        <v>5951.8518627447938</v>
      </c>
      <c r="G95" s="132">
        <f t="shared" si="7"/>
        <v>-427.85605613606339</v>
      </c>
      <c r="H95" s="132">
        <f t="shared" si="9"/>
        <v>259.02183679326453</v>
      </c>
      <c r="I95" s="114"/>
    </row>
    <row r="96" spans="1:9" s="133" customFormat="1" ht="7.5" customHeight="1" x14ac:dyDescent="0.2">
      <c r="A96" s="118"/>
      <c r="B96" s="132"/>
      <c r="C96" s="132" t="str">
        <f>IF($A96="","",SUM('Situfin serie mensual'!HI95:IP95))</f>
        <v/>
      </c>
      <c r="D96" s="132"/>
      <c r="E96" s="132"/>
      <c r="F96" s="132" t="str">
        <f>IF($A96="","",'2'!N96)</f>
        <v/>
      </c>
      <c r="G96" s="132"/>
      <c r="H96" s="132"/>
      <c r="I96" s="114"/>
    </row>
    <row r="97" spans="1:12" s="133" customFormat="1" ht="12.75" hidden="1" customHeight="1" x14ac:dyDescent="0.2">
      <c r="A97" s="10" t="s">
        <v>152</v>
      </c>
      <c r="B97" s="134">
        <v>0</v>
      </c>
      <c r="C97" s="134">
        <f>IF($A97="","",SUM('Situfin serie mensual'!GX96:HI96))</f>
        <v>734.43644826141701</v>
      </c>
      <c r="D97" s="134"/>
      <c r="E97" s="134">
        <v>0</v>
      </c>
      <c r="F97" s="134">
        <f>IF($A97="","",'2'!N97)</f>
        <v>-3240.8101936347921</v>
      </c>
      <c r="G97" s="132"/>
      <c r="H97" s="134"/>
      <c r="I97" s="114"/>
    </row>
    <row r="98" spans="1:12" x14ac:dyDescent="0.2">
      <c r="B98" s="201"/>
      <c r="C98" s="201" t="str">
        <f>IF($A98="","",SUM('Situfin serie mensual'!GX97:HI97))</f>
        <v/>
      </c>
      <c r="D98" s="201"/>
      <c r="E98" s="201"/>
      <c r="F98" s="201" t="str">
        <f>IF($A98="","",'2'!N98)</f>
        <v/>
      </c>
      <c r="G98" s="201"/>
      <c r="H98" s="201"/>
      <c r="I98" s="114"/>
    </row>
    <row r="99" spans="1:12" x14ac:dyDescent="0.2">
      <c r="A99" s="212" t="s">
        <v>190</v>
      </c>
      <c r="B99" s="213"/>
      <c r="C99" s="213"/>
      <c r="D99" s="213"/>
      <c r="E99" s="213"/>
      <c r="F99" s="213"/>
      <c r="G99" s="213"/>
      <c r="H99" s="213"/>
      <c r="I99" s="114"/>
    </row>
    <row r="100" spans="1:12" x14ac:dyDescent="0.2">
      <c r="A100" s="207" t="s">
        <v>191</v>
      </c>
      <c r="B100" s="208">
        <f>B35-B49-B52-B55-B67-B42</f>
        <v>43301.808580236007</v>
      </c>
      <c r="C100" s="208">
        <f>C35-C49-C52-C55-C67-C42</f>
        <v>27225.120848944003</v>
      </c>
      <c r="D100" s="132">
        <f>IFERROR((C100/B100*100),0)</f>
        <v>62.872941665928948</v>
      </c>
      <c r="E100" s="208">
        <f>E35-E49-E52-E55-E67-E42</f>
        <v>45677.474905675997</v>
      </c>
      <c r="F100" s="208">
        <f>F35-F49-F52-F55-F67-F42</f>
        <v>30304.582596082997</v>
      </c>
      <c r="G100" s="132">
        <f t="shared" ref="G100:G101" si="10">IFERROR((F100/E100*100),0)</f>
        <v>66.344697596927077</v>
      </c>
      <c r="H100" s="132">
        <f t="shared" ref="H100:H101" si="11">IF(C100&lt;&gt;0,F100/C100*100-100," ")</f>
        <v>11.311104050649007</v>
      </c>
      <c r="I100" s="114"/>
      <c r="J100" s="211"/>
    </row>
    <row r="101" spans="1:12" x14ac:dyDescent="0.2">
      <c r="A101" s="207" t="s">
        <v>92</v>
      </c>
      <c r="B101" s="208">
        <f>B79+B42</f>
        <v>-8345.429843450007</v>
      </c>
      <c r="C101" s="208">
        <f>C79+C42</f>
        <v>-1000.8740019739998</v>
      </c>
      <c r="D101" s="132">
        <f>IFERROR((C101/B101*100),0)</f>
        <v>11.993079095375126</v>
      </c>
      <c r="E101" s="208">
        <f>E79+E42</f>
        <v>-4468.6786262619962</v>
      </c>
      <c r="F101" s="208">
        <f>F79+F42</f>
        <v>1372.726314192003</v>
      </c>
      <c r="G101" s="132">
        <f t="shared" si="10"/>
        <v>-30.71884172033813</v>
      </c>
      <c r="H101" s="132">
        <f t="shared" si="11"/>
        <v>-237.15275963653843</v>
      </c>
      <c r="I101" s="114"/>
      <c r="J101" s="211"/>
    </row>
    <row r="102" spans="1:12" ht="9" customHeight="1" x14ac:dyDescent="0.2">
      <c r="A102" s="214"/>
      <c r="B102" s="215"/>
      <c r="C102" s="215"/>
      <c r="D102" s="216"/>
      <c r="E102" s="215"/>
      <c r="F102" s="215"/>
      <c r="G102" s="216"/>
      <c r="H102" s="216"/>
      <c r="I102" s="114"/>
      <c r="J102" s="211"/>
    </row>
    <row r="103" spans="1:12" ht="16.5" x14ac:dyDescent="0.3">
      <c r="A103" s="173" t="s">
        <v>186</v>
      </c>
      <c r="B103" s="136"/>
      <c r="D103" s="136"/>
      <c r="E103" s="136"/>
      <c r="F103" s="137"/>
      <c r="I103" s="114"/>
    </row>
    <row r="104" spans="1:12" x14ac:dyDescent="0.2">
      <c r="A104" s="138" t="s">
        <v>153</v>
      </c>
      <c r="B104" s="136"/>
      <c r="D104" s="136"/>
      <c r="E104" s="136"/>
      <c r="F104" s="139"/>
      <c r="G104" s="139"/>
      <c r="H104" s="139"/>
      <c r="I104" s="114"/>
      <c r="J104" s="139"/>
      <c r="K104" s="139"/>
      <c r="L104" s="139"/>
    </row>
    <row r="105" spans="1:12" x14ac:dyDescent="0.2">
      <c r="B105" s="136"/>
      <c r="D105" s="136"/>
      <c r="E105" s="136"/>
      <c r="F105" s="139"/>
      <c r="G105" s="139"/>
      <c r="H105" s="139"/>
      <c r="I105" s="114"/>
      <c r="J105" s="139"/>
      <c r="K105" s="139"/>
      <c r="L105" s="139"/>
    </row>
    <row r="106" spans="1:12" hidden="1" x14ac:dyDescent="0.2">
      <c r="B106" s="136"/>
      <c r="D106" s="136"/>
      <c r="E106" s="136"/>
      <c r="F106" s="139"/>
      <c r="G106" s="139"/>
      <c r="H106" s="139"/>
      <c r="I106" s="140"/>
      <c r="J106" s="139"/>
      <c r="K106" s="139"/>
      <c r="L106" s="139"/>
    </row>
    <row r="107" spans="1:12" hidden="1" x14ac:dyDescent="0.2">
      <c r="B107" s="136"/>
      <c r="D107" s="136"/>
      <c r="E107" s="136"/>
      <c r="F107" s="139"/>
      <c r="G107" s="139"/>
      <c r="H107" s="139"/>
      <c r="I107" s="140"/>
      <c r="J107" s="139"/>
      <c r="K107" s="139"/>
      <c r="L107" s="139"/>
    </row>
    <row r="108" spans="1:12" hidden="1" x14ac:dyDescent="0.2">
      <c r="B108" s="136"/>
      <c r="D108" s="136"/>
      <c r="E108" s="136"/>
      <c r="F108" s="139"/>
      <c r="G108" s="139"/>
      <c r="H108" s="139"/>
      <c r="I108" s="140"/>
      <c r="J108" s="139"/>
      <c r="K108" s="139"/>
      <c r="L108" s="139"/>
    </row>
    <row r="109" spans="1:12" hidden="1" x14ac:dyDescent="0.2">
      <c r="B109" s="136"/>
      <c r="D109" s="136"/>
      <c r="E109" s="136"/>
      <c r="F109" s="139"/>
      <c r="G109" s="139"/>
      <c r="H109" s="139"/>
      <c r="I109" s="140"/>
      <c r="J109" s="139"/>
      <c r="K109" s="139"/>
      <c r="L109" s="139"/>
    </row>
    <row r="110" spans="1:12" hidden="1" x14ac:dyDescent="0.2">
      <c r="B110" s="136"/>
      <c r="D110" s="136"/>
      <c r="E110" s="136"/>
      <c r="F110" s="139"/>
      <c r="G110" s="139"/>
      <c r="H110" s="139"/>
      <c r="I110" s="140"/>
      <c r="J110" s="139"/>
      <c r="K110" s="139"/>
      <c r="L110" s="139"/>
    </row>
    <row r="111" spans="1:12" hidden="1" x14ac:dyDescent="0.2">
      <c r="B111" s="136"/>
      <c r="D111" s="136"/>
      <c r="E111" s="136"/>
      <c r="F111" s="139"/>
      <c r="G111" s="139"/>
      <c r="H111" s="139"/>
      <c r="I111" s="140"/>
      <c r="J111" s="139"/>
      <c r="K111" s="139"/>
      <c r="L111" s="139"/>
    </row>
    <row r="112" spans="1:12" hidden="1" x14ac:dyDescent="0.2">
      <c r="B112" s="136"/>
      <c r="D112" s="136"/>
      <c r="E112" s="136"/>
      <c r="F112" s="139"/>
      <c r="G112" s="139"/>
      <c r="H112" s="139"/>
      <c r="I112" s="140"/>
      <c r="J112" s="139"/>
      <c r="K112" s="139"/>
      <c r="L112" s="139"/>
    </row>
    <row r="113" spans="2:12" hidden="1" x14ac:dyDescent="0.2">
      <c r="B113" s="136"/>
      <c r="D113" s="136"/>
      <c r="E113" s="136"/>
      <c r="F113" s="139"/>
      <c r="G113" s="139"/>
      <c r="H113" s="139"/>
      <c r="I113" s="140"/>
      <c r="J113" s="139"/>
      <c r="K113" s="139"/>
      <c r="L113" s="139"/>
    </row>
    <row r="114" spans="2:12" hidden="1" x14ac:dyDescent="0.2">
      <c r="B114" s="136"/>
      <c r="D114" s="136"/>
      <c r="E114" s="136"/>
      <c r="F114" s="139"/>
      <c r="G114" s="139"/>
      <c r="H114" s="139"/>
      <c r="I114" s="141"/>
      <c r="J114" s="139"/>
      <c r="K114" s="139"/>
      <c r="L114" s="139"/>
    </row>
    <row r="115" spans="2:12" hidden="1" x14ac:dyDescent="0.2">
      <c r="E115" s="136"/>
      <c r="F115" s="139"/>
      <c r="G115" s="139"/>
      <c r="H115" s="139"/>
      <c r="I115" s="140"/>
      <c r="J115" s="139"/>
      <c r="K115" s="139"/>
      <c r="L115" s="139"/>
    </row>
    <row r="116" spans="2:12" hidden="1" x14ac:dyDescent="0.2">
      <c r="E116" s="136"/>
      <c r="F116" s="139"/>
      <c r="G116" s="139"/>
      <c r="H116" s="139"/>
      <c r="I116" s="140"/>
      <c r="J116" s="139"/>
      <c r="K116" s="139"/>
      <c r="L116" s="139"/>
    </row>
    <row r="117" spans="2:12" hidden="1" x14ac:dyDescent="0.2">
      <c r="E117" s="136"/>
      <c r="F117" s="139"/>
      <c r="G117" s="139"/>
      <c r="H117" s="139"/>
      <c r="I117" s="140"/>
      <c r="J117" s="139"/>
      <c r="K117" s="139"/>
      <c r="L117" s="139"/>
    </row>
    <row r="118" spans="2:12" hidden="1" x14ac:dyDescent="0.2">
      <c r="E118" s="136"/>
      <c r="F118" s="139"/>
      <c r="G118" s="139"/>
      <c r="H118" s="139"/>
      <c r="I118" s="140"/>
      <c r="J118" s="139"/>
      <c r="K118" s="139"/>
      <c r="L118" s="139"/>
    </row>
    <row r="119" spans="2:12" hidden="1" x14ac:dyDescent="0.2">
      <c r="E119" s="136"/>
      <c r="F119" s="139"/>
      <c r="G119" s="139"/>
      <c r="H119" s="139"/>
      <c r="I119" s="140"/>
      <c r="J119" s="139"/>
      <c r="K119" s="139"/>
      <c r="L119" s="139"/>
    </row>
    <row r="120" spans="2:12" hidden="1" x14ac:dyDescent="0.2">
      <c r="G120" s="139"/>
      <c r="H120" s="139"/>
      <c r="I120" s="140"/>
      <c r="J120" s="139"/>
      <c r="K120" s="139"/>
      <c r="L120" s="139"/>
    </row>
    <row r="121" spans="2:12" hidden="1" x14ac:dyDescent="0.2">
      <c r="G121" s="139"/>
      <c r="H121" s="139"/>
      <c r="I121" s="140"/>
      <c r="J121" s="139"/>
      <c r="K121" s="139"/>
      <c r="L121" s="139"/>
    </row>
    <row r="122" spans="2:12" hidden="1" x14ac:dyDescent="0.2">
      <c r="G122" s="139"/>
      <c r="H122" s="139"/>
      <c r="I122" s="139"/>
      <c r="J122" s="139"/>
      <c r="K122" s="139"/>
      <c r="L122" s="139"/>
    </row>
    <row r="123" spans="2:12" hidden="1" x14ac:dyDescent="0.2">
      <c r="G123" s="139"/>
      <c r="H123" s="139"/>
      <c r="I123" s="139"/>
      <c r="J123" s="139"/>
      <c r="K123" s="139"/>
      <c r="L123" s="139"/>
    </row>
    <row r="124" spans="2:12" hidden="1" x14ac:dyDescent="0.2">
      <c r="G124" s="139"/>
      <c r="H124" s="139"/>
      <c r="I124" s="139"/>
      <c r="J124" s="139"/>
      <c r="K124" s="139"/>
      <c r="L124" s="139"/>
    </row>
    <row r="125" spans="2:12" hidden="1" x14ac:dyDescent="0.2">
      <c r="G125" s="139"/>
      <c r="H125" s="139"/>
      <c r="I125" s="139"/>
      <c r="J125" s="139"/>
      <c r="K125" s="139"/>
      <c r="L125" s="139"/>
    </row>
    <row r="126" spans="2:12" hidden="1" x14ac:dyDescent="0.2">
      <c r="G126" s="139"/>
      <c r="H126" s="139"/>
      <c r="I126" s="139"/>
      <c r="J126" s="139"/>
      <c r="K126" s="139"/>
      <c r="L126" s="139"/>
    </row>
    <row r="127" spans="2:12" hidden="1" x14ac:dyDescent="0.2">
      <c r="G127" s="139"/>
      <c r="H127" s="139"/>
      <c r="I127" s="139"/>
      <c r="J127" s="139"/>
      <c r="K127" s="139"/>
      <c r="L127" s="139"/>
    </row>
    <row r="128" spans="2:12" hidden="1" x14ac:dyDescent="0.2">
      <c r="G128" s="139"/>
      <c r="H128" s="139"/>
      <c r="I128" s="139"/>
      <c r="J128" s="139"/>
      <c r="K128" s="139"/>
      <c r="L128" s="139"/>
    </row>
    <row r="129" spans="7:12" hidden="1" x14ac:dyDescent="0.2">
      <c r="G129" s="139"/>
      <c r="H129" s="139"/>
      <c r="I129" s="139"/>
      <c r="J129" s="139"/>
      <c r="K129" s="139"/>
      <c r="L129" s="139"/>
    </row>
    <row r="130" spans="7:12" hidden="1" x14ac:dyDescent="0.2">
      <c r="G130" s="139"/>
      <c r="H130" s="139"/>
      <c r="I130" s="139"/>
      <c r="J130" s="139"/>
      <c r="K130" s="139"/>
      <c r="L130" s="139"/>
    </row>
    <row r="131" spans="7:12" hidden="1" x14ac:dyDescent="0.2">
      <c r="G131" s="139"/>
      <c r="H131" s="139"/>
      <c r="I131" s="139"/>
      <c r="J131" s="139"/>
      <c r="K131" s="139"/>
      <c r="L131" s="139"/>
    </row>
    <row r="132" spans="7:12" hidden="1" x14ac:dyDescent="0.2">
      <c r="G132" s="139"/>
      <c r="H132" s="139"/>
      <c r="I132" s="139"/>
      <c r="J132" s="139"/>
      <c r="K132" s="139"/>
      <c r="L132" s="139"/>
    </row>
    <row r="133" spans="7:12" hidden="1" x14ac:dyDescent="0.2">
      <c r="G133" s="139"/>
      <c r="H133" s="139"/>
      <c r="I133" s="139"/>
      <c r="J133" s="139"/>
      <c r="K133" s="139"/>
      <c r="L133" s="139"/>
    </row>
    <row r="134" spans="7:12" hidden="1" x14ac:dyDescent="0.2">
      <c r="G134" s="139"/>
      <c r="H134" s="139"/>
      <c r="I134" s="139"/>
      <c r="J134" s="139"/>
      <c r="K134" s="139"/>
      <c r="L134" s="139"/>
    </row>
    <row r="135" spans="7:12" hidden="1" x14ac:dyDescent="0.2">
      <c r="G135" s="139"/>
      <c r="H135" s="139"/>
      <c r="I135" s="139"/>
      <c r="J135" s="139"/>
      <c r="K135" s="139"/>
      <c r="L135" s="139"/>
    </row>
    <row r="136" spans="7:12" hidden="1" x14ac:dyDescent="0.2">
      <c r="G136" s="139"/>
      <c r="H136" s="139"/>
      <c r="I136" s="139"/>
      <c r="J136" s="139"/>
      <c r="K136" s="139"/>
      <c r="L136" s="139"/>
    </row>
    <row r="137" spans="7:12" hidden="1" x14ac:dyDescent="0.2">
      <c r="G137" s="139"/>
      <c r="H137" s="139"/>
      <c r="I137" s="139"/>
      <c r="J137" s="139"/>
      <c r="K137" s="139"/>
      <c r="L137" s="139"/>
    </row>
  </sheetData>
  <mergeCells count="12">
    <mergeCell ref="G8:G9"/>
    <mergeCell ref="H8:H9"/>
    <mergeCell ref="A2:H2"/>
    <mergeCell ref="A3:H3"/>
    <mergeCell ref="A5:H5"/>
    <mergeCell ref="A6:H6"/>
    <mergeCell ref="A8:A9"/>
    <mergeCell ref="B8:B9"/>
    <mergeCell ref="C8:C9"/>
    <mergeCell ref="D8:D9"/>
    <mergeCell ref="E8:E9"/>
    <mergeCell ref="F8:F9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0:C98" formulaRange="1"/>
    <ignoredError sqref="D100:D10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6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9.7109375" style="103" customWidth="1"/>
    <col min="2" max="2" width="8.5703125" style="103" bestFit="1" customWidth="1"/>
    <col min="3" max="3" width="8.85546875" style="103" customWidth="1"/>
    <col min="4" max="4" width="8.5703125" style="103" customWidth="1"/>
    <col min="5" max="5" width="9.28515625" style="103" customWidth="1"/>
    <col min="6" max="6" width="8.5703125" style="144" customWidth="1"/>
    <col min="7" max="7" width="7.7109375" style="103" customWidth="1"/>
    <col min="8" max="10" width="8.5703125" style="103" customWidth="1"/>
    <col min="11" max="11" width="10.28515625" style="103" hidden="1" customWidth="1"/>
    <col min="12" max="12" width="10.140625" style="103" hidden="1" customWidth="1"/>
    <col min="13" max="13" width="10.28515625" style="103" hidden="1" customWidth="1"/>
    <col min="14" max="14" width="10.28515625" style="103" customWidth="1"/>
    <col min="15" max="15" width="6.140625" style="103" customWidth="1"/>
    <col min="16" max="16" width="15.140625" style="103" customWidth="1"/>
    <col min="17" max="256" width="12.28515625" style="103" hidden="1"/>
    <col min="257" max="257" width="53.85546875" style="103" hidden="1"/>
    <col min="258" max="259" width="7.7109375" style="103" hidden="1"/>
    <col min="260" max="260" width="8.28515625" style="103" hidden="1"/>
    <col min="261" max="261" width="8.42578125" style="103" hidden="1"/>
    <col min="262" max="262" width="9" style="103" hidden="1"/>
    <col min="263" max="263" width="8" style="103" hidden="1"/>
    <col min="264" max="269" width="12.28515625" style="103" hidden="1"/>
    <col min="270" max="270" width="11.28515625" style="103" hidden="1"/>
    <col min="271" max="512" width="12.28515625" style="103" hidden="1"/>
    <col min="513" max="513" width="53.85546875" style="103" hidden="1"/>
    <col min="514" max="515" width="7.7109375" style="103" hidden="1"/>
    <col min="516" max="516" width="8.28515625" style="103" hidden="1"/>
    <col min="517" max="517" width="8.42578125" style="103" hidden="1"/>
    <col min="518" max="518" width="9" style="103" hidden="1"/>
    <col min="519" max="519" width="8" style="103" hidden="1"/>
    <col min="520" max="525" width="12.28515625" style="103" hidden="1"/>
    <col min="526" max="526" width="11.28515625" style="103" hidden="1"/>
    <col min="527" max="768" width="12.28515625" style="103" hidden="1"/>
    <col min="769" max="769" width="53.85546875" style="103" hidden="1"/>
    <col min="770" max="771" width="7.7109375" style="103" hidden="1"/>
    <col min="772" max="772" width="8.28515625" style="103" hidden="1"/>
    <col min="773" max="773" width="8.42578125" style="103" hidden="1"/>
    <col min="774" max="774" width="9" style="103" hidden="1"/>
    <col min="775" max="775" width="8" style="103" hidden="1"/>
    <col min="776" max="781" width="12.28515625" style="103" hidden="1"/>
    <col min="782" max="782" width="11.28515625" style="103" hidden="1"/>
    <col min="783" max="1024" width="12.28515625" style="103" hidden="1"/>
    <col min="1025" max="1025" width="53.85546875" style="103" hidden="1"/>
    <col min="1026" max="1027" width="7.7109375" style="103" hidden="1"/>
    <col min="1028" max="1028" width="8.28515625" style="103" hidden="1"/>
    <col min="1029" max="1029" width="8.42578125" style="103" hidden="1"/>
    <col min="1030" max="1030" width="9" style="103" hidden="1"/>
    <col min="1031" max="1031" width="8" style="103" hidden="1"/>
    <col min="1032" max="1037" width="12.28515625" style="103" hidden="1"/>
    <col min="1038" max="1038" width="11.28515625" style="103" hidden="1"/>
    <col min="1039" max="1280" width="12.28515625" style="103" hidden="1"/>
    <col min="1281" max="1281" width="53.85546875" style="103" hidden="1"/>
    <col min="1282" max="1283" width="7.7109375" style="103" hidden="1"/>
    <col min="1284" max="1284" width="8.28515625" style="103" hidden="1"/>
    <col min="1285" max="1285" width="8.42578125" style="103" hidden="1"/>
    <col min="1286" max="1286" width="9" style="103" hidden="1"/>
    <col min="1287" max="1287" width="8" style="103" hidden="1"/>
    <col min="1288" max="1293" width="12.28515625" style="103" hidden="1"/>
    <col min="1294" max="1294" width="11.28515625" style="103" hidden="1"/>
    <col min="1295" max="1536" width="12.28515625" style="103" hidden="1"/>
    <col min="1537" max="1537" width="53.85546875" style="103" hidden="1"/>
    <col min="1538" max="1539" width="7.7109375" style="103" hidden="1"/>
    <col min="1540" max="1540" width="8.28515625" style="103" hidden="1"/>
    <col min="1541" max="1541" width="8.42578125" style="103" hidden="1"/>
    <col min="1542" max="1542" width="9" style="103" hidden="1"/>
    <col min="1543" max="1543" width="8" style="103" hidden="1"/>
    <col min="1544" max="1549" width="12.28515625" style="103" hidden="1"/>
    <col min="1550" max="1550" width="11.28515625" style="103" hidden="1"/>
    <col min="1551" max="1792" width="12.28515625" style="103" hidden="1"/>
    <col min="1793" max="1793" width="53.85546875" style="103" hidden="1"/>
    <col min="1794" max="1795" width="7.7109375" style="103" hidden="1"/>
    <col min="1796" max="1796" width="8.28515625" style="103" hidden="1"/>
    <col min="1797" max="1797" width="8.42578125" style="103" hidden="1"/>
    <col min="1798" max="1798" width="9" style="103" hidden="1"/>
    <col min="1799" max="1799" width="8" style="103" hidden="1"/>
    <col min="1800" max="1805" width="12.28515625" style="103" hidden="1"/>
    <col min="1806" max="1806" width="11.28515625" style="103" hidden="1"/>
    <col min="1807" max="2048" width="12.28515625" style="103" hidden="1"/>
    <col min="2049" max="2049" width="53.85546875" style="103" hidden="1"/>
    <col min="2050" max="2051" width="7.7109375" style="103" hidden="1"/>
    <col min="2052" max="2052" width="8.28515625" style="103" hidden="1"/>
    <col min="2053" max="2053" width="8.42578125" style="103" hidden="1"/>
    <col min="2054" max="2054" width="9" style="103" hidden="1"/>
    <col min="2055" max="2055" width="8" style="103" hidden="1"/>
    <col min="2056" max="2061" width="12.28515625" style="103" hidden="1"/>
    <col min="2062" max="2062" width="11.28515625" style="103" hidden="1"/>
    <col min="2063" max="2304" width="12.28515625" style="103" hidden="1"/>
    <col min="2305" max="2305" width="53.85546875" style="103" hidden="1"/>
    <col min="2306" max="2307" width="7.7109375" style="103" hidden="1"/>
    <col min="2308" max="2308" width="8.28515625" style="103" hidden="1"/>
    <col min="2309" max="2309" width="8.42578125" style="103" hidden="1"/>
    <col min="2310" max="2310" width="9" style="103" hidden="1"/>
    <col min="2311" max="2311" width="8" style="103" hidden="1"/>
    <col min="2312" max="2317" width="12.28515625" style="103" hidden="1"/>
    <col min="2318" max="2318" width="11.28515625" style="103" hidden="1"/>
    <col min="2319" max="2560" width="12.28515625" style="103" hidden="1"/>
    <col min="2561" max="2561" width="53.85546875" style="103" hidden="1"/>
    <col min="2562" max="2563" width="7.7109375" style="103" hidden="1"/>
    <col min="2564" max="2564" width="8.28515625" style="103" hidden="1"/>
    <col min="2565" max="2565" width="8.42578125" style="103" hidden="1"/>
    <col min="2566" max="2566" width="9" style="103" hidden="1"/>
    <col min="2567" max="2567" width="8" style="103" hidden="1"/>
    <col min="2568" max="2573" width="12.28515625" style="103" hidden="1"/>
    <col min="2574" max="2574" width="11.28515625" style="103" hidden="1"/>
    <col min="2575" max="2816" width="12.28515625" style="103" hidden="1"/>
    <col min="2817" max="2817" width="53.85546875" style="103" hidden="1"/>
    <col min="2818" max="2819" width="7.7109375" style="103" hidden="1"/>
    <col min="2820" max="2820" width="8.28515625" style="103" hidden="1"/>
    <col min="2821" max="2821" width="8.42578125" style="103" hidden="1"/>
    <col min="2822" max="2822" width="9" style="103" hidden="1"/>
    <col min="2823" max="2823" width="8" style="103" hidden="1"/>
    <col min="2824" max="2829" width="12.28515625" style="103" hidden="1"/>
    <col min="2830" max="2830" width="11.28515625" style="103" hidden="1"/>
    <col min="2831" max="3072" width="12.28515625" style="103" hidden="1"/>
    <col min="3073" max="3073" width="53.85546875" style="103" hidden="1"/>
    <col min="3074" max="3075" width="7.7109375" style="103" hidden="1"/>
    <col min="3076" max="3076" width="8.28515625" style="103" hidden="1"/>
    <col min="3077" max="3077" width="8.42578125" style="103" hidden="1"/>
    <col min="3078" max="3078" width="9" style="103" hidden="1"/>
    <col min="3079" max="3079" width="8" style="103" hidden="1"/>
    <col min="3080" max="3085" width="12.28515625" style="103" hidden="1"/>
    <col min="3086" max="3086" width="11.28515625" style="103" hidden="1"/>
    <col min="3087" max="3328" width="12.28515625" style="103" hidden="1"/>
    <col min="3329" max="3329" width="53.85546875" style="103" hidden="1"/>
    <col min="3330" max="3331" width="7.7109375" style="103" hidden="1"/>
    <col min="3332" max="3332" width="8.28515625" style="103" hidden="1"/>
    <col min="3333" max="3333" width="8.42578125" style="103" hidden="1"/>
    <col min="3334" max="3334" width="9" style="103" hidden="1"/>
    <col min="3335" max="3335" width="8" style="103" hidden="1"/>
    <col min="3336" max="3341" width="12.28515625" style="103" hidden="1"/>
    <col min="3342" max="3342" width="11.28515625" style="103" hidden="1"/>
    <col min="3343" max="3584" width="12.28515625" style="103" hidden="1"/>
    <col min="3585" max="3585" width="53.85546875" style="103" hidden="1"/>
    <col min="3586" max="3587" width="7.7109375" style="103" hidden="1"/>
    <col min="3588" max="3588" width="8.28515625" style="103" hidden="1"/>
    <col min="3589" max="3589" width="8.42578125" style="103" hidden="1"/>
    <col min="3590" max="3590" width="9" style="103" hidden="1"/>
    <col min="3591" max="3591" width="8" style="103" hidden="1"/>
    <col min="3592" max="3597" width="12.28515625" style="103" hidden="1"/>
    <col min="3598" max="3598" width="11.28515625" style="103" hidden="1"/>
    <col min="3599" max="3840" width="12.28515625" style="103" hidden="1"/>
    <col min="3841" max="3841" width="53.85546875" style="103" hidden="1"/>
    <col min="3842" max="3843" width="7.7109375" style="103" hidden="1"/>
    <col min="3844" max="3844" width="8.28515625" style="103" hidden="1"/>
    <col min="3845" max="3845" width="8.42578125" style="103" hidden="1"/>
    <col min="3846" max="3846" width="9" style="103" hidden="1"/>
    <col min="3847" max="3847" width="8" style="103" hidden="1"/>
    <col min="3848" max="3853" width="12.28515625" style="103" hidden="1"/>
    <col min="3854" max="3854" width="11.28515625" style="103" hidden="1"/>
    <col min="3855" max="4096" width="12.28515625" style="103" hidden="1"/>
    <col min="4097" max="4097" width="53.85546875" style="103" hidden="1"/>
    <col min="4098" max="4099" width="7.7109375" style="103" hidden="1"/>
    <col min="4100" max="4100" width="8.28515625" style="103" hidden="1"/>
    <col min="4101" max="4101" width="8.42578125" style="103" hidden="1"/>
    <col min="4102" max="4102" width="9" style="103" hidden="1"/>
    <col min="4103" max="4103" width="8" style="103" hidden="1"/>
    <col min="4104" max="4109" width="12.28515625" style="103" hidden="1"/>
    <col min="4110" max="4110" width="11.28515625" style="103" hidden="1"/>
    <col min="4111" max="4352" width="12.28515625" style="103" hidden="1"/>
    <col min="4353" max="4353" width="53.85546875" style="103" hidden="1"/>
    <col min="4354" max="4355" width="7.7109375" style="103" hidden="1"/>
    <col min="4356" max="4356" width="8.28515625" style="103" hidden="1"/>
    <col min="4357" max="4357" width="8.42578125" style="103" hidden="1"/>
    <col min="4358" max="4358" width="9" style="103" hidden="1"/>
    <col min="4359" max="4359" width="8" style="103" hidden="1"/>
    <col min="4360" max="4365" width="12.28515625" style="103" hidden="1"/>
    <col min="4366" max="4366" width="11.28515625" style="103" hidden="1"/>
    <col min="4367" max="4608" width="12.28515625" style="103" hidden="1"/>
    <col min="4609" max="4609" width="53.85546875" style="103" hidden="1"/>
    <col min="4610" max="4611" width="7.7109375" style="103" hidden="1"/>
    <col min="4612" max="4612" width="8.28515625" style="103" hidden="1"/>
    <col min="4613" max="4613" width="8.42578125" style="103" hidden="1"/>
    <col min="4614" max="4614" width="9" style="103" hidden="1"/>
    <col min="4615" max="4615" width="8" style="103" hidden="1"/>
    <col min="4616" max="4621" width="12.28515625" style="103" hidden="1"/>
    <col min="4622" max="4622" width="11.28515625" style="103" hidden="1"/>
    <col min="4623" max="4864" width="12.28515625" style="103" hidden="1"/>
    <col min="4865" max="4865" width="53.85546875" style="103" hidden="1"/>
    <col min="4866" max="4867" width="7.7109375" style="103" hidden="1"/>
    <col min="4868" max="4868" width="8.28515625" style="103" hidden="1"/>
    <col min="4869" max="4869" width="8.42578125" style="103" hidden="1"/>
    <col min="4870" max="4870" width="9" style="103" hidden="1"/>
    <col min="4871" max="4871" width="8" style="103" hidden="1"/>
    <col min="4872" max="4877" width="12.28515625" style="103" hidden="1"/>
    <col min="4878" max="4878" width="11.28515625" style="103" hidden="1"/>
    <col min="4879" max="5120" width="12.28515625" style="103" hidden="1"/>
    <col min="5121" max="5121" width="53.85546875" style="103" hidden="1"/>
    <col min="5122" max="5123" width="7.7109375" style="103" hidden="1"/>
    <col min="5124" max="5124" width="8.28515625" style="103" hidden="1"/>
    <col min="5125" max="5125" width="8.42578125" style="103" hidden="1"/>
    <col min="5126" max="5126" width="9" style="103" hidden="1"/>
    <col min="5127" max="5127" width="8" style="103" hidden="1"/>
    <col min="5128" max="5133" width="12.28515625" style="103" hidden="1"/>
    <col min="5134" max="5134" width="11.28515625" style="103" hidden="1"/>
    <col min="5135" max="5376" width="12.28515625" style="103" hidden="1"/>
    <col min="5377" max="5377" width="53.85546875" style="103" hidden="1"/>
    <col min="5378" max="5379" width="7.7109375" style="103" hidden="1"/>
    <col min="5380" max="5380" width="8.28515625" style="103" hidden="1"/>
    <col min="5381" max="5381" width="8.42578125" style="103" hidden="1"/>
    <col min="5382" max="5382" width="9" style="103" hidden="1"/>
    <col min="5383" max="5383" width="8" style="103" hidden="1"/>
    <col min="5384" max="5389" width="12.28515625" style="103" hidden="1"/>
    <col min="5390" max="5390" width="11.28515625" style="103" hidden="1"/>
    <col min="5391" max="5632" width="12.28515625" style="103" hidden="1"/>
    <col min="5633" max="5633" width="53.85546875" style="103" hidden="1"/>
    <col min="5634" max="5635" width="7.7109375" style="103" hidden="1"/>
    <col min="5636" max="5636" width="8.28515625" style="103" hidden="1"/>
    <col min="5637" max="5637" width="8.42578125" style="103" hidden="1"/>
    <col min="5638" max="5638" width="9" style="103" hidden="1"/>
    <col min="5639" max="5639" width="8" style="103" hidden="1"/>
    <col min="5640" max="5645" width="12.28515625" style="103" hidden="1"/>
    <col min="5646" max="5646" width="11.28515625" style="103" hidden="1"/>
    <col min="5647" max="5888" width="12.28515625" style="103" hidden="1"/>
    <col min="5889" max="5889" width="53.85546875" style="103" hidden="1"/>
    <col min="5890" max="5891" width="7.7109375" style="103" hidden="1"/>
    <col min="5892" max="5892" width="8.28515625" style="103" hidden="1"/>
    <col min="5893" max="5893" width="8.42578125" style="103" hidden="1"/>
    <col min="5894" max="5894" width="9" style="103" hidden="1"/>
    <col min="5895" max="5895" width="8" style="103" hidden="1"/>
    <col min="5896" max="5901" width="12.28515625" style="103" hidden="1"/>
    <col min="5902" max="5902" width="11.28515625" style="103" hidden="1"/>
    <col min="5903" max="6144" width="12.28515625" style="103" hidden="1"/>
    <col min="6145" max="6145" width="53.85546875" style="103" hidden="1"/>
    <col min="6146" max="6147" width="7.7109375" style="103" hidden="1"/>
    <col min="6148" max="6148" width="8.28515625" style="103" hidden="1"/>
    <col min="6149" max="6149" width="8.42578125" style="103" hidden="1"/>
    <col min="6150" max="6150" width="9" style="103" hidden="1"/>
    <col min="6151" max="6151" width="8" style="103" hidden="1"/>
    <col min="6152" max="6157" width="12.28515625" style="103" hidden="1"/>
    <col min="6158" max="6158" width="11.28515625" style="103" hidden="1"/>
    <col min="6159" max="6400" width="12.28515625" style="103" hidden="1"/>
    <col min="6401" max="6401" width="53.85546875" style="103" hidden="1"/>
    <col min="6402" max="6403" width="7.7109375" style="103" hidden="1"/>
    <col min="6404" max="6404" width="8.28515625" style="103" hidden="1"/>
    <col min="6405" max="6405" width="8.42578125" style="103" hidden="1"/>
    <col min="6406" max="6406" width="9" style="103" hidden="1"/>
    <col min="6407" max="6407" width="8" style="103" hidden="1"/>
    <col min="6408" max="6413" width="12.28515625" style="103" hidden="1"/>
    <col min="6414" max="6414" width="11.28515625" style="103" hidden="1"/>
    <col min="6415" max="6656" width="12.28515625" style="103" hidden="1"/>
    <col min="6657" max="6657" width="53.85546875" style="103" hidden="1"/>
    <col min="6658" max="6659" width="7.7109375" style="103" hidden="1"/>
    <col min="6660" max="6660" width="8.28515625" style="103" hidden="1"/>
    <col min="6661" max="6661" width="8.42578125" style="103" hidden="1"/>
    <col min="6662" max="6662" width="9" style="103" hidden="1"/>
    <col min="6663" max="6663" width="8" style="103" hidden="1"/>
    <col min="6664" max="6669" width="12.28515625" style="103" hidden="1"/>
    <col min="6670" max="6670" width="11.28515625" style="103" hidden="1"/>
    <col min="6671" max="6912" width="12.28515625" style="103" hidden="1"/>
    <col min="6913" max="6913" width="53.85546875" style="103" hidden="1"/>
    <col min="6914" max="6915" width="7.7109375" style="103" hidden="1"/>
    <col min="6916" max="6916" width="8.28515625" style="103" hidden="1"/>
    <col min="6917" max="6917" width="8.42578125" style="103" hidden="1"/>
    <col min="6918" max="6918" width="9" style="103" hidden="1"/>
    <col min="6919" max="6919" width="8" style="103" hidden="1"/>
    <col min="6920" max="6925" width="12.28515625" style="103" hidden="1"/>
    <col min="6926" max="6926" width="11.28515625" style="103" hidden="1"/>
    <col min="6927" max="7168" width="12.28515625" style="103" hidden="1"/>
    <col min="7169" max="7169" width="53.85546875" style="103" hidden="1"/>
    <col min="7170" max="7171" width="7.7109375" style="103" hidden="1"/>
    <col min="7172" max="7172" width="8.28515625" style="103" hidden="1"/>
    <col min="7173" max="7173" width="8.42578125" style="103" hidden="1"/>
    <col min="7174" max="7174" width="9" style="103" hidden="1"/>
    <col min="7175" max="7175" width="8" style="103" hidden="1"/>
    <col min="7176" max="7181" width="12.28515625" style="103" hidden="1"/>
    <col min="7182" max="7182" width="11.28515625" style="103" hidden="1"/>
    <col min="7183" max="7424" width="12.28515625" style="103" hidden="1"/>
    <col min="7425" max="7425" width="53.85546875" style="103" hidden="1"/>
    <col min="7426" max="7427" width="7.7109375" style="103" hidden="1"/>
    <col min="7428" max="7428" width="8.28515625" style="103" hidden="1"/>
    <col min="7429" max="7429" width="8.42578125" style="103" hidden="1"/>
    <col min="7430" max="7430" width="9" style="103" hidden="1"/>
    <col min="7431" max="7431" width="8" style="103" hidden="1"/>
    <col min="7432" max="7437" width="12.28515625" style="103" hidden="1"/>
    <col min="7438" max="7438" width="11.28515625" style="103" hidden="1"/>
    <col min="7439" max="7680" width="12.28515625" style="103" hidden="1"/>
    <col min="7681" max="7681" width="53.85546875" style="103" hidden="1"/>
    <col min="7682" max="7683" width="7.7109375" style="103" hidden="1"/>
    <col min="7684" max="7684" width="8.28515625" style="103" hidden="1"/>
    <col min="7685" max="7685" width="8.42578125" style="103" hidden="1"/>
    <col min="7686" max="7686" width="9" style="103" hidden="1"/>
    <col min="7687" max="7687" width="8" style="103" hidden="1"/>
    <col min="7688" max="7693" width="12.28515625" style="103" hidden="1"/>
    <col min="7694" max="7694" width="11.28515625" style="103" hidden="1"/>
    <col min="7695" max="7936" width="12.28515625" style="103" hidden="1"/>
    <col min="7937" max="7937" width="53.85546875" style="103" hidden="1"/>
    <col min="7938" max="7939" width="7.7109375" style="103" hidden="1"/>
    <col min="7940" max="7940" width="8.28515625" style="103" hidden="1"/>
    <col min="7941" max="7941" width="8.42578125" style="103" hidden="1"/>
    <col min="7942" max="7942" width="9" style="103" hidden="1"/>
    <col min="7943" max="7943" width="8" style="103" hidden="1"/>
    <col min="7944" max="7949" width="12.28515625" style="103" hidden="1"/>
    <col min="7950" max="7950" width="11.28515625" style="103" hidden="1"/>
    <col min="7951" max="8192" width="12.28515625" style="103" hidden="1"/>
    <col min="8193" max="8193" width="53.85546875" style="103" hidden="1"/>
    <col min="8194" max="8195" width="7.7109375" style="103" hidden="1"/>
    <col min="8196" max="8196" width="8.28515625" style="103" hidden="1"/>
    <col min="8197" max="8197" width="8.42578125" style="103" hidden="1"/>
    <col min="8198" max="8198" width="9" style="103" hidden="1"/>
    <col min="8199" max="8199" width="8" style="103" hidden="1"/>
    <col min="8200" max="8205" width="12.28515625" style="103" hidden="1"/>
    <col min="8206" max="8206" width="11.28515625" style="103" hidden="1"/>
    <col min="8207" max="8448" width="12.28515625" style="103" hidden="1"/>
    <col min="8449" max="8449" width="53.85546875" style="103" hidden="1"/>
    <col min="8450" max="8451" width="7.7109375" style="103" hidden="1"/>
    <col min="8452" max="8452" width="8.28515625" style="103" hidden="1"/>
    <col min="8453" max="8453" width="8.42578125" style="103" hidden="1"/>
    <col min="8454" max="8454" width="9" style="103" hidden="1"/>
    <col min="8455" max="8455" width="8" style="103" hidden="1"/>
    <col min="8456" max="8461" width="12.28515625" style="103" hidden="1"/>
    <col min="8462" max="8462" width="11.28515625" style="103" hidden="1"/>
    <col min="8463" max="8704" width="12.28515625" style="103" hidden="1"/>
    <col min="8705" max="8705" width="53.85546875" style="103" hidden="1"/>
    <col min="8706" max="8707" width="7.7109375" style="103" hidden="1"/>
    <col min="8708" max="8708" width="8.28515625" style="103" hidden="1"/>
    <col min="8709" max="8709" width="8.42578125" style="103" hidden="1"/>
    <col min="8710" max="8710" width="9" style="103" hidden="1"/>
    <col min="8711" max="8711" width="8" style="103" hidden="1"/>
    <col min="8712" max="8717" width="12.28515625" style="103" hidden="1"/>
    <col min="8718" max="8718" width="11.28515625" style="103" hidden="1"/>
    <col min="8719" max="8960" width="12.28515625" style="103" hidden="1"/>
    <col min="8961" max="8961" width="53.85546875" style="103" hidden="1"/>
    <col min="8962" max="8963" width="7.7109375" style="103" hidden="1"/>
    <col min="8964" max="8964" width="8.28515625" style="103" hidden="1"/>
    <col min="8965" max="8965" width="8.42578125" style="103" hidden="1"/>
    <col min="8966" max="8966" width="9" style="103" hidden="1"/>
    <col min="8967" max="8967" width="8" style="103" hidden="1"/>
    <col min="8968" max="8973" width="12.28515625" style="103" hidden="1"/>
    <col min="8974" max="8974" width="11.28515625" style="103" hidden="1"/>
    <col min="8975" max="9216" width="12.28515625" style="103" hidden="1"/>
    <col min="9217" max="9217" width="53.85546875" style="103" hidden="1"/>
    <col min="9218" max="9219" width="7.7109375" style="103" hidden="1"/>
    <col min="9220" max="9220" width="8.28515625" style="103" hidden="1"/>
    <col min="9221" max="9221" width="8.42578125" style="103" hidden="1"/>
    <col min="9222" max="9222" width="9" style="103" hidden="1"/>
    <col min="9223" max="9223" width="8" style="103" hidden="1"/>
    <col min="9224" max="9229" width="12.28515625" style="103" hidden="1"/>
    <col min="9230" max="9230" width="11.28515625" style="103" hidden="1"/>
    <col min="9231" max="9472" width="12.28515625" style="103" hidden="1"/>
    <col min="9473" max="9473" width="53.85546875" style="103" hidden="1"/>
    <col min="9474" max="9475" width="7.7109375" style="103" hidden="1"/>
    <col min="9476" max="9476" width="8.28515625" style="103" hidden="1"/>
    <col min="9477" max="9477" width="8.42578125" style="103" hidden="1"/>
    <col min="9478" max="9478" width="9" style="103" hidden="1"/>
    <col min="9479" max="9479" width="8" style="103" hidden="1"/>
    <col min="9480" max="9485" width="12.28515625" style="103" hidden="1"/>
    <col min="9486" max="9486" width="11.28515625" style="103" hidden="1"/>
    <col min="9487" max="9728" width="12.28515625" style="103" hidden="1"/>
    <col min="9729" max="9729" width="53.85546875" style="103" hidden="1"/>
    <col min="9730" max="9731" width="7.7109375" style="103" hidden="1"/>
    <col min="9732" max="9732" width="8.28515625" style="103" hidden="1"/>
    <col min="9733" max="9733" width="8.42578125" style="103" hidden="1"/>
    <col min="9734" max="9734" width="9" style="103" hidden="1"/>
    <col min="9735" max="9735" width="8" style="103" hidden="1"/>
    <col min="9736" max="9741" width="12.28515625" style="103" hidden="1"/>
    <col min="9742" max="9742" width="11.28515625" style="103" hidden="1"/>
    <col min="9743" max="9984" width="12.28515625" style="103" hidden="1"/>
    <col min="9985" max="9985" width="53.85546875" style="103" hidden="1"/>
    <col min="9986" max="9987" width="7.7109375" style="103" hidden="1"/>
    <col min="9988" max="9988" width="8.28515625" style="103" hidden="1"/>
    <col min="9989" max="9989" width="8.42578125" style="103" hidden="1"/>
    <col min="9990" max="9990" width="9" style="103" hidden="1"/>
    <col min="9991" max="9991" width="8" style="103" hidden="1"/>
    <col min="9992" max="9997" width="12.28515625" style="103" hidden="1"/>
    <col min="9998" max="9998" width="11.28515625" style="103" hidden="1"/>
    <col min="9999" max="10240" width="12.28515625" style="103" hidden="1"/>
    <col min="10241" max="10241" width="53.85546875" style="103" hidden="1"/>
    <col min="10242" max="10243" width="7.7109375" style="103" hidden="1"/>
    <col min="10244" max="10244" width="8.28515625" style="103" hidden="1"/>
    <col min="10245" max="10245" width="8.42578125" style="103" hidden="1"/>
    <col min="10246" max="10246" width="9" style="103" hidden="1"/>
    <col min="10247" max="10247" width="8" style="103" hidden="1"/>
    <col min="10248" max="10253" width="12.28515625" style="103" hidden="1"/>
    <col min="10254" max="10254" width="11.28515625" style="103" hidden="1"/>
    <col min="10255" max="10496" width="12.28515625" style="103" hidden="1"/>
    <col min="10497" max="10497" width="53.85546875" style="103" hidden="1"/>
    <col min="10498" max="10499" width="7.7109375" style="103" hidden="1"/>
    <col min="10500" max="10500" width="8.28515625" style="103" hidden="1"/>
    <col min="10501" max="10501" width="8.42578125" style="103" hidden="1"/>
    <col min="10502" max="10502" width="9" style="103" hidden="1"/>
    <col min="10503" max="10503" width="8" style="103" hidden="1"/>
    <col min="10504" max="10509" width="12.28515625" style="103" hidden="1"/>
    <col min="10510" max="10510" width="11.28515625" style="103" hidden="1"/>
    <col min="10511" max="10752" width="12.28515625" style="103" hidden="1"/>
    <col min="10753" max="10753" width="53.85546875" style="103" hidden="1"/>
    <col min="10754" max="10755" width="7.7109375" style="103" hidden="1"/>
    <col min="10756" max="10756" width="8.28515625" style="103" hidden="1"/>
    <col min="10757" max="10757" width="8.42578125" style="103" hidden="1"/>
    <col min="10758" max="10758" width="9" style="103" hidden="1"/>
    <col min="10759" max="10759" width="8" style="103" hidden="1"/>
    <col min="10760" max="10765" width="12.28515625" style="103" hidden="1"/>
    <col min="10766" max="10766" width="11.28515625" style="103" hidden="1"/>
    <col min="10767" max="11008" width="12.28515625" style="103" hidden="1"/>
    <col min="11009" max="11009" width="53.85546875" style="103" hidden="1"/>
    <col min="11010" max="11011" width="7.7109375" style="103" hidden="1"/>
    <col min="11012" max="11012" width="8.28515625" style="103" hidden="1"/>
    <col min="11013" max="11013" width="8.42578125" style="103" hidden="1"/>
    <col min="11014" max="11014" width="9" style="103" hidden="1"/>
    <col min="11015" max="11015" width="8" style="103" hidden="1"/>
    <col min="11016" max="11021" width="12.28515625" style="103" hidden="1"/>
    <col min="11022" max="11022" width="11.28515625" style="103" hidden="1"/>
    <col min="11023" max="11264" width="12.28515625" style="103" hidden="1"/>
    <col min="11265" max="11265" width="53.85546875" style="103" hidden="1"/>
    <col min="11266" max="11267" width="7.7109375" style="103" hidden="1"/>
    <col min="11268" max="11268" width="8.28515625" style="103" hidden="1"/>
    <col min="11269" max="11269" width="8.42578125" style="103" hidden="1"/>
    <col min="11270" max="11270" width="9" style="103" hidden="1"/>
    <col min="11271" max="11271" width="8" style="103" hidden="1"/>
    <col min="11272" max="11277" width="12.28515625" style="103" hidden="1"/>
    <col min="11278" max="11278" width="11.28515625" style="103" hidden="1"/>
    <col min="11279" max="11520" width="12.28515625" style="103" hidden="1"/>
    <col min="11521" max="11521" width="53.85546875" style="103" hidden="1"/>
    <col min="11522" max="11523" width="7.7109375" style="103" hidden="1"/>
    <col min="11524" max="11524" width="8.28515625" style="103" hidden="1"/>
    <col min="11525" max="11525" width="8.42578125" style="103" hidden="1"/>
    <col min="11526" max="11526" width="9" style="103" hidden="1"/>
    <col min="11527" max="11527" width="8" style="103" hidden="1"/>
    <col min="11528" max="11533" width="12.28515625" style="103" hidden="1"/>
    <col min="11534" max="11534" width="11.28515625" style="103" hidden="1"/>
    <col min="11535" max="11776" width="12.28515625" style="103" hidden="1"/>
    <col min="11777" max="11777" width="53.85546875" style="103" hidden="1"/>
    <col min="11778" max="11779" width="7.7109375" style="103" hidden="1"/>
    <col min="11780" max="11780" width="8.28515625" style="103" hidden="1"/>
    <col min="11781" max="11781" width="8.42578125" style="103" hidden="1"/>
    <col min="11782" max="11782" width="9" style="103" hidden="1"/>
    <col min="11783" max="11783" width="8" style="103" hidden="1"/>
    <col min="11784" max="11789" width="12.28515625" style="103" hidden="1"/>
    <col min="11790" max="11790" width="11.28515625" style="103" hidden="1"/>
    <col min="11791" max="12032" width="12.28515625" style="103" hidden="1"/>
    <col min="12033" max="12033" width="53.85546875" style="103" hidden="1"/>
    <col min="12034" max="12035" width="7.7109375" style="103" hidden="1"/>
    <col min="12036" max="12036" width="8.28515625" style="103" hidden="1"/>
    <col min="12037" max="12037" width="8.42578125" style="103" hidden="1"/>
    <col min="12038" max="12038" width="9" style="103" hidden="1"/>
    <col min="12039" max="12039" width="8" style="103" hidden="1"/>
    <col min="12040" max="12045" width="12.28515625" style="103" hidden="1"/>
    <col min="12046" max="12046" width="11.28515625" style="103" hidden="1"/>
    <col min="12047" max="12288" width="12.28515625" style="103" hidden="1"/>
    <col min="12289" max="12289" width="53.85546875" style="103" hidden="1"/>
    <col min="12290" max="12291" width="7.7109375" style="103" hidden="1"/>
    <col min="12292" max="12292" width="8.28515625" style="103" hidden="1"/>
    <col min="12293" max="12293" width="8.42578125" style="103" hidden="1"/>
    <col min="12294" max="12294" width="9" style="103" hidden="1"/>
    <col min="12295" max="12295" width="8" style="103" hidden="1"/>
    <col min="12296" max="12301" width="12.28515625" style="103" hidden="1"/>
    <col min="12302" max="12302" width="11.28515625" style="103" hidden="1"/>
    <col min="12303" max="12544" width="12.28515625" style="103" hidden="1"/>
    <col min="12545" max="12545" width="53.85546875" style="103" hidden="1"/>
    <col min="12546" max="12547" width="7.7109375" style="103" hidden="1"/>
    <col min="12548" max="12548" width="8.28515625" style="103" hidden="1"/>
    <col min="12549" max="12549" width="8.42578125" style="103" hidden="1"/>
    <col min="12550" max="12550" width="9" style="103" hidden="1"/>
    <col min="12551" max="12551" width="8" style="103" hidden="1"/>
    <col min="12552" max="12557" width="12.28515625" style="103" hidden="1"/>
    <col min="12558" max="12558" width="11.28515625" style="103" hidden="1"/>
    <col min="12559" max="12800" width="12.28515625" style="103" hidden="1"/>
    <col min="12801" max="12801" width="53.85546875" style="103" hidden="1"/>
    <col min="12802" max="12803" width="7.7109375" style="103" hidden="1"/>
    <col min="12804" max="12804" width="8.28515625" style="103" hidden="1"/>
    <col min="12805" max="12805" width="8.42578125" style="103" hidden="1"/>
    <col min="12806" max="12806" width="9" style="103" hidden="1"/>
    <col min="12807" max="12807" width="8" style="103" hidden="1"/>
    <col min="12808" max="12813" width="12.28515625" style="103" hidden="1"/>
    <col min="12814" max="12814" width="11.28515625" style="103" hidden="1"/>
    <col min="12815" max="13056" width="12.28515625" style="103" hidden="1"/>
    <col min="13057" max="13057" width="53.85546875" style="103" hidden="1"/>
    <col min="13058" max="13059" width="7.7109375" style="103" hidden="1"/>
    <col min="13060" max="13060" width="8.28515625" style="103" hidden="1"/>
    <col min="13061" max="13061" width="8.42578125" style="103" hidden="1"/>
    <col min="13062" max="13062" width="9" style="103" hidden="1"/>
    <col min="13063" max="13063" width="8" style="103" hidden="1"/>
    <col min="13064" max="13069" width="12.28515625" style="103" hidden="1"/>
    <col min="13070" max="13070" width="11.28515625" style="103" hidden="1"/>
    <col min="13071" max="13312" width="12.28515625" style="103" hidden="1"/>
    <col min="13313" max="13313" width="53.85546875" style="103" hidden="1"/>
    <col min="13314" max="13315" width="7.7109375" style="103" hidden="1"/>
    <col min="13316" max="13316" width="8.28515625" style="103" hidden="1"/>
    <col min="13317" max="13317" width="8.42578125" style="103" hidden="1"/>
    <col min="13318" max="13318" width="9" style="103" hidden="1"/>
    <col min="13319" max="13319" width="8" style="103" hidden="1"/>
    <col min="13320" max="13325" width="12.28515625" style="103" hidden="1"/>
    <col min="13326" max="13326" width="11.28515625" style="103" hidden="1"/>
    <col min="13327" max="13568" width="12.28515625" style="103" hidden="1"/>
    <col min="13569" max="13569" width="53.85546875" style="103" hidden="1"/>
    <col min="13570" max="13571" width="7.7109375" style="103" hidden="1"/>
    <col min="13572" max="13572" width="8.28515625" style="103" hidden="1"/>
    <col min="13573" max="13573" width="8.42578125" style="103" hidden="1"/>
    <col min="13574" max="13574" width="9" style="103" hidden="1"/>
    <col min="13575" max="13575" width="8" style="103" hidden="1"/>
    <col min="13576" max="13581" width="12.28515625" style="103" hidden="1"/>
    <col min="13582" max="13582" width="11.28515625" style="103" hidden="1"/>
    <col min="13583" max="13824" width="12.28515625" style="103" hidden="1"/>
    <col min="13825" max="13825" width="53.85546875" style="103" hidden="1"/>
    <col min="13826" max="13827" width="7.7109375" style="103" hidden="1"/>
    <col min="13828" max="13828" width="8.28515625" style="103" hidden="1"/>
    <col min="13829" max="13829" width="8.42578125" style="103" hidden="1"/>
    <col min="13830" max="13830" width="9" style="103" hidden="1"/>
    <col min="13831" max="13831" width="8" style="103" hidden="1"/>
    <col min="13832" max="13837" width="12.28515625" style="103" hidden="1"/>
    <col min="13838" max="13838" width="11.28515625" style="103" hidden="1"/>
    <col min="13839" max="14080" width="12.28515625" style="103" hidden="1"/>
    <col min="14081" max="14081" width="53.85546875" style="103" hidden="1"/>
    <col min="14082" max="14083" width="7.7109375" style="103" hidden="1"/>
    <col min="14084" max="14084" width="8.28515625" style="103" hidden="1"/>
    <col min="14085" max="14085" width="8.42578125" style="103" hidden="1"/>
    <col min="14086" max="14086" width="9" style="103" hidden="1"/>
    <col min="14087" max="14087" width="8" style="103" hidden="1"/>
    <col min="14088" max="14093" width="12.28515625" style="103" hidden="1"/>
    <col min="14094" max="14094" width="11.28515625" style="103" hidden="1"/>
    <col min="14095" max="14336" width="12.28515625" style="103" hidden="1"/>
    <col min="14337" max="14337" width="53.85546875" style="103" hidden="1"/>
    <col min="14338" max="14339" width="7.7109375" style="103" hidden="1"/>
    <col min="14340" max="14340" width="8.28515625" style="103" hidden="1"/>
    <col min="14341" max="14341" width="8.42578125" style="103" hidden="1"/>
    <col min="14342" max="14342" width="9" style="103" hidden="1"/>
    <col min="14343" max="14343" width="8" style="103" hidden="1"/>
    <col min="14344" max="14349" width="12.28515625" style="103" hidden="1"/>
    <col min="14350" max="14350" width="11.28515625" style="103" hidden="1"/>
    <col min="14351" max="14592" width="12.28515625" style="103" hidden="1"/>
    <col min="14593" max="14593" width="53.85546875" style="103" hidden="1"/>
    <col min="14594" max="14595" width="7.7109375" style="103" hidden="1"/>
    <col min="14596" max="14596" width="8.28515625" style="103" hidden="1"/>
    <col min="14597" max="14597" width="8.42578125" style="103" hidden="1"/>
    <col min="14598" max="14598" width="9" style="103" hidden="1"/>
    <col min="14599" max="14599" width="8" style="103" hidden="1"/>
    <col min="14600" max="14605" width="12.28515625" style="103" hidden="1"/>
    <col min="14606" max="14606" width="11.28515625" style="103" hidden="1"/>
    <col min="14607" max="14848" width="12.28515625" style="103" hidden="1"/>
    <col min="14849" max="14849" width="53.85546875" style="103" hidden="1"/>
    <col min="14850" max="14851" width="7.7109375" style="103" hidden="1"/>
    <col min="14852" max="14852" width="8.28515625" style="103" hidden="1"/>
    <col min="14853" max="14853" width="8.42578125" style="103" hidden="1"/>
    <col min="14854" max="14854" width="9" style="103" hidden="1"/>
    <col min="14855" max="14855" width="8" style="103" hidden="1"/>
    <col min="14856" max="14861" width="12.28515625" style="103" hidden="1"/>
    <col min="14862" max="14862" width="11.28515625" style="103" hidden="1"/>
    <col min="14863" max="15104" width="12.28515625" style="103" hidden="1"/>
    <col min="15105" max="15105" width="53.85546875" style="103" hidden="1"/>
    <col min="15106" max="15107" width="7.7109375" style="103" hidden="1"/>
    <col min="15108" max="15108" width="8.28515625" style="103" hidden="1"/>
    <col min="15109" max="15109" width="8.42578125" style="103" hidden="1"/>
    <col min="15110" max="15110" width="9" style="103" hidden="1"/>
    <col min="15111" max="15111" width="8" style="103" hidden="1"/>
    <col min="15112" max="15117" width="12.28515625" style="103" hidden="1"/>
    <col min="15118" max="15118" width="11.28515625" style="103" hidden="1"/>
    <col min="15119" max="15360" width="12.28515625" style="103" hidden="1"/>
    <col min="15361" max="15361" width="53.85546875" style="103" hidden="1"/>
    <col min="15362" max="15363" width="7.7109375" style="103" hidden="1"/>
    <col min="15364" max="15364" width="8.28515625" style="103" hidden="1"/>
    <col min="15365" max="15365" width="8.42578125" style="103" hidden="1"/>
    <col min="15366" max="15366" width="9" style="103" hidden="1"/>
    <col min="15367" max="15367" width="8" style="103" hidden="1"/>
    <col min="15368" max="15373" width="12.28515625" style="103" hidden="1"/>
    <col min="15374" max="15374" width="11.28515625" style="103" hidden="1"/>
    <col min="15375" max="15616" width="12.28515625" style="103" hidden="1"/>
    <col min="15617" max="15617" width="53.85546875" style="103" hidden="1"/>
    <col min="15618" max="15619" width="7.7109375" style="103" hidden="1"/>
    <col min="15620" max="15620" width="8.28515625" style="103" hidden="1"/>
    <col min="15621" max="15621" width="8.42578125" style="103" hidden="1"/>
    <col min="15622" max="15622" width="9" style="103" hidden="1"/>
    <col min="15623" max="15623" width="8" style="103" hidden="1"/>
    <col min="15624" max="15629" width="12.28515625" style="103" hidden="1"/>
    <col min="15630" max="15630" width="11.28515625" style="103" hidden="1"/>
    <col min="15631" max="15872" width="12.28515625" style="103" hidden="1"/>
    <col min="15873" max="15873" width="53.85546875" style="103" hidden="1"/>
    <col min="15874" max="15875" width="7.7109375" style="103" hidden="1"/>
    <col min="15876" max="15876" width="8.28515625" style="103" hidden="1"/>
    <col min="15877" max="15877" width="8.42578125" style="103" hidden="1"/>
    <col min="15878" max="15878" width="9" style="103" hidden="1"/>
    <col min="15879" max="15879" width="8" style="103" hidden="1"/>
    <col min="15880" max="15885" width="12.28515625" style="103" hidden="1"/>
    <col min="15886" max="15886" width="11.28515625" style="103" hidden="1"/>
    <col min="15887" max="16128" width="12.28515625" style="103" hidden="1"/>
    <col min="16129" max="16129" width="53.85546875" style="103" hidden="1"/>
    <col min="16130" max="16131" width="7.7109375" style="103" hidden="1"/>
    <col min="16132" max="16132" width="8.28515625" style="103" hidden="1"/>
    <col min="16133" max="16133" width="8.42578125" style="103" hidden="1"/>
    <col min="16134" max="16134" width="9" style="103" hidden="1"/>
    <col min="16135" max="16135" width="8" style="103" hidden="1"/>
    <col min="16136" max="16141" width="12.28515625" style="103" hidden="1"/>
    <col min="16142" max="16142" width="11.28515625" style="103" hidden="1"/>
    <col min="16143" max="16384" width="12.28515625" style="103" hidden="1"/>
  </cols>
  <sheetData>
    <row r="1" spans="1:246" ht="15.75" x14ac:dyDescent="0.25">
      <c r="A1" s="99"/>
      <c r="B1" s="99"/>
      <c r="C1" s="142"/>
      <c r="D1" s="99"/>
      <c r="E1" s="99"/>
      <c r="F1" s="99"/>
      <c r="G1" s="99"/>
      <c r="H1" s="99"/>
      <c r="I1" s="99"/>
      <c r="N1" s="99"/>
      <c r="P1" s="192" t="s">
        <v>187</v>
      </c>
    </row>
    <row r="2" spans="1:246" ht="15.75" customHeight="1" x14ac:dyDescent="0.3">
      <c r="A2" s="235" t="s">
        <v>137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246" ht="18.75" customHeight="1" x14ac:dyDescent="0.25">
      <c r="A3" s="236" t="s">
        <v>138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246" ht="8.1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246" ht="18.75" customHeight="1" x14ac:dyDescent="0.3">
      <c r="A5" s="235" t="s">
        <v>139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1:246" ht="18.75" x14ac:dyDescent="0.3">
      <c r="A6" s="235" t="s">
        <v>140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</row>
    <row r="7" spans="1:246" ht="6" customHeight="1" thickBot="1" x14ac:dyDescent="0.25">
      <c r="A7" s="108"/>
      <c r="B7" s="108"/>
      <c r="C7" s="108"/>
      <c r="D7" s="108"/>
      <c r="E7" s="108"/>
      <c r="G7" s="108"/>
      <c r="H7" s="108"/>
      <c r="N7" s="108"/>
    </row>
    <row r="8" spans="1:246" s="3" customFormat="1" ht="16.5" customHeight="1" x14ac:dyDescent="0.2">
      <c r="A8" s="237" t="s">
        <v>141</v>
      </c>
      <c r="B8" s="233" t="s">
        <v>154</v>
      </c>
      <c r="C8" s="233" t="s">
        <v>155</v>
      </c>
      <c r="D8" s="233" t="s">
        <v>156</v>
      </c>
      <c r="E8" s="233" t="s">
        <v>157</v>
      </c>
      <c r="F8" s="233" t="s">
        <v>158</v>
      </c>
      <c r="G8" s="233" t="s">
        <v>159</v>
      </c>
      <c r="H8" s="233" t="s">
        <v>160</v>
      </c>
      <c r="I8" s="233" t="s">
        <v>161</v>
      </c>
      <c r="J8" s="233" t="s">
        <v>162</v>
      </c>
      <c r="K8" s="233" t="s">
        <v>163</v>
      </c>
      <c r="L8" s="233" t="s">
        <v>164</v>
      </c>
      <c r="M8" s="233" t="s">
        <v>165</v>
      </c>
      <c r="N8" s="233" t="s">
        <v>166</v>
      </c>
    </row>
    <row r="9" spans="1:246" s="3" customFormat="1" ht="23.25" customHeight="1" thickBot="1" x14ac:dyDescent="0.25">
      <c r="A9" s="238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246" s="10" customFormat="1" ht="12.75" x14ac:dyDescent="0.2">
      <c r="A10" s="8" t="s">
        <v>1</v>
      </c>
      <c r="B10" s="115">
        <f>IF($A10="","",'Situfin serie mensual'!IT2)</f>
        <v>3804.6259361790007</v>
      </c>
      <c r="C10" s="115">
        <f>IF($A10="","",'Situfin serie mensual'!IU2)</f>
        <v>3209.7257207530001</v>
      </c>
      <c r="D10" s="115">
        <f>IF($A10="","",'Situfin serie mensual'!IV2)</f>
        <v>3438.5597139500001</v>
      </c>
      <c r="E10" s="115">
        <f>IF($A10="","",'Situfin serie mensual'!IW2)</f>
        <v>5280.9667066130005</v>
      </c>
      <c r="F10" s="115">
        <f>IF($A10="","",'Situfin serie mensual'!IX2)</f>
        <v>5401.0182893279998</v>
      </c>
      <c r="G10" s="115">
        <f>IF($A10="","",'Situfin serie mensual'!IY2)</f>
        <v>4396.6861224169998</v>
      </c>
      <c r="H10" s="115">
        <f>IF($A10="","",'Situfin serie mensual'!IZ2)</f>
        <v>4743.8921766940002</v>
      </c>
      <c r="I10" s="115">
        <f>IF($A10="","",'Situfin serie mensual'!JA2)</f>
        <v>3531.4488884880006</v>
      </c>
      <c r="J10" s="115">
        <f>IF($A10="","",'Situfin serie mensual'!JB2)</f>
        <v>4365.9180504260003</v>
      </c>
      <c r="K10" s="115">
        <f>IF($A10="","",'Situfin serie mensual'!JC2)</f>
        <v>0</v>
      </c>
      <c r="L10" s="115">
        <f>IF($A10="","",'Situfin serie mensual'!JD2)</f>
        <v>0</v>
      </c>
      <c r="M10" s="115">
        <f>IF($A10="","",'Situfin serie mensual'!JE2)</f>
        <v>0</v>
      </c>
      <c r="N10" s="115">
        <f>+SUM(B10:M10)</f>
        <v>38172.841604847999</v>
      </c>
    </row>
    <row r="11" spans="1:246" s="10" customFormat="1" ht="12.75" x14ac:dyDescent="0.2">
      <c r="A11" s="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246" s="10" customFormat="1" ht="12.75" outlineLevel="1" x14ac:dyDescent="0.2">
      <c r="A12" s="10" t="s">
        <v>93</v>
      </c>
      <c r="B12" s="115">
        <f>IF($A12="","",'Situfin serie mensual'!IT4)</f>
        <v>2901.7446344780005</v>
      </c>
      <c r="C12" s="115">
        <f>IF($A12="","",'Situfin serie mensual'!IU4)</f>
        <v>2370.0602069780002</v>
      </c>
      <c r="D12" s="115">
        <f>IF($A12="","",'Situfin serie mensual'!IV4)</f>
        <v>2680.8021049700001</v>
      </c>
      <c r="E12" s="115">
        <f>IF($A12="","",'Situfin serie mensual'!IW4)</f>
        <v>4063.1005273820001</v>
      </c>
      <c r="F12" s="115">
        <f>IF($A12="","",'Situfin serie mensual'!IX4)</f>
        <v>4387.6120386270004</v>
      </c>
      <c r="G12" s="115">
        <f>IF($A12="","",'Situfin serie mensual'!IY4)</f>
        <v>2655.7522247849997</v>
      </c>
      <c r="H12" s="115">
        <f>IF($A12="","",'Situfin serie mensual'!IZ4)</f>
        <v>3659.0060726440001</v>
      </c>
      <c r="I12" s="115">
        <f>IF($A12="","",'Situfin serie mensual'!JA4)</f>
        <v>2638.0364757970005</v>
      </c>
      <c r="J12" s="115">
        <f>IF($A12="","",'Situfin serie mensual'!JB4)</f>
        <v>3460.880543146</v>
      </c>
      <c r="K12" s="115">
        <f>IF($A12="","",'Situfin serie mensual'!JC4)</f>
        <v>0</v>
      </c>
      <c r="L12" s="115">
        <f>IF($A12="","",'Situfin serie mensual'!JD4)</f>
        <v>0</v>
      </c>
      <c r="M12" s="115">
        <f>IF($A12="","",'Situfin serie mensual'!JE4)</f>
        <v>0</v>
      </c>
      <c r="N12" s="115">
        <f>+SUM(B12:M12)</f>
        <v>28816.994828807001</v>
      </c>
      <c r="O12" s="145"/>
      <c r="P12" s="145"/>
      <c r="Q12" s="116"/>
    </row>
    <row r="13" spans="1:246" s="118" customFormat="1" ht="12.75" x14ac:dyDescent="0.2">
      <c r="A13" s="13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0"/>
      <c r="P13" s="10"/>
    </row>
    <row r="14" spans="1:246" s="16" customFormat="1" ht="12.75" outlineLevel="2" x14ac:dyDescent="0.2">
      <c r="A14" s="10" t="s">
        <v>10</v>
      </c>
      <c r="B14" s="115">
        <f>IF($A14="","",'Situfin serie mensual'!IT13)</f>
        <v>307.65857778899999</v>
      </c>
      <c r="C14" s="115">
        <f>IF($A14="","",'Situfin serie mensual'!IU13)</f>
        <v>270.59006107299996</v>
      </c>
      <c r="D14" s="115">
        <f>IF($A14="","",'Situfin serie mensual'!IV13)</f>
        <v>260.42185997299998</v>
      </c>
      <c r="E14" s="115">
        <f>IF($A14="","",'Situfin serie mensual'!IW13)</f>
        <v>258.59573403600001</v>
      </c>
      <c r="F14" s="115">
        <f>IF($A14="","",'Situfin serie mensual'!IX13)</f>
        <v>259.91833523700001</v>
      </c>
      <c r="G14" s="115">
        <f>IF($A14="","",'Situfin serie mensual'!IY13)</f>
        <v>252.199702183</v>
      </c>
      <c r="H14" s="115">
        <f>IF($A14="","",'Situfin serie mensual'!IZ13)</f>
        <v>290.76578039700001</v>
      </c>
      <c r="I14" s="115">
        <f>IF($A14="","",'Situfin serie mensual'!JA13)</f>
        <v>261.51274837</v>
      </c>
      <c r="J14" s="115">
        <f>IF($A14="","",'Situfin serie mensual'!JB13)</f>
        <v>261.46539940299999</v>
      </c>
      <c r="K14" s="115">
        <f>IF($A14="","",'Situfin serie mensual'!JC13)</f>
        <v>0</v>
      </c>
      <c r="L14" s="115">
        <f>IF($A14="","",'Situfin serie mensual'!JD13)</f>
        <v>0</v>
      </c>
      <c r="M14" s="115">
        <f>IF($A14="","",'Situfin serie mensual'!JE13)</f>
        <v>0</v>
      </c>
      <c r="N14" s="115">
        <f>+SUM(B14:M14)</f>
        <v>2423.128198461</v>
      </c>
      <c r="P14" s="10"/>
    </row>
    <row r="15" spans="1:246" s="118" customFormat="1" ht="12.75" x14ac:dyDescent="0.2">
      <c r="A15" s="13"/>
      <c r="B15" s="117" t="str">
        <f>IF($A15="","",'Situfin serie mensual'!IT14)</f>
        <v/>
      </c>
      <c r="C15" s="117" t="str">
        <f>IF($A15="","",'Situfin serie mensual'!IU14)</f>
        <v/>
      </c>
      <c r="D15" s="117" t="str">
        <f>IF($A15="","",'Situfin serie mensual'!IV14)</f>
        <v/>
      </c>
      <c r="E15" s="117" t="str">
        <f>IF($A15="","",'Situfin serie mensual'!IW14)</f>
        <v/>
      </c>
      <c r="F15" s="117" t="str">
        <f>IF($A15="","",'Situfin serie mensual'!IX14)</f>
        <v/>
      </c>
      <c r="G15" s="117" t="str">
        <f>IF($A15="","",'Situfin serie mensual'!IY14)</f>
        <v/>
      </c>
      <c r="H15" s="117" t="str">
        <f>IF($A15="","",'Situfin serie mensual'!IZ14)</f>
        <v/>
      </c>
      <c r="I15" s="117" t="str">
        <f>IF($A15="","",'Situfin serie mensual'!JA14)</f>
        <v/>
      </c>
      <c r="J15" s="117" t="str">
        <f>IF($A15="","",'Situfin serie mensual'!JB14)</f>
        <v/>
      </c>
      <c r="K15" s="117" t="str">
        <f>IF($A15="","",'Situfin serie mensual'!JC14)</f>
        <v/>
      </c>
      <c r="L15" s="117" t="str">
        <f>IF($A15="","",'Situfin serie mensual'!JD14)</f>
        <v/>
      </c>
      <c r="M15" s="117" t="str">
        <f>IF($A15="","",'Situfin serie mensual'!JE14)</f>
        <v/>
      </c>
      <c r="N15" s="117"/>
      <c r="P15" s="10"/>
    </row>
    <row r="16" spans="1:246" s="16" customFormat="1" ht="12.75" outlineLevel="2" x14ac:dyDescent="0.2">
      <c r="A16" s="10" t="s">
        <v>11</v>
      </c>
      <c r="B16" s="115">
        <f>IF($A16="","",'Situfin serie mensual'!IT15)</f>
        <v>81.670096715</v>
      </c>
      <c r="C16" s="115">
        <f>IF($A16="","",'Situfin serie mensual'!IU15)</f>
        <v>101.03874689</v>
      </c>
      <c r="D16" s="115">
        <f>IF($A16="","",'Situfin serie mensual'!IV15)</f>
        <v>75.467958120999995</v>
      </c>
      <c r="E16" s="115">
        <f>IF($A16="","",'Situfin serie mensual'!IW15)</f>
        <v>321.20730355900002</v>
      </c>
      <c r="F16" s="115">
        <f>IF($A16="","",'Situfin serie mensual'!IX15)</f>
        <v>155.119391001</v>
      </c>
      <c r="G16" s="115">
        <f>IF($A16="","",'Situfin serie mensual'!IY15)</f>
        <v>115.63039133999999</v>
      </c>
      <c r="H16" s="115">
        <f>IF($A16="","",'Situfin serie mensual'!IZ15)</f>
        <v>227.37097505699998</v>
      </c>
      <c r="I16" s="115">
        <f>IF($A16="","",'Situfin serie mensual'!JA15)</f>
        <v>144.35493190900002</v>
      </c>
      <c r="J16" s="115">
        <f>IF($A16="","",'Situfin serie mensual'!JB15)</f>
        <v>133.320994848</v>
      </c>
      <c r="K16" s="115">
        <f>IF($A16="","",'Situfin serie mensual'!JC15)</f>
        <v>0</v>
      </c>
      <c r="L16" s="115">
        <f>IF($A16="","",'Situfin serie mensual'!JD15)</f>
        <v>0</v>
      </c>
      <c r="M16" s="115">
        <f>IF($A16="","",'Situfin serie mensual'!JE15)</f>
        <v>0</v>
      </c>
      <c r="N16" s="115">
        <f t="shared" ref="N16:N33" si="0">+SUM(B16:M16)</f>
        <v>1355.1807894399999</v>
      </c>
      <c r="P16" s="10"/>
    </row>
    <row r="17" spans="1:16" s="118" customFormat="1" ht="12.75" x14ac:dyDescent="0.2">
      <c r="A17" s="13" t="s">
        <v>145</v>
      </c>
      <c r="B17" s="117">
        <f>IF($A17="","",'Situfin serie mensual'!IT16)</f>
        <v>2.8124893599999998</v>
      </c>
      <c r="C17" s="117">
        <f>IF($A17="","",'Situfin serie mensual'!IU16)</f>
        <v>6.700709045</v>
      </c>
      <c r="D17" s="117">
        <f>IF($A17="","",'Situfin serie mensual'!IV16)</f>
        <v>17.430996669999999</v>
      </c>
      <c r="E17" s="117">
        <f>IF($A17="","",'Situfin serie mensual'!IW16)</f>
        <v>0</v>
      </c>
      <c r="F17" s="117">
        <f>IF($A17="","",'Situfin serie mensual'!IX16)</f>
        <v>0</v>
      </c>
      <c r="G17" s="117">
        <f>IF($A17="","",'Situfin serie mensual'!IY16)</f>
        <v>0</v>
      </c>
      <c r="H17" s="117">
        <f>IF($A17="","",'Situfin serie mensual'!IZ16)</f>
        <v>9.2199513769999992</v>
      </c>
      <c r="I17" s="117">
        <f>IF($A17="","",'Situfin serie mensual'!JA16)</f>
        <v>9.9371759100000006</v>
      </c>
      <c r="J17" s="117">
        <f>IF($A17="","",'Situfin serie mensual'!JB16)</f>
        <v>0</v>
      </c>
      <c r="K17" s="117">
        <f>IF($A17="","",'Situfin serie mensual'!JC16)</f>
        <v>0</v>
      </c>
      <c r="L17" s="117">
        <f>IF($A17="","",'Situfin serie mensual'!JD16)</f>
        <v>0</v>
      </c>
      <c r="M17" s="117">
        <f>IF($A17="","",'Situfin serie mensual'!JE16)</f>
        <v>0</v>
      </c>
      <c r="N17" s="117">
        <f t="shared" si="0"/>
        <v>46.101322361999998</v>
      </c>
      <c r="P17" s="10"/>
    </row>
    <row r="18" spans="1:16" s="118" customFormat="1" ht="12.75" x14ac:dyDescent="0.2">
      <c r="A18" s="170" t="s">
        <v>181</v>
      </c>
      <c r="B18" s="117">
        <f>IF($A18="","",'Situfin serie mensual'!IT17)</f>
        <v>0</v>
      </c>
      <c r="C18" s="117">
        <f>IF($A18="","",'Situfin serie mensual'!IU17)</f>
        <v>0</v>
      </c>
      <c r="D18" s="117">
        <f>IF($A18="","",'Situfin serie mensual'!IV17)</f>
        <v>0</v>
      </c>
      <c r="E18" s="117">
        <f>IF($A18="","",'Situfin serie mensual'!IW17)</f>
        <v>0</v>
      </c>
      <c r="F18" s="117">
        <f>IF($A18="","",'Situfin serie mensual'!IX17)</f>
        <v>0</v>
      </c>
      <c r="G18" s="117">
        <f>IF($A18="","",'Situfin serie mensual'!IY17)</f>
        <v>0</v>
      </c>
      <c r="H18" s="117">
        <f>IF($A18="","",'Situfin serie mensual'!IZ17)</f>
        <v>0</v>
      </c>
      <c r="I18" s="117">
        <f>IF($A18="","",'Situfin serie mensual'!JA17)</f>
        <v>0</v>
      </c>
      <c r="J18" s="117">
        <f>IF($A18="","",'Situfin serie mensual'!JB17)</f>
        <v>0</v>
      </c>
      <c r="K18" s="117">
        <f>IF($A18="","",'Situfin serie mensual'!JC17)</f>
        <v>0</v>
      </c>
      <c r="L18" s="117">
        <f>IF($A18="","",'Situfin serie mensual'!JD17)</f>
        <v>0</v>
      </c>
      <c r="M18" s="117">
        <f>IF($A18="","",'Situfin serie mensual'!JE17)</f>
        <v>0</v>
      </c>
      <c r="N18" s="117">
        <f t="shared" si="0"/>
        <v>0</v>
      </c>
      <c r="P18" s="10"/>
    </row>
    <row r="19" spans="1:16" s="118" customFormat="1" ht="12.75" x14ac:dyDescent="0.2">
      <c r="A19" s="170" t="s">
        <v>182</v>
      </c>
      <c r="B19" s="117">
        <f>IF($A19="","",'Situfin serie mensual'!IT18)</f>
        <v>2.8124893599999998</v>
      </c>
      <c r="C19" s="117">
        <f>IF($A19="","",'Situfin serie mensual'!IU18)</f>
        <v>6.700709045</v>
      </c>
      <c r="D19" s="117">
        <f>IF($A19="","",'Situfin serie mensual'!IV18)</f>
        <v>17.430996669999999</v>
      </c>
      <c r="E19" s="117">
        <f>IF($A19="","",'Situfin serie mensual'!IW18)</f>
        <v>0</v>
      </c>
      <c r="F19" s="117">
        <f>IF($A19="","",'Situfin serie mensual'!IX18)</f>
        <v>0</v>
      </c>
      <c r="G19" s="117">
        <f>IF($A19="","",'Situfin serie mensual'!IY18)</f>
        <v>0</v>
      </c>
      <c r="H19" s="117">
        <f>IF($A19="","",'Situfin serie mensual'!IZ18)</f>
        <v>9.2199513769999992</v>
      </c>
      <c r="I19" s="117">
        <f>IF($A19="","",'Situfin serie mensual'!JA18)</f>
        <v>9.9371759100000006</v>
      </c>
      <c r="J19" s="117">
        <f>IF($A19="","",'Situfin serie mensual'!JB18)</f>
        <v>0</v>
      </c>
      <c r="K19" s="117">
        <f>IF($A19="","",'Situfin serie mensual'!JC18)</f>
        <v>0</v>
      </c>
      <c r="L19" s="117">
        <f>IF($A19="","",'Situfin serie mensual'!JD18)</f>
        <v>0</v>
      </c>
      <c r="M19" s="117">
        <f>IF($A19="","",'Situfin serie mensual'!JE18)</f>
        <v>0</v>
      </c>
      <c r="N19" s="117">
        <f t="shared" si="0"/>
        <v>46.101322361999998</v>
      </c>
      <c r="P19" s="10"/>
    </row>
    <row r="20" spans="1:16" s="118" customFormat="1" ht="12.75" x14ac:dyDescent="0.2">
      <c r="A20" s="13" t="s">
        <v>146</v>
      </c>
      <c r="B20" s="117">
        <f>IF($A20="","",'Situfin serie mensual'!IT19)</f>
        <v>0</v>
      </c>
      <c r="C20" s="117">
        <f>IF($A20="","",'Situfin serie mensual'!IU19)</f>
        <v>0</v>
      </c>
      <c r="D20" s="117">
        <f>IF($A20="","",'Situfin serie mensual'!IV19)</f>
        <v>0</v>
      </c>
      <c r="E20" s="117">
        <f>IF($A20="","",'Situfin serie mensual'!IW19)</f>
        <v>152.51454167499998</v>
      </c>
      <c r="F20" s="117">
        <f>IF($A20="","",'Situfin serie mensual'!IX19)</f>
        <v>0</v>
      </c>
      <c r="G20" s="117">
        <f>IF($A20="","",'Situfin serie mensual'!IY19)</f>
        <v>0</v>
      </c>
      <c r="H20" s="117">
        <f>IF($A20="","",'Situfin serie mensual'!IZ19)</f>
        <v>0</v>
      </c>
      <c r="I20" s="117">
        <f>IF($A20="","",'Situfin serie mensual'!JA19)</f>
        <v>0</v>
      </c>
      <c r="J20" s="117">
        <f>IF($A20="","",'Situfin serie mensual'!JB19)</f>
        <v>0</v>
      </c>
      <c r="K20" s="117">
        <f>IF($A20="","",'Situfin serie mensual'!JC19)</f>
        <v>0</v>
      </c>
      <c r="L20" s="117">
        <f>IF($A20="","",'Situfin serie mensual'!JD19)</f>
        <v>0</v>
      </c>
      <c r="M20" s="117">
        <f>IF($A20="","",'Situfin serie mensual'!JE19)</f>
        <v>0</v>
      </c>
      <c r="N20" s="117">
        <f t="shared" si="0"/>
        <v>152.51454167499998</v>
      </c>
      <c r="P20" s="10"/>
    </row>
    <row r="21" spans="1:16" s="118" customFormat="1" ht="12.75" x14ac:dyDescent="0.2">
      <c r="A21" s="170" t="s">
        <v>181</v>
      </c>
      <c r="B21" s="117">
        <f>IF($A21="","",'Situfin serie mensual'!IT20)</f>
        <v>0</v>
      </c>
      <c r="C21" s="117">
        <f>IF($A21="","",'Situfin serie mensual'!IU20)</f>
        <v>0</v>
      </c>
      <c r="D21" s="117">
        <f>IF($A21="","",'Situfin serie mensual'!IV20)</f>
        <v>0</v>
      </c>
      <c r="E21" s="117">
        <f>IF($A21="","",'Situfin serie mensual'!IW20)</f>
        <v>0</v>
      </c>
      <c r="F21" s="117">
        <f>IF($A21="","",'Situfin serie mensual'!IX20)</f>
        <v>0</v>
      </c>
      <c r="G21" s="117">
        <f>IF($A21="","",'Situfin serie mensual'!IY20)</f>
        <v>0</v>
      </c>
      <c r="H21" s="117">
        <f>IF($A21="","",'Situfin serie mensual'!IZ20)</f>
        <v>0</v>
      </c>
      <c r="I21" s="117">
        <f>IF($A21="","",'Situfin serie mensual'!JA20)</f>
        <v>0</v>
      </c>
      <c r="J21" s="117">
        <f>IF($A21="","",'Situfin serie mensual'!JB20)</f>
        <v>0</v>
      </c>
      <c r="K21" s="117">
        <f>IF($A21="","",'Situfin serie mensual'!JC20)</f>
        <v>0</v>
      </c>
      <c r="L21" s="117">
        <f>IF($A21="","",'Situfin serie mensual'!JD20)</f>
        <v>0</v>
      </c>
      <c r="M21" s="117">
        <f>IF($A21="","",'Situfin serie mensual'!JE20)</f>
        <v>0</v>
      </c>
      <c r="N21" s="117">
        <f t="shared" si="0"/>
        <v>0</v>
      </c>
      <c r="P21" s="10"/>
    </row>
    <row r="22" spans="1:16" s="118" customFormat="1" ht="12.75" x14ac:dyDescent="0.2">
      <c r="A22" s="170" t="s">
        <v>182</v>
      </c>
      <c r="B22" s="117">
        <f>IF($A22="","",'Situfin serie mensual'!IT21)</f>
        <v>0</v>
      </c>
      <c r="C22" s="117">
        <f>IF($A22="","",'Situfin serie mensual'!IU21)</f>
        <v>0</v>
      </c>
      <c r="D22" s="117">
        <f>IF($A22="","",'Situfin serie mensual'!IV21)</f>
        <v>0</v>
      </c>
      <c r="E22" s="117">
        <f>IF($A22="","",'Situfin serie mensual'!IW21)</f>
        <v>152.51454167499998</v>
      </c>
      <c r="F22" s="117">
        <f>IF($A22="","",'Situfin serie mensual'!IX21)</f>
        <v>0</v>
      </c>
      <c r="G22" s="117">
        <f>IF($A22="","",'Situfin serie mensual'!IY21)</f>
        <v>0</v>
      </c>
      <c r="H22" s="117">
        <f>IF($A22="","",'Situfin serie mensual'!IZ21)</f>
        <v>0</v>
      </c>
      <c r="I22" s="117">
        <f>IF($A22="","",'Situfin serie mensual'!JA21)</f>
        <v>0</v>
      </c>
      <c r="J22" s="117">
        <f>IF($A22="","",'Situfin serie mensual'!JB21)</f>
        <v>0</v>
      </c>
      <c r="K22" s="117">
        <f>IF($A22="","",'Situfin serie mensual'!JC21)</f>
        <v>0</v>
      </c>
      <c r="L22" s="117">
        <f>IF($A22="","",'Situfin serie mensual'!JD21)</f>
        <v>0</v>
      </c>
      <c r="M22" s="117">
        <f>IF($A22="","",'Situfin serie mensual'!JE21)</f>
        <v>0</v>
      </c>
      <c r="N22" s="117">
        <f t="shared" si="0"/>
        <v>152.51454167499998</v>
      </c>
      <c r="P22" s="10"/>
    </row>
    <row r="23" spans="1:16" s="118" customFormat="1" ht="12.75" x14ac:dyDescent="0.2">
      <c r="A23" s="13" t="s">
        <v>147</v>
      </c>
      <c r="B23" s="117">
        <f>IF($A23="","",'Situfin serie mensual'!IT22)</f>
        <v>78.857607354999999</v>
      </c>
      <c r="C23" s="117">
        <f>IF($A23="","",'Situfin serie mensual'!IU22)</f>
        <v>94.338037845000002</v>
      </c>
      <c r="D23" s="117">
        <f>IF($A23="","",'Situfin serie mensual'!IV22)</f>
        <v>58.036961450999996</v>
      </c>
      <c r="E23" s="117">
        <f>IF($A23="","",'Situfin serie mensual'!IW22)</f>
        <v>168.69276188400002</v>
      </c>
      <c r="F23" s="117">
        <f>IF($A23="","",'Situfin serie mensual'!IX22)</f>
        <v>155.119391001</v>
      </c>
      <c r="G23" s="117">
        <f>IF($A23="","",'Situfin serie mensual'!IY22)</f>
        <v>115.63039133999999</v>
      </c>
      <c r="H23" s="117">
        <f>IF($A23="","",'Situfin serie mensual'!IZ22)</f>
        <v>218.15102367999998</v>
      </c>
      <c r="I23" s="117">
        <f>IF($A23="","",'Situfin serie mensual'!JA22)</f>
        <v>134.41775599900001</v>
      </c>
      <c r="J23" s="117">
        <f>IF($A23="","",'Situfin serie mensual'!JB22)</f>
        <v>133.320994848</v>
      </c>
      <c r="K23" s="117">
        <f>IF($A23="","",'Situfin serie mensual'!JC22)</f>
        <v>0</v>
      </c>
      <c r="L23" s="117">
        <f>IF($A23="","",'Situfin serie mensual'!JD22)</f>
        <v>0</v>
      </c>
      <c r="M23" s="117">
        <f>IF($A23="","",'Situfin serie mensual'!JE22)</f>
        <v>0</v>
      </c>
      <c r="N23" s="117">
        <f t="shared" si="0"/>
        <v>1156.564925403</v>
      </c>
      <c r="P23" s="10"/>
    </row>
    <row r="24" spans="1:16" s="118" customFormat="1" ht="12.75" x14ac:dyDescent="0.2">
      <c r="A24" s="170" t="s">
        <v>181</v>
      </c>
      <c r="B24" s="117">
        <f>IF($A24="","",'Situfin serie mensual'!IT23)</f>
        <v>78.857607354999999</v>
      </c>
      <c r="C24" s="117">
        <f>IF($A24="","",'Situfin serie mensual'!IU23)</f>
        <v>94.338037845000002</v>
      </c>
      <c r="D24" s="117">
        <f>IF($A24="","",'Situfin serie mensual'!IV23)</f>
        <v>58.036961450999996</v>
      </c>
      <c r="E24" s="117">
        <f>IF($A24="","",'Situfin serie mensual'!IW23)</f>
        <v>168.69276188400002</v>
      </c>
      <c r="F24" s="117">
        <f>IF($A24="","",'Situfin serie mensual'!IX23)</f>
        <v>155.119391001</v>
      </c>
      <c r="G24" s="117">
        <f>IF($A24="","",'Situfin serie mensual'!IY23)</f>
        <v>115.63039133999999</v>
      </c>
      <c r="H24" s="117">
        <f>IF($A24="","",'Situfin serie mensual'!IZ23)</f>
        <v>218.15102367999998</v>
      </c>
      <c r="I24" s="117">
        <f>IF($A24="","",'Situfin serie mensual'!JA23)</f>
        <v>134.41775599900001</v>
      </c>
      <c r="J24" s="117">
        <f>IF($A24="","",'Situfin serie mensual'!JB23)</f>
        <v>133.320994848</v>
      </c>
      <c r="K24" s="117">
        <f>IF($A24="","",'Situfin serie mensual'!JC23)</f>
        <v>0</v>
      </c>
      <c r="L24" s="117">
        <f>IF($A24="","",'Situfin serie mensual'!JD23)</f>
        <v>0</v>
      </c>
      <c r="M24" s="117">
        <f>IF($A24="","",'Situfin serie mensual'!JE23)</f>
        <v>0</v>
      </c>
      <c r="N24" s="117">
        <f t="shared" si="0"/>
        <v>1156.564925403</v>
      </c>
      <c r="P24" s="10"/>
    </row>
    <row r="25" spans="1:16" s="118" customFormat="1" ht="12.75" x14ac:dyDescent="0.2">
      <c r="A25" s="170" t="s">
        <v>182</v>
      </c>
      <c r="B25" s="117">
        <f>IF($A25="","",'Situfin serie mensual'!IT24)</f>
        <v>0</v>
      </c>
      <c r="C25" s="117">
        <f>IF($A25="","",'Situfin serie mensual'!IU24)</f>
        <v>0</v>
      </c>
      <c r="D25" s="117">
        <f>IF($A25="","",'Situfin serie mensual'!IV24)</f>
        <v>0</v>
      </c>
      <c r="E25" s="117">
        <f>IF($A25="","",'Situfin serie mensual'!IW24)</f>
        <v>0</v>
      </c>
      <c r="F25" s="117">
        <f>IF($A25="","",'Situfin serie mensual'!IX24)</f>
        <v>0</v>
      </c>
      <c r="G25" s="117">
        <f>IF($A25="","",'Situfin serie mensual'!IY24)</f>
        <v>0</v>
      </c>
      <c r="H25" s="117">
        <f>IF($A25="","",'Situfin serie mensual'!IZ24)</f>
        <v>0</v>
      </c>
      <c r="I25" s="117">
        <f>IF($A25="","",'Situfin serie mensual'!JA24)</f>
        <v>0</v>
      </c>
      <c r="J25" s="117">
        <f>IF($A25="","",'Situfin serie mensual'!JB24)</f>
        <v>0</v>
      </c>
      <c r="K25" s="117">
        <f>IF($A25="","",'Situfin serie mensual'!JC24)</f>
        <v>0</v>
      </c>
      <c r="L25" s="117">
        <f>IF($A25="","",'Situfin serie mensual'!JD24)</f>
        <v>0</v>
      </c>
      <c r="M25" s="117">
        <f>IF($A25="","",'Situfin serie mensual'!JE24)</f>
        <v>0</v>
      </c>
      <c r="N25" s="117">
        <f t="shared" si="0"/>
        <v>0</v>
      </c>
      <c r="P25" s="10"/>
    </row>
    <row r="26" spans="1:16" s="16" customFormat="1" ht="12.75" outlineLevel="2" x14ac:dyDescent="0.2">
      <c r="A26" s="10" t="s">
        <v>17</v>
      </c>
      <c r="B26" s="115">
        <f>IF($A26="","",'Situfin serie mensual'!IT25)</f>
        <v>513.55262719699999</v>
      </c>
      <c r="C26" s="115">
        <f>IF($A26="","",'Situfin serie mensual'!IU25)</f>
        <v>468.03670581200004</v>
      </c>
      <c r="D26" s="115">
        <f>IF($A26="","",'Situfin serie mensual'!IV25)</f>
        <v>421.86779088600002</v>
      </c>
      <c r="E26" s="115">
        <f>IF($A26="","",'Situfin serie mensual'!IW25)</f>
        <v>638.06314163599995</v>
      </c>
      <c r="F26" s="115">
        <f>IF($A26="","",'Situfin serie mensual'!IX25)</f>
        <v>598.36852446299997</v>
      </c>
      <c r="G26" s="115">
        <f>IF($A26="","",'Situfin serie mensual'!IY25)</f>
        <v>1373.1038041090003</v>
      </c>
      <c r="H26" s="115">
        <f>IF($A26="","",'Situfin serie mensual'!IZ25)</f>
        <v>566.74934859599989</v>
      </c>
      <c r="I26" s="115">
        <f>IF($A26="","",'Situfin serie mensual'!JA25)</f>
        <v>487.54473241199997</v>
      </c>
      <c r="J26" s="115">
        <f>IF($A26="","",'Situfin serie mensual'!JB25)</f>
        <v>510.25111302899995</v>
      </c>
      <c r="K26" s="115">
        <f>IF($A26="","",'Situfin serie mensual'!JC25)</f>
        <v>0</v>
      </c>
      <c r="L26" s="115">
        <f>IF($A26="","",'Situfin serie mensual'!JD25)</f>
        <v>0</v>
      </c>
      <c r="M26" s="115">
        <f>IF($A26="","",'Situfin serie mensual'!JE25)</f>
        <v>0</v>
      </c>
      <c r="N26" s="115">
        <f t="shared" si="0"/>
        <v>5577.53778814</v>
      </c>
      <c r="O26" s="10"/>
      <c r="P26" s="10"/>
    </row>
    <row r="27" spans="1:16" s="118" customFormat="1" ht="12.75" x14ac:dyDescent="0.2">
      <c r="A27" s="13" t="s">
        <v>18</v>
      </c>
      <c r="B27" s="117">
        <f>IF($A27="","",'Situfin serie mensual'!IT26)</f>
        <v>241.84155352400001</v>
      </c>
      <c r="C27" s="117">
        <f>IF($A27="","",'Situfin serie mensual'!IU26)</f>
        <v>252.19796006600004</v>
      </c>
      <c r="D27" s="117">
        <f>IF($A27="","",'Situfin serie mensual'!IV26)</f>
        <v>266.05550484000003</v>
      </c>
      <c r="E27" s="117">
        <f>IF($A27="","",'Situfin serie mensual'!IW26)</f>
        <v>243.67858527300001</v>
      </c>
      <c r="F27" s="117">
        <f>IF($A27="","",'Situfin serie mensual'!IX26)</f>
        <v>174.11222708100001</v>
      </c>
      <c r="G27" s="117">
        <f>IF($A27="","",'Situfin serie mensual'!IY26)</f>
        <v>229.74617377100003</v>
      </c>
      <c r="H27" s="117">
        <f>IF($A27="","",'Situfin serie mensual'!IZ26)</f>
        <v>631.07370862599987</v>
      </c>
      <c r="I27" s="117">
        <f>IF($A27="","",'Situfin serie mensual'!JA26)</f>
        <v>185.457041129</v>
      </c>
      <c r="J27" s="117">
        <f>IF($A27="","",'Situfin serie mensual'!JB26)</f>
        <v>189.21299855199999</v>
      </c>
      <c r="K27" s="117">
        <f>IF($A27="","",'Situfin serie mensual'!JC26)</f>
        <v>0</v>
      </c>
      <c r="L27" s="117">
        <f>IF($A27="","",'Situfin serie mensual'!JD26)</f>
        <v>0</v>
      </c>
      <c r="M27" s="117">
        <f>IF($A27="","",'Situfin serie mensual'!JE26)</f>
        <v>0</v>
      </c>
      <c r="N27" s="117">
        <f t="shared" si="0"/>
        <v>2413.3757528619999</v>
      </c>
      <c r="O27" s="10"/>
      <c r="P27" s="10"/>
    </row>
    <row r="28" spans="1:16" s="118" customFormat="1" ht="12.75" x14ac:dyDescent="0.2">
      <c r="A28" s="170" t="s">
        <v>178</v>
      </c>
      <c r="B28" s="117">
        <f>IF($A28="","",'Situfin serie mensual'!IT27)</f>
        <v>166.63857347999999</v>
      </c>
      <c r="C28" s="117">
        <f>IF($A28="","",'Situfin serie mensual'!IU27)</f>
        <v>186.157920717</v>
      </c>
      <c r="D28" s="117">
        <f>IF($A28="","",'Situfin serie mensual'!IV27)</f>
        <v>198.856834478</v>
      </c>
      <c r="E28" s="117">
        <f>IF($A28="","",'Situfin serie mensual'!IW27)</f>
        <v>178.57500066399999</v>
      </c>
      <c r="F28" s="117">
        <f>IF($A28="","",'Situfin serie mensual'!IX27)</f>
        <v>168.53982335500001</v>
      </c>
      <c r="G28" s="117">
        <f>IF($A28="","",'Situfin serie mensual'!IY27)</f>
        <v>162.734087905</v>
      </c>
      <c r="H28" s="117">
        <f>IF($A28="","",'Situfin serie mensual'!IZ27)</f>
        <v>579.475869708</v>
      </c>
      <c r="I28" s="117">
        <f>IF($A28="","",'Situfin serie mensual'!JA27)</f>
        <v>161.26296316400001</v>
      </c>
      <c r="J28" s="117">
        <f>IF($A28="","",'Situfin serie mensual'!JB27)</f>
        <v>165.23137794300001</v>
      </c>
      <c r="K28" s="117">
        <f>IF($A28="","",'Situfin serie mensual'!JC27)</f>
        <v>0</v>
      </c>
      <c r="L28" s="117">
        <f>IF($A28="","",'Situfin serie mensual'!JD27)</f>
        <v>0</v>
      </c>
      <c r="M28" s="117">
        <f>IF($A28="","",'Situfin serie mensual'!JE27)</f>
        <v>0</v>
      </c>
      <c r="N28" s="117">
        <f t="shared" si="0"/>
        <v>1967.472451414</v>
      </c>
      <c r="O28" s="10"/>
      <c r="P28" s="10"/>
    </row>
    <row r="29" spans="1:16" s="118" customFormat="1" ht="12.75" x14ac:dyDescent="0.2">
      <c r="A29" s="170" t="s">
        <v>179</v>
      </c>
      <c r="B29" s="117">
        <f>IF($A29="","",'Situfin serie mensual'!IT28)</f>
        <v>75.202980044</v>
      </c>
      <c r="C29" s="117">
        <f>IF($A29="","",'Situfin serie mensual'!IU28)</f>
        <v>66.040039349000025</v>
      </c>
      <c r="D29" s="117">
        <f>IF($A29="","",'Situfin serie mensual'!IV28)</f>
        <v>67.198670362000001</v>
      </c>
      <c r="E29" s="117">
        <f>IF($A29="","",'Situfin serie mensual'!IW28)</f>
        <v>65.103584609000009</v>
      </c>
      <c r="F29" s="117">
        <f>IF($A29="","",'Situfin serie mensual'!IX28)</f>
        <v>5.5724037259999895</v>
      </c>
      <c r="G29" s="117">
        <f>IF($A29="","",'Situfin serie mensual'!IY28)</f>
        <v>67.012085866000007</v>
      </c>
      <c r="H29" s="117">
        <f>IF($A29="","",'Situfin serie mensual'!IZ28)</f>
        <v>51.59783891799988</v>
      </c>
      <c r="I29" s="117">
        <f>IF($A29="","",'Situfin serie mensual'!JA28)</f>
        <v>24.194077965000005</v>
      </c>
      <c r="J29" s="117">
        <f>IF($A29="","",'Situfin serie mensual'!JB28)</f>
        <v>23.981620609000004</v>
      </c>
      <c r="K29" s="117">
        <f>IF($A29="","",'Situfin serie mensual'!JC28)</f>
        <v>0</v>
      </c>
      <c r="L29" s="117">
        <f>IF($A29="","",'Situfin serie mensual'!JD28)</f>
        <v>0</v>
      </c>
      <c r="M29" s="117">
        <f>IF($A29="","",'Situfin serie mensual'!JE28)</f>
        <v>0</v>
      </c>
      <c r="N29" s="117">
        <f t="shared" si="0"/>
        <v>445.90330144799992</v>
      </c>
      <c r="O29" s="10"/>
      <c r="P29" s="10"/>
    </row>
    <row r="30" spans="1:16" s="118" customFormat="1" ht="12.75" x14ac:dyDescent="0.2">
      <c r="A30" s="13" t="s">
        <v>21</v>
      </c>
      <c r="B30" s="117">
        <f>IF($A30="","",'Situfin serie mensual'!IT29)</f>
        <v>264.71724086</v>
      </c>
      <c r="C30" s="117">
        <f>IF($A30="","",'Situfin serie mensual'!IU29)</f>
        <v>203.855445291</v>
      </c>
      <c r="D30" s="117">
        <f>IF($A30="","",'Situfin serie mensual'!IV29)</f>
        <v>136.902177768</v>
      </c>
      <c r="E30" s="117">
        <f>IF($A30="","",'Situfin serie mensual'!IW29)</f>
        <v>310.51190464000001</v>
      </c>
      <c r="F30" s="117">
        <f>IF($A30="","",'Situfin serie mensual'!IX29)</f>
        <v>259.43339054299997</v>
      </c>
      <c r="G30" s="117">
        <f>IF($A30="","",'Situfin serie mensual'!IY29)</f>
        <v>1106.8359399480003</v>
      </c>
      <c r="H30" s="117">
        <f>IF($A30="","",'Situfin serie mensual'!IZ29)</f>
        <v>-146.12194007199994</v>
      </c>
      <c r="I30" s="117">
        <f>IF($A30="","",'Situfin serie mensual'!JA29)</f>
        <v>272.71140211099998</v>
      </c>
      <c r="J30" s="117">
        <f>IF($A30="","",'Situfin serie mensual'!JB29)</f>
        <v>290.63864216499996</v>
      </c>
      <c r="K30" s="117">
        <f>IF($A30="","",'Situfin serie mensual'!JC29)</f>
        <v>0</v>
      </c>
      <c r="L30" s="117">
        <f>IF($A30="","",'Situfin serie mensual'!JD29)</f>
        <v>0</v>
      </c>
      <c r="M30" s="117">
        <f>IF($A30="","",'Situfin serie mensual'!JE29)</f>
        <v>0</v>
      </c>
      <c r="N30" s="117">
        <f t="shared" si="0"/>
        <v>2699.4842032540005</v>
      </c>
      <c r="O30" s="10"/>
      <c r="P30" s="10"/>
    </row>
    <row r="31" spans="1:16" s="118" customFormat="1" ht="12.75" x14ac:dyDescent="0.2">
      <c r="A31" s="170" t="s">
        <v>180</v>
      </c>
      <c r="B31" s="117">
        <f>IF($A31="","",'Situfin serie mensual'!IT30)</f>
        <v>155.99655390699999</v>
      </c>
      <c r="C31" s="117">
        <f>IF($A31="","",'Situfin serie mensual'!IU30)</f>
        <v>78.298533974999998</v>
      </c>
      <c r="D31" s="117">
        <f>IF($A31="","",'Situfin serie mensual'!IV30)</f>
        <v>30.205820531000001</v>
      </c>
      <c r="E31" s="117">
        <f>IF($A31="","",'Situfin serie mensual'!IW30)</f>
        <v>55.440421448000002</v>
      </c>
      <c r="F31" s="117">
        <f>IF($A31="","",'Situfin serie mensual'!IX30)</f>
        <v>107.164288677</v>
      </c>
      <c r="G31" s="117">
        <f>IF($A31="","",'Situfin serie mensual'!IY30)</f>
        <v>975.26797809700008</v>
      </c>
      <c r="H31" s="117">
        <f>IF($A31="","",'Situfin serie mensual'!IZ30)</f>
        <v>-204.16688616400003</v>
      </c>
      <c r="I31" s="117">
        <f>IF($A31="","",'Situfin serie mensual'!JA30)</f>
        <v>149.34711538799999</v>
      </c>
      <c r="J31" s="117">
        <f>IF($A31="","",'Situfin serie mensual'!JB30)</f>
        <v>150.009744474</v>
      </c>
      <c r="K31" s="117">
        <f>IF($A31="","",'Situfin serie mensual'!JC30)</f>
        <v>0</v>
      </c>
      <c r="L31" s="117">
        <f>IF($A31="","",'Situfin serie mensual'!JD30)</f>
        <v>0</v>
      </c>
      <c r="M31" s="117">
        <f>IF($A31="","",'Situfin serie mensual'!JE30)</f>
        <v>0</v>
      </c>
      <c r="N31" s="117">
        <f t="shared" si="0"/>
        <v>1497.5635703329999</v>
      </c>
      <c r="O31" s="10"/>
      <c r="P31" s="10"/>
    </row>
    <row r="32" spans="1:16" s="118" customFormat="1" ht="12.75" x14ac:dyDescent="0.2">
      <c r="A32" s="170" t="s">
        <v>23</v>
      </c>
      <c r="B32" s="117">
        <f>IF($A32="","",'Situfin serie mensual'!IT31)</f>
        <v>108.720686953</v>
      </c>
      <c r="C32" s="117">
        <f>IF($A32="","",'Situfin serie mensual'!IU31)</f>
        <v>125.55691131600001</v>
      </c>
      <c r="D32" s="117">
        <f>IF($A32="","",'Situfin serie mensual'!IV31)</f>
        <v>106.69635723699999</v>
      </c>
      <c r="E32" s="117">
        <f>IF($A32="","",'Situfin serie mensual'!IW31)</f>
        <v>255.07148319200002</v>
      </c>
      <c r="F32" s="117">
        <f>IF($A32="","",'Situfin serie mensual'!IX31)</f>
        <v>152.269101866</v>
      </c>
      <c r="G32" s="117">
        <f>IF($A32="","",'Situfin serie mensual'!IY31)</f>
        <v>131.56796185100001</v>
      </c>
      <c r="H32" s="117">
        <f>IF($A32="","",'Situfin serie mensual'!IZ31)</f>
        <v>58.044946092000025</v>
      </c>
      <c r="I32" s="117">
        <f>IF($A32="","",'Situfin serie mensual'!JA31)</f>
        <v>123.36428672300002</v>
      </c>
      <c r="J32" s="117">
        <f>IF($A32="","",'Situfin serie mensual'!JB31)</f>
        <v>140.62889769099999</v>
      </c>
      <c r="K32" s="117">
        <f>IF($A32="","",'Situfin serie mensual'!JC31)</f>
        <v>0</v>
      </c>
      <c r="L32" s="117">
        <f>IF($A32="","",'Situfin serie mensual'!JD31)</f>
        <v>0</v>
      </c>
      <c r="M32" s="117">
        <f>IF($A32="","",'Situfin serie mensual'!JE31)</f>
        <v>0</v>
      </c>
      <c r="N32" s="117">
        <f t="shared" si="0"/>
        <v>1201.9206329210001</v>
      </c>
      <c r="O32" s="10"/>
      <c r="P32" s="10"/>
    </row>
    <row r="33" spans="1:18" s="118" customFormat="1" ht="12.75" x14ac:dyDescent="0.2">
      <c r="A33" s="171" t="s">
        <v>17</v>
      </c>
      <c r="B33" s="117">
        <f>IF($A33="","",'Situfin serie mensual'!IT32)</f>
        <v>6.9938328130000009</v>
      </c>
      <c r="C33" s="117">
        <f>IF($A33="","",'Situfin serie mensual'!IU32)</f>
        <v>11.983300455</v>
      </c>
      <c r="D33" s="117">
        <f>IF($A33="","",'Situfin serie mensual'!IV32)</f>
        <v>18.910108277999999</v>
      </c>
      <c r="E33" s="117">
        <f>IF($A33="","",'Situfin serie mensual'!IW32)</f>
        <v>83.872651723000004</v>
      </c>
      <c r="F33" s="117">
        <f>IF($A33="","",'Situfin serie mensual'!IX32)</f>
        <v>164.82290683899998</v>
      </c>
      <c r="G33" s="117">
        <f>IF($A33="","",'Situfin serie mensual'!IY32)</f>
        <v>36.521690390000003</v>
      </c>
      <c r="H33" s="117">
        <f>IF($A33="","",'Situfin serie mensual'!IZ32)</f>
        <v>81.797580041999993</v>
      </c>
      <c r="I33" s="117">
        <f>IF($A33="","",'Situfin serie mensual'!JA32)</f>
        <v>29.376289172</v>
      </c>
      <c r="J33" s="117">
        <f>IF($A33="","",'Situfin serie mensual'!JB32)</f>
        <v>30.399472312</v>
      </c>
      <c r="K33" s="117">
        <f>IF($A33="","",'Situfin serie mensual'!JC32)</f>
        <v>0</v>
      </c>
      <c r="L33" s="117">
        <f>IF($A33="","",'Situfin serie mensual'!JD32)</f>
        <v>0</v>
      </c>
      <c r="M33" s="117">
        <f>IF($A33="","",'Situfin serie mensual'!JE32)</f>
        <v>0</v>
      </c>
      <c r="N33" s="117">
        <f t="shared" si="0"/>
        <v>464.677832024</v>
      </c>
      <c r="O33" s="10"/>
      <c r="P33" s="10"/>
    </row>
    <row r="34" spans="1:18" s="118" customFormat="1" ht="12.75" x14ac:dyDescent="0.2">
      <c r="A34" s="13"/>
      <c r="B34" s="117" t="str">
        <f>IF($A34="","",'Situfin serie mensual'!IT33)</f>
        <v/>
      </c>
      <c r="C34" s="117" t="str">
        <f>IF($A34="","",'Situfin serie mensual'!IU33)</f>
        <v/>
      </c>
      <c r="D34" s="117" t="str">
        <f>IF($A34="","",'Situfin serie mensual'!IV33)</f>
        <v/>
      </c>
      <c r="E34" s="117" t="str">
        <f>IF($A34="","",'Situfin serie mensual'!IW33)</f>
        <v/>
      </c>
      <c r="F34" s="117" t="str">
        <f>IF($A34="","",'Situfin serie mensual'!IX33)</f>
        <v/>
      </c>
      <c r="G34" s="117" t="str">
        <f>IF($A34="","",'Situfin serie mensual'!IY33)</f>
        <v/>
      </c>
      <c r="H34" s="117" t="str">
        <f>IF($A34="","",'Situfin serie mensual'!IZ33)</f>
        <v/>
      </c>
      <c r="I34" s="117" t="str">
        <f>IF($A34="","",'Situfin serie mensual'!JA33)</f>
        <v/>
      </c>
      <c r="J34" s="117" t="str">
        <f>IF($A34="","",'Situfin serie mensual'!JB33)</f>
        <v/>
      </c>
      <c r="K34" s="117" t="str">
        <f>IF($A34="","",'Situfin serie mensual'!JC33)</f>
        <v/>
      </c>
      <c r="L34" s="117" t="str">
        <f>IF($A34="","",'Situfin serie mensual'!JD33)</f>
        <v/>
      </c>
      <c r="M34" s="117" t="str">
        <f>IF($A34="","",'Situfin serie mensual'!JE33)</f>
        <v/>
      </c>
      <c r="N34" s="117"/>
      <c r="O34" s="10"/>
      <c r="P34" s="10"/>
    </row>
    <row r="35" spans="1:18" s="10" customFormat="1" ht="12.75" x14ac:dyDescent="0.2">
      <c r="A35" s="112" t="s">
        <v>24</v>
      </c>
      <c r="B35" s="121">
        <f>IF($A35="","",'Situfin serie mensual'!IT34)</f>
        <v>2802.2402985750005</v>
      </c>
      <c r="C35" s="121">
        <f>IF($A35="","",'Situfin serie mensual'!IU34)</f>
        <v>3801.3535964629996</v>
      </c>
      <c r="D35" s="121">
        <f>IF($A35="","",'Situfin serie mensual'!IV34)</f>
        <v>5138.3415922779996</v>
      </c>
      <c r="E35" s="121">
        <f>IF($A35="","",'Situfin serie mensual'!IW34)</f>
        <v>4157.3668644860008</v>
      </c>
      <c r="F35" s="121">
        <f>IF($A35="","",'Situfin serie mensual'!IX34)</f>
        <v>4256.0327050629994</v>
      </c>
      <c r="G35" s="121">
        <f>IF($A35="","",'Situfin serie mensual'!IY34)</f>
        <v>3945.7820394109999</v>
      </c>
      <c r="H35" s="121">
        <f>IF($A35="","",'Situfin serie mensual'!IZ34)</f>
        <v>4471.1842986419997</v>
      </c>
      <c r="I35" s="121">
        <f>IF($A35="","",'Situfin serie mensual'!JA34)</f>
        <v>4343.7660407499998</v>
      </c>
      <c r="J35" s="121">
        <f>IF($A35="","",'Situfin serie mensual'!JB34)</f>
        <v>4538.1459755509995</v>
      </c>
      <c r="K35" s="121">
        <f>IF($A35="","",'Situfin serie mensual'!JC34)</f>
        <v>0</v>
      </c>
      <c r="L35" s="224">
        <f>IF($A35="","",'Situfin serie mensual'!JD34)</f>
        <v>0</v>
      </c>
      <c r="M35" s="121">
        <f>IF($A35="","",'Situfin serie mensual'!JE34)</f>
        <v>0</v>
      </c>
      <c r="N35" s="121">
        <f t="shared" ref="N35:N70" si="1">+SUM(B35:M35)</f>
        <v>37454.213411219003</v>
      </c>
    </row>
    <row r="36" spans="1:18" s="118" customFormat="1" ht="12.75" x14ac:dyDescent="0.2">
      <c r="A36" s="122" t="s">
        <v>25</v>
      </c>
      <c r="B36" s="115">
        <f>IF($A36="","",'Situfin serie mensual'!IT35)</f>
        <v>1568.6311892110004</v>
      </c>
      <c r="C36" s="115">
        <f>IF($A36="","",'Situfin serie mensual'!IU35)</f>
        <v>1672.8317857869999</v>
      </c>
      <c r="D36" s="115">
        <f>IF($A36="","",'Situfin serie mensual'!IV35)</f>
        <v>1682.3108492839997</v>
      </c>
      <c r="E36" s="115">
        <f>IF($A36="","",'Situfin serie mensual'!IW35)</f>
        <v>1691.0392363040005</v>
      </c>
      <c r="F36" s="115">
        <f>IF($A36="","",'Situfin serie mensual'!IX35)</f>
        <v>1690.3028769899997</v>
      </c>
      <c r="G36" s="115">
        <f>IF($A36="","",'Situfin serie mensual'!IY35)</f>
        <v>1691.5468035640001</v>
      </c>
      <c r="H36" s="115">
        <f>IF($A36="","",'Situfin serie mensual'!IZ35)</f>
        <v>1706.1111985140001</v>
      </c>
      <c r="I36" s="115">
        <f>IF($A36="","",'Situfin serie mensual'!JA35)</f>
        <v>1707.8203446860005</v>
      </c>
      <c r="J36" s="115">
        <f>IF($A36="","",'Situfin serie mensual'!JB35)</f>
        <v>1685.2923286169996</v>
      </c>
      <c r="K36" s="115">
        <f>IF($A36="","",'Situfin serie mensual'!JC35)</f>
        <v>0</v>
      </c>
      <c r="L36" s="115">
        <f>IF($A36="","",'Situfin serie mensual'!JD35)</f>
        <v>0</v>
      </c>
      <c r="M36" s="115">
        <f>IF($A36="","",'Situfin serie mensual'!JE35)</f>
        <v>0</v>
      </c>
      <c r="N36" s="123">
        <f t="shared" si="1"/>
        <v>15095.886612957</v>
      </c>
      <c r="O36" s="10"/>
      <c r="P36" s="10"/>
    </row>
    <row r="37" spans="1:18" s="118" customFormat="1" ht="12.75" x14ac:dyDescent="0.2">
      <c r="A37" s="154" t="s">
        <v>26</v>
      </c>
      <c r="B37" s="115">
        <f>IF($A37="","",'Situfin serie mensual'!IT36)</f>
        <v>109.21063335299999</v>
      </c>
      <c r="C37" s="115">
        <f>IF($A37="","",'Situfin serie mensual'!IU36)</f>
        <v>368.86796318399996</v>
      </c>
      <c r="D37" s="115">
        <f>IF($A37="","",'Situfin serie mensual'!IV36)</f>
        <v>1189.4562553759999</v>
      </c>
      <c r="E37" s="115">
        <f>IF($A37="","",'Situfin serie mensual'!IW36)</f>
        <v>609.03542141399998</v>
      </c>
      <c r="F37" s="115">
        <f>IF($A37="","",'Situfin serie mensual'!IX36)</f>
        <v>450.68079886999999</v>
      </c>
      <c r="G37" s="115">
        <f>IF($A37="","",'Situfin serie mensual'!IY36)</f>
        <v>568.08199191200003</v>
      </c>
      <c r="H37" s="115">
        <f>IF($A37="","",'Situfin serie mensual'!IZ36)</f>
        <v>725.03368756300017</v>
      </c>
      <c r="I37" s="115">
        <f>IF($A37="","",'Situfin serie mensual'!JA36)</f>
        <v>557.12618810099991</v>
      </c>
      <c r="J37" s="115">
        <f>IF($A37="","",'Situfin serie mensual'!JB36)</f>
        <v>451.16078686299994</v>
      </c>
      <c r="K37" s="115">
        <f>IF($A37="","",'Situfin serie mensual'!JC36)</f>
        <v>0</v>
      </c>
      <c r="L37" s="115">
        <f>IF($A37="","",'Situfin serie mensual'!JD36)</f>
        <v>0</v>
      </c>
      <c r="M37" s="115">
        <f>IF($A37="","",'Situfin serie mensual'!JE36)</f>
        <v>0</v>
      </c>
      <c r="N37" s="115">
        <f t="shared" si="1"/>
        <v>5028.6537266360001</v>
      </c>
      <c r="O37" s="10"/>
      <c r="P37" s="10"/>
    </row>
    <row r="38" spans="1:18" s="118" customFormat="1" ht="12.75" x14ac:dyDescent="0.2">
      <c r="A38" s="31" t="s">
        <v>27</v>
      </c>
      <c r="B38" s="117">
        <f>IF($A38="","",'Situfin serie mensual'!IT37)</f>
        <v>88.337127598999999</v>
      </c>
      <c r="C38" s="117">
        <f>IF($A38="","",'Situfin serie mensual'!IU37)</f>
        <v>108.903720697</v>
      </c>
      <c r="D38" s="117">
        <f>IF($A38="","",'Situfin serie mensual'!IV37)</f>
        <v>151.464328362</v>
      </c>
      <c r="E38" s="117">
        <f>IF($A38="","",'Situfin serie mensual'!IW37)</f>
        <v>161.345718619</v>
      </c>
      <c r="F38" s="117">
        <f>IF($A38="","",'Situfin serie mensual'!IX37)</f>
        <v>157.41184339600002</v>
      </c>
      <c r="G38" s="117">
        <f>IF($A38="","",'Situfin serie mensual'!IY37)</f>
        <v>157.09179426199998</v>
      </c>
      <c r="H38" s="117">
        <f>IF($A38="","",'Situfin serie mensual'!IZ37)</f>
        <v>177.784648624</v>
      </c>
      <c r="I38" s="117">
        <f>IF($A38="","",'Situfin serie mensual'!JA37)</f>
        <v>128.96081648399999</v>
      </c>
      <c r="J38" s="117">
        <f>IF($A38="","",'Situfin serie mensual'!JB37)</f>
        <v>168.88602928099999</v>
      </c>
      <c r="K38" s="117">
        <f>IF($A38="","",'Situfin serie mensual'!JC37)</f>
        <v>0</v>
      </c>
      <c r="L38" s="117">
        <f>IF($A38="","",'Situfin serie mensual'!JD37)</f>
        <v>0</v>
      </c>
      <c r="M38" s="117">
        <f>IF($A38="","",'Situfin serie mensual'!JE37)</f>
        <v>0</v>
      </c>
      <c r="N38" s="117">
        <f t="shared" si="1"/>
        <v>1300.186027324</v>
      </c>
      <c r="O38" s="10"/>
      <c r="P38" s="10"/>
    </row>
    <row r="39" spans="1:18" s="118" customFormat="1" ht="12.75" x14ac:dyDescent="0.2">
      <c r="A39" s="31" t="s">
        <v>28</v>
      </c>
      <c r="B39" s="117">
        <f>IF($A39="","",'Situfin serie mensual'!IT38)</f>
        <v>20.873505754</v>
      </c>
      <c r="C39" s="117">
        <f>IF($A39="","",'Situfin serie mensual'!IU38)</f>
        <v>144.08174987499999</v>
      </c>
      <c r="D39" s="117">
        <f>IF($A39="","",'Situfin serie mensual'!IV38)</f>
        <v>1030.7377976370001</v>
      </c>
      <c r="E39" s="117">
        <f>IF($A39="","",'Situfin serie mensual'!IW38)</f>
        <v>443.60385233499994</v>
      </c>
      <c r="F39" s="117">
        <f>IF($A39="","",'Situfin serie mensual'!IX38)</f>
        <v>277.962228122</v>
      </c>
      <c r="G39" s="117">
        <f>IF($A39="","",'Situfin serie mensual'!IY38)</f>
        <v>394.06017859399998</v>
      </c>
      <c r="H39" s="117">
        <f>IF($A39="","",'Situfin serie mensual'!IZ38)</f>
        <v>528.53461606700012</v>
      </c>
      <c r="I39" s="117">
        <f>IF($A39="","",'Situfin serie mensual'!JA38)</f>
        <v>428.10862439899995</v>
      </c>
      <c r="J39" s="117">
        <f>IF($A39="","",'Situfin serie mensual'!JB38)</f>
        <v>275.10900165099997</v>
      </c>
      <c r="K39" s="117">
        <f>IF($A39="","",'Situfin serie mensual'!JC38)</f>
        <v>0</v>
      </c>
      <c r="L39" s="117">
        <f>IF($A39="","",'Situfin serie mensual'!JD38)</f>
        <v>0</v>
      </c>
      <c r="M39" s="117">
        <f>IF($A39="","",'Situfin serie mensual'!JE38)</f>
        <v>0</v>
      </c>
      <c r="N39" s="117">
        <f t="shared" si="1"/>
        <v>3543.0715544340001</v>
      </c>
      <c r="O39" s="10"/>
      <c r="P39" s="10"/>
    </row>
    <row r="40" spans="1:18" s="118" customFormat="1" ht="12.75" x14ac:dyDescent="0.2">
      <c r="A40" s="31" t="s">
        <v>29</v>
      </c>
      <c r="B40" s="117">
        <f>IF($A40="","",'Situfin serie mensual'!IT39)</f>
        <v>0</v>
      </c>
      <c r="C40" s="117">
        <f>IF($A40="","",'Situfin serie mensual'!IU39)</f>
        <v>1.2240150000000002E-3</v>
      </c>
      <c r="D40" s="117">
        <f>IF($A40="","",'Situfin serie mensual'!IV39)</f>
        <v>7.2353667660000003</v>
      </c>
      <c r="E40" s="117">
        <f>IF($A40="","",'Situfin serie mensual'!IW39)</f>
        <v>4.0831700870000001</v>
      </c>
      <c r="F40" s="117">
        <f>IF($A40="","",'Situfin serie mensual'!IX39)</f>
        <v>15.274920249000001</v>
      </c>
      <c r="G40" s="117">
        <f>IF($A40="","",'Situfin serie mensual'!IY39)</f>
        <v>16.930019056000003</v>
      </c>
      <c r="H40" s="117">
        <f>IF($A40="","",'Situfin serie mensual'!IZ39)</f>
        <v>18.711742499</v>
      </c>
      <c r="I40" s="117">
        <f>IF($A40="","",'Situfin serie mensual'!JA39)</f>
        <v>6.3784499999999995E-4</v>
      </c>
      <c r="J40" s="117">
        <f>IF($A40="","",'Situfin serie mensual'!JB39)</f>
        <v>7.1611099310000004</v>
      </c>
      <c r="K40" s="117">
        <f>IF($A40="","",'Situfin serie mensual'!JC39)</f>
        <v>0</v>
      </c>
      <c r="L40" s="117">
        <f>IF($A40="","",'Situfin serie mensual'!JD39)</f>
        <v>0</v>
      </c>
      <c r="M40" s="117">
        <f>IF($A40="","",'Situfin serie mensual'!JE39)</f>
        <v>0</v>
      </c>
      <c r="N40" s="117">
        <f t="shared" si="1"/>
        <v>69.398190447999994</v>
      </c>
      <c r="O40" s="10"/>
      <c r="P40" s="10"/>
    </row>
    <row r="41" spans="1:18" s="118" customFormat="1" ht="12.75" x14ac:dyDescent="0.2">
      <c r="A41" s="31" t="s">
        <v>30</v>
      </c>
      <c r="B41" s="117">
        <f>IF($A41="","",'Situfin serie mensual'!IT40)</f>
        <v>0</v>
      </c>
      <c r="C41" s="117">
        <f>IF($A41="","",'Situfin serie mensual'!IU40)</f>
        <v>115.88126859699996</v>
      </c>
      <c r="D41" s="117">
        <f>IF($A41="","",'Situfin serie mensual'!IV40)</f>
        <v>1.8762611000100151E-2</v>
      </c>
      <c r="E41" s="117">
        <f>IF($A41="","",'Situfin serie mensual'!IW40)</f>
        <v>2.6803730000974609E-3</v>
      </c>
      <c r="F41" s="117">
        <f>IF($A41="","",'Situfin serie mensual'!IX40)</f>
        <v>3.1807102999999184E-2</v>
      </c>
      <c r="G41" s="117">
        <f>IF($A41="","",'Situfin serie mensual'!IY40)</f>
        <v>0</v>
      </c>
      <c r="H41" s="117">
        <f>IF($A41="","",'Situfin serie mensual'!IZ40)</f>
        <v>2.6803729999810458E-3</v>
      </c>
      <c r="I41" s="117">
        <f>IF($A41="","",'Situfin serie mensual'!JA40)</f>
        <v>5.6109372999984773E-2</v>
      </c>
      <c r="J41" s="117">
        <f>IF($A41="","",'Situfin serie mensual'!JB40)</f>
        <v>4.6459999999497086E-3</v>
      </c>
      <c r="K41" s="117">
        <f>IF($A41="","",'Situfin serie mensual'!JC40)</f>
        <v>0</v>
      </c>
      <c r="L41" s="117">
        <f>IF($A41="","",'Situfin serie mensual'!JD40)</f>
        <v>0</v>
      </c>
      <c r="M41" s="117">
        <f>IF($A41="","",'Situfin serie mensual'!JE40)</f>
        <v>0</v>
      </c>
      <c r="N41" s="117">
        <f t="shared" si="1"/>
        <v>115.99795443000008</v>
      </c>
      <c r="O41" s="10"/>
      <c r="P41" s="10"/>
    </row>
    <row r="42" spans="1:18" s="118" customFormat="1" ht="12.75" x14ac:dyDescent="0.2">
      <c r="A42" s="154" t="s">
        <v>31</v>
      </c>
      <c r="B42" s="115">
        <f>IF($A42="","",'Situfin serie mensual'!IT41)</f>
        <v>62.695525802999995</v>
      </c>
      <c r="C42" s="115">
        <f>IF($A42="","",'Situfin serie mensual'!IU41)</f>
        <v>524.23012057200003</v>
      </c>
      <c r="D42" s="115">
        <f>IF($A42="","",'Situfin serie mensual'!IV41)</f>
        <v>923.93745091200003</v>
      </c>
      <c r="E42" s="115">
        <f>IF($A42="","",'Situfin serie mensual'!IW41)</f>
        <v>473.05682343799998</v>
      </c>
      <c r="F42" s="115">
        <f>IF($A42="","",'Situfin serie mensual'!IX41)</f>
        <v>692.53967024899998</v>
      </c>
      <c r="G42" s="115">
        <f>IF($A42="","",'Situfin serie mensual'!IY41)</f>
        <v>323.50525333399997</v>
      </c>
      <c r="H42" s="115">
        <f>IF($A42="","",'Situfin serie mensual'!IZ41)</f>
        <v>240.085125874</v>
      </c>
      <c r="I42" s="115">
        <f>IF($A42="","",'Situfin serie mensual'!JA41)</f>
        <v>679.79433824400007</v>
      </c>
      <c r="J42" s="115">
        <f>IF($A42="","",'Situfin serie mensual'!JB41)</f>
        <v>975.22943245500005</v>
      </c>
      <c r="K42" s="115">
        <f>IF($A42="","",'Situfin serie mensual'!JC41)</f>
        <v>0</v>
      </c>
      <c r="L42" s="115">
        <f>IF($A42="","",'Situfin serie mensual'!JD41)</f>
        <v>0</v>
      </c>
      <c r="M42" s="115">
        <f>IF($A42="","",'Situfin serie mensual'!JE41)</f>
        <v>0</v>
      </c>
      <c r="N42" s="115">
        <f t="shared" si="1"/>
        <v>4895.073740881</v>
      </c>
      <c r="O42" s="10"/>
      <c r="P42" s="10"/>
    </row>
    <row r="43" spans="1:18" s="118" customFormat="1" ht="12.75" x14ac:dyDescent="0.2">
      <c r="A43" s="31" t="s">
        <v>32</v>
      </c>
      <c r="B43" s="117">
        <f>IF($A43="","",'Situfin serie mensual'!IT42)</f>
        <v>62.695525802999995</v>
      </c>
      <c r="C43" s="117">
        <f>IF($A43="","",'Situfin serie mensual'!IU42)</f>
        <v>368.36469535599997</v>
      </c>
      <c r="D43" s="117">
        <f>IF($A43="","",'Situfin serie mensual'!IV42)</f>
        <v>891.66250691200003</v>
      </c>
      <c r="E43" s="117">
        <f>IF($A43="","",'Situfin serie mensual'!IW42)</f>
        <v>446.18303793799998</v>
      </c>
      <c r="F43" s="117">
        <f>IF($A43="","",'Situfin serie mensual'!IX42)</f>
        <v>670.49544323099997</v>
      </c>
      <c r="G43" s="117">
        <f>IF($A43="","",'Situfin serie mensual'!IY42)</f>
        <v>286.46463208399996</v>
      </c>
      <c r="H43" s="117">
        <f>IF($A43="","",'Situfin serie mensual'!IZ42)</f>
        <v>240.085125874</v>
      </c>
      <c r="I43" s="117">
        <f>IF($A43="","",'Situfin serie mensual'!JA42)</f>
        <v>487.09394343700001</v>
      </c>
      <c r="J43" s="117">
        <f>IF($A43="","",'Situfin serie mensual'!JB42)</f>
        <v>942.96172910400003</v>
      </c>
      <c r="K43" s="117">
        <f>IF($A43="","",'Situfin serie mensual'!JC42)</f>
        <v>0</v>
      </c>
      <c r="L43" s="117">
        <f>IF($A43="","",'Situfin serie mensual'!JD42)</f>
        <v>0</v>
      </c>
      <c r="M43" s="117">
        <f>IF($A43="","",'Situfin serie mensual'!JE42)</f>
        <v>0</v>
      </c>
      <c r="N43" s="117">
        <f t="shared" si="1"/>
        <v>4396.0066397390001</v>
      </c>
      <c r="O43" s="10"/>
      <c r="P43" s="10"/>
      <c r="Q43" s="10"/>
      <c r="R43" s="146"/>
    </row>
    <row r="44" spans="1:18" s="118" customFormat="1" ht="12.75" x14ac:dyDescent="0.2">
      <c r="A44" s="31" t="s">
        <v>33</v>
      </c>
      <c r="B44" s="117">
        <f>IF($A44="","",'Situfin serie mensual'!IT43)</f>
        <v>0</v>
      </c>
      <c r="C44" s="117">
        <f>IF($A44="","",'Situfin serie mensual'!IU43)</f>
        <v>155.86542521600001</v>
      </c>
      <c r="D44" s="117">
        <f>IF($A44="","",'Situfin serie mensual'!IV43)</f>
        <v>32.274943999999998</v>
      </c>
      <c r="E44" s="117">
        <f>IF($A44="","",'Situfin serie mensual'!IW43)</f>
        <v>26.8737855</v>
      </c>
      <c r="F44" s="117">
        <f>IF($A44="","",'Situfin serie mensual'!IX43)</f>
        <v>22.044227018000001</v>
      </c>
      <c r="G44" s="117">
        <f>IF($A44="","",'Situfin serie mensual'!IY43)</f>
        <v>37.040621249999994</v>
      </c>
      <c r="H44" s="117">
        <f>IF($A44="","",'Situfin serie mensual'!IZ43)</f>
        <v>0</v>
      </c>
      <c r="I44" s="117">
        <f>IF($A44="","",'Situfin serie mensual'!JA43)</f>
        <v>192.70039480700001</v>
      </c>
      <c r="J44" s="117">
        <f>IF($A44="","",'Situfin serie mensual'!JB43)</f>
        <v>32.267703351000002</v>
      </c>
      <c r="K44" s="117">
        <f>IF($A44="","",'Situfin serie mensual'!JC43)</f>
        <v>0</v>
      </c>
      <c r="L44" s="117">
        <f>IF($A44="","",'Situfin serie mensual'!JD43)</f>
        <v>0</v>
      </c>
      <c r="M44" s="117">
        <f>IF($A44="","",'Situfin serie mensual'!JE43)</f>
        <v>0</v>
      </c>
      <c r="N44" s="117">
        <f t="shared" si="1"/>
        <v>499.06710114200007</v>
      </c>
      <c r="O44" s="10"/>
      <c r="P44" s="10"/>
    </row>
    <row r="45" spans="1:18" s="118" customFormat="1" ht="12.75" x14ac:dyDescent="0.2">
      <c r="A45" s="13" t="s">
        <v>34</v>
      </c>
      <c r="B45" s="117">
        <f>IF($A45="","",'Situfin serie mensual'!IT44)</f>
        <v>0</v>
      </c>
      <c r="C45" s="117">
        <f>IF($A45="","",'Situfin serie mensual'!IU44)</f>
        <v>0</v>
      </c>
      <c r="D45" s="117">
        <f>IF($A45="","",'Situfin serie mensual'!IV44)</f>
        <v>0</v>
      </c>
      <c r="E45" s="117">
        <f>IF($A45="","",'Situfin serie mensual'!IW44)</f>
        <v>0</v>
      </c>
      <c r="F45" s="117">
        <f>IF($A45="","",'Situfin serie mensual'!IX44)</f>
        <v>0</v>
      </c>
      <c r="G45" s="117">
        <f>IF($A45="","",'Situfin serie mensual'!IY44)</f>
        <v>0</v>
      </c>
      <c r="H45" s="117">
        <f>IF($A45="","",'Situfin serie mensual'!IZ44)</f>
        <v>0</v>
      </c>
      <c r="I45" s="117">
        <f>IF($A45="","",'Situfin serie mensual'!JA44)</f>
        <v>0</v>
      </c>
      <c r="J45" s="117">
        <f>IF($A45="","",'Situfin serie mensual'!JB44)</f>
        <v>0</v>
      </c>
      <c r="K45" s="117">
        <f>IF($A45="","",'Situfin serie mensual'!JC44)</f>
        <v>0</v>
      </c>
      <c r="L45" s="117">
        <f>IF($A45="","",'Situfin serie mensual'!JD44)</f>
        <v>0</v>
      </c>
      <c r="M45" s="117">
        <f>IF($A45="","",'Situfin serie mensual'!JE44)</f>
        <v>0</v>
      </c>
      <c r="N45" s="117">
        <f t="shared" si="1"/>
        <v>0</v>
      </c>
      <c r="O45" s="10"/>
      <c r="P45" s="10"/>
    </row>
    <row r="46" spans="1:18" s="118" customFormat="1" ht="12.75" x14ac:dyDescent="0.2">
      <c r="A46" s="154" t="s">
        <v>11</v>
      </c>
      <c r="B46" s="115">
        <f>IF($A46="","",'Situfin serie mensual'!IT45)</f>
        <v>370.640668844</v>
      </c>
      <c r="C46" s="115">
        <f>IF($A46="","",'Situfin serie mensual'!IU45)</f>
        <v>360.22253671300001</v>
      </c>
      <c r="D46" s="115">
        <f>IF($A46="","",'Situfin serie mensual'!IV45)</f>
        <v>425.16344091600001</v>
      </c>
      <c r="E46" s="115">
        <f>IF($A46="","",'Situfin serie mensual'!IW45)</f>
        <v>470.41790083899991</v>
      </c>
      <c r="F46" s="115">
        <f>IF($A46="","",'Situfin serie mensual'!IX45)</f>
        <v>412.23324842499994</v>
      </c>
      <c r="G46" s="115">
        <f>IF($A46="","",'Situfin serie mensual'!IY45)</f>
        <v>425.65938595200004</v>
      </c>
      <c r="H46" s="115">
        <f>IF($A46="","",'Situfin serie mensual'!IZ45)</f>
        <v>870.29515321299994</v>
      </c>
      <c r="I46" s="115">
        <f>IF($A46="","",'Situfin serie mensual'!JA45)</f>
        <v>469.895018376</v>
      </c>
      <c r="J46" s="115">
        <f>IF($A46="","",'Situfin serie mensual'!JB45)</f>
        <v>518.09065131800003</v>
      </c>
      <c r="K46" s="115">
        <f>IF($A46="","",'Situfin serie mensual'!JC45)</f>
        <v>0</v>
      </c>
      <c r="L46" s="115">
        <f>IF($A46="","",'Situfin serie mensual'!JD45)</f>
        <v>0</v>
      </c>
      <c r="M46" s="115">
        <f>IF($A46="","",'Situfin serie mensual'!JE45)</f>
        <v>0</v>
      </c>
      <c r="N46" s="115">
        <f t="shared" si="1"/>
        <v>4322.618004596</v>
      </c>
      <c r="O46" s="10"/>
      <c r="P46" s="10"/>
    </row>
    <row r="47" spans="1:18" s="118" customFormat="1" ht="12.75" x14ac:dyDescent="0.2">
      <c r="A47" s="13" t="s">
        <v>167</v>
      </c>
      <c r="B47" s="117">
        <f>IF($A47="","",'Situfin serie mensual'!IT46)</f>
        <v>0</v>
      </c>
      <c r="C47" s="117">
        <f>IF($A47="","",'Situfin serie mensual'!IU46)</f>
        <v>0</v>
      </c>
      <c r="D47" s="117">
        <f>IF($A47="","",'Situfin serie mensual'!IV46)</f>
        <v>0</v>
      </c>
      <c r="E47" s="117">
        <f>IF($A47="","",'Situfin serie mensual'!IW46)</f>
        <v>0</v>
      </c>
      <c r="F47" s="117">
        <f>IF($A47="","",'Situfin serie mensual'!IX46)</f>
        <v>0</v>
      </c>
      <c r="G47" s="117">
        <f>IF($A47="","",'Situfin serie mensual'!IY46)</f>
        <v>0</v>
      </c>
      <c r="H47" s="117">
        <f>IF($A47="","",'Situfin serie mensual'!IZ46)</f>
        <v>0</v>
      </c>
      <c r="I47" s="117">
        <f>IF($A47="","",'Situfin serie mensual'!JA46)</f>
        <v>0</v>
      </c>
      <c r="J47" s="117">
        <f>IF($A47="","",'Situfin serie mensual'!JB46)</f>
        <v>0</v>
      </c>
      <c r="K47" s="117">
        <f>IF($A47="","",'Situfin serie mensual'!JC46)</f>
        <v>0</v>
      </c>
      <c r="L47" s="117">
        <f>IF($A47="","",'Situfin serie mensual'!JD46)</f>
        <v>0</v>
      </c>
      <c r="M47" s="117">
        <f>IF($A47="","",'Situfin serie mensual'!JE46)</f>
        <v>0</v>
      </c>
      <c r="N47" s="117">
        <f t="shared" si="1"/>
        <v>0</v>
      </c>
      <c r="O47" s="10"/>
      <c r="P47" s="10"/>
    </row>
    <row r="48" spans="1:18" s="118" customFormat="1" ht="12.75" x14ac:dyDescent="0.2">
      <c r="A48" s="13" t="s">
        <v>13</v>
      </c>
      <c r="B48" s="117">
        <f>IF($A48="","",'Situfin serie mensual'!IT47)</f>
        <v>0</v>
      </c>
      <c r="C48" s="117">
        <f>IF($A48="","",'Situfin serie mensual'!IU47)</f>
        <v>0</v>
      </c>
      <c r="D48" s="117">
        <f>IF($A48="","",'Situfin serie mensual'!IV47)</f>
        <v>0</v>
      </c>
      <c r="E48" s="117">
        <f>IF($A48="","",'Situfin serie mensual'!IW47)</f>
        <v>0</v>
      </c>
      <c r="F48" s="117">
        <f>IF($A48="","",'Situfin serie mensual'!IX47)</f>
        <v>0</v>
      </c>
      <c r="G48" s="117">
        <f>IF($A48="","",'Situfin serie mensual'!IY47)</f>
        <v>0</v>
      </c>
      <c r="H48" s="117">
        <f>IF($A48="","",'Situfin serie mensual'!IZ47)</f>
        <v>0</v>
      </c>
      <c r="I48" s="117">
        <f>IF($A48="","",'Situfin serie mensual'!JA47)</f>
        <v>0</v>
      </c>
      <c r="J48" s="117">
        <f>IF($A48="","",'Situfin serie mensual'!JB47)</f>
        <v>0</v>
      </c>
      <c r="K48" s="117">
        <f>IF($A48="","",'Situfin serie mensual'!JC47)</f>
        <v>0</v>
      </c>
      <c r="L48" s="117">
        <f>IF($A48="","",'Situfin serie mensual'!JD47)</f>
        <v>0</v>
      </c>
      <c r="M48" s="117">
        <f>IF($A48="","",'Situfin serie mensual'!JE47)</f>
        <v>0</v>
      </c>
      <c r="N48" s="117">
        <f t="shared" si="1"/>
        <v>0</v>
      </c>
      <c r="O48" s="10"/>
      <c r="P48" s="10"/>
    </row>
    <row r="49" spans="1:16" s="118" customFormat="1" ht="12.75" x14ac:dyDescent="0.2">
      <c r="A49" s="13" t="s">
        <v>14</v>
      </c>
      <c r="B49" s="117">
        <f>IF($A49="","",'Situfin serie mensual'!IT48)</f>
        <v>0</v>
      </c>
      <c r="C49" s="117">
        <f>IF($A49="","",'Situfin serie mensual'!IU48)</f>
        <v>0</v>
      </c>
      <c r="D49" s="117">
        <f>IF($A49="","",'Situfin serie mensual'!IV48)</f>
        <v>0</v>
      </c>
      <c r="E49" s="117">
        <f>IF($A49="","",'Situfin serie mensual'!IW48)</f>
        <v>0</v>
      </c>
      <c r="F49" s="117">
        <f>IF($A49="","",'Situfin serie mensual'!IX48)</f>
        <v>0</v>
      </c>
      <c r="G49" s="117">
        <f>IF($A49="","",'Situfin serie mensual'!IY48)</f>
        <v>0</v>
      </c>
      <c r="H49" s="117">
        <f>IF($A49="","",'Situfin serie mensual'!IZ48)</f>
        <v>0</v>
      </c>
      <c r="I49" s="117">
        <f>IF($A49="","",'Situfin serie mensual'!JA48)</f>
        <v>0</v>
      </c>
      <c r="J49" s="117">
        <f>IF($A49="","",'Situfin serie mensual'!JB48)</f>
        <v>0</v>
      </c>
      <c r="K49" s="117">
        <f>IF($A49="","",'Situfin serie mensual'!JC48)</f>
        <v>0</v>
      </c>
      <c r="L49" s="117">
        <f>IF($A49="","",'Situfin serie mensual'!JD48)</f>
        <v>0</v>
      </c>
      <c r="M49" s="117">
        <f>IF($A49="","",'Situfin serie mensual'!JE48)</f>
        <v>0</v>
      </c>
      <c r="N49" s="117">
        <f t="shared" si="1"/>
        <v>0</v>
      </c>
      <c r="O49" s="10"/>
      <c r="P49" s="10"/>
    </row>
    <row r="50" spans="1:16" s="118" customFormat="1" ht="12.75" x14ac:dyDescent="0.2">
      <c r="A50" s="13" t="s">
        <v>148</v>
      </c>
      <c r="B50" s="117">
        <f>IF($A50="","",'Situfin serie mensual'!IT49)</f>
        <v>2.6667584020000001</v>
      </c>
      <c r="C50" s="117">
        <f>IF($A50="","",'Situfin serie mensual'!IU49)</f>
        <v>1.807553103</v>
      </c>
      <c r="D50" s="117">
        <f>IF($A50="","",'Situfin serie mensual'!IV49)</f>
        <v>3.9114824479999997</v>
      </c>
      <c r="E50" s="117">
        <f>IF($A50="","",'Situfin serie mensual'!IW49)</f>
        <v>2.9815557349999997</v>
      </c>
      <c r="F50" s="117">
        <f>IF($A50="","",'Situfin serie mensual'!IX49)</f>
        <v>15.717472501</v>
      </c>
      <c r="G50" s="117">
        <f>IF($A50="","",'Situfin serie mensual'!IY49)</f>
        <v>1.5524617490000001</v>
      </c>
      <c r="H50" s="117">
        <f>IF($A50="","",'Situfin serie mensual'!IZ49)</f>
        <v>6.3208455700000004</v>
      </c>
      <c r="I50" s="117">
        <f>IF($A50="","",'Situfin serie mensual'!JA49)</f>
        <v>0.71384452300000001</v>
      </c>
      <c r="J50" s="117">
        <f>IF($A50="","",'Situfin serie mensual'!JB49)</f>
        <v>1.09919173</v>
      </c>
      <c r="K50" s="117">
        <f>IF($A50="","",'Situfin serie mensual'!JC49)</f>
        <v>0</v>
      </c>
      <c r="L50" s="117">
        <f>IF($A50="","",'Situfin serie mensual'!JD49)</f>
        <v>0</v>
      </c>
      <c r="M50" s="117">
        <f>IF($A50="","",'Situfin serie mensual'!JE49)</f>
        <v>0</v>
      </c>
      <c r="N50" s="117">
        <f t="shared" si="1"/>
        <v>36.771165760999999</v>
      </c>
      <c r="O50" s="10"/>
      <c r="P50" s="10"/>
    </row>
    <row r="51" spans="1:16" s="118" customFormat="1" ht="12.75" x14ac:dyDescent="0.2">
      <c r="A51" s="13" t="s">
        <v>13</v>
      </c>
      <c r="B51" s="117">
        <f>IF($A51="","",'Situfin serie mensual'!IT50)</f>
        <v>2.6667584020000001</v>
      </c>
      <c r="C51" s="117">
        <f>IF($A51="","",'Situfin serie mensual'!IU50)</f>
        <v>1.807553103</v>
      </c>
      <c r="D51" s="117">
        <f>IF($A51="","",'Situfin serie mensual'!IV50)</f>
        <v>3.9114824479999997</v>
      </c>
      <c r="E51" s="117">
        <f>IF($A51="","",'Situfin serie mensual'!IW50)</f>
        <v>2.9815557349999997</v>
      </c>
      <c r="F51" s="117">
        <f>IF($A51="","",'Situfin serie mensual'!IX50)</f>
        <v>15.717472501</v>
      </c>
      <c r="G51" s="117">
        <f>IF($A51="","",'Situfin serie mensual'!IY50)</f>
        <v>1.5524617490000001</v>
      </c>
      <c r="H51" s="117">
        <f>IF($A51="","",'Situfin serie mensual'!IZ50)</f>
        <v>6.3208455700000004</v>
      </c>
      <c r="I51" s="117">
        <f>IF($A51="","",'Situfin serie mensual'!JA50)</f>
        <v>0.71384452300000001</v>
      </c>
      <c r="J51" s="117">
        <f>IF($A51="","",'Situfin serie mensual'!JB50)</f>
        <v>1.09919173</v>
      </c>
      <c r="K51" s="117">
        <f>IF($A51="","",'Situfin serie mensual'!JC50)</f>
        <v>0</v>
      </c>
      <c r="L51" s="117">
        <f>IF($A51="","",'Situfin serie mensual'!JD50)</f>
        <v>0</v>
      </c>
      <c r="M51" s="117">
        <f>IF($A51="","",'Situfin serie mensual'!JE50)</f>
        <v>0</v>
      </c>
      <c r="N51" s="117">
        <f t="shared" si="1"/>
        <v>36.771165760999999</v>
      </c>
      <c r="O51" s="10"/>
      <c r="P51" s="10"/>
    </row>
    <row r="52" spans="1:16" s="118" customFormat="1" ht="12.75" x14ac:dyDescent="0.2">
      <c r="A52" s="13" t="s">
        <v>14</v>
      </c>
      <c r="B52" s="117">
        <f>IF($A52="","",'Situfin serie mensual'!IT51)</f>
        <v>0</v>
      </c>
      <c r="C52" s="117">
        <f>IF($A52="","",'Situfin serie mensual'!IU51)</f>
        <v>0</v>
      </c>
      <c r="D52" s="117">
        <f>IF($A52="","",'Situfin serie mensual'!IV51)</f>
        <v>0</v>
      </c>
      <c r="E52" s="117">
        <f>IF($A52="","",'Situfin serie mensual'!IW51)</f>
        <v>0</v>
      </c>
      <c r="F52" s="117">
        <f>IF($A52="","",'Situfin serie mensual'!IX51)</f>
        <v>0</v>
      </c>
      <c r="G52" s="117">
        <f>IF($A52="","",'Situfin serie mensual'!IY51)</f>
        <v>0</v>
      </c>
      <c r="H52" s="117">
        <f>IF($A52="","",'Situfin serie mensual'!IZ51)</f>
        <v>0</v>
      </c>
      <c r="I52" s="117">
        <f>IF($A52="","",'Situfin serie mensual'!JA51)</f>
        <v>0</v>
      </c>
      <c r="J52" s="117">
        <f>IF($A52="","",'Situfin serie mensual'!JB51)</f>
        <v>0</v>
      </c>
      <c r="K52" s="117">
        <f>IF($A52="","",'Situfin serie mensual'!JC51)</f>
        <v>0</v>
      </c>
      <c r="L52" s="117">
        <f>IF($A52="","",'Situfin serie mensual'!JD51)</f>
        <v>0</v>
      </c>
      <c r="M52" s="117">
        <f>IF($A52="","",'Situfin serie mensual'!JE51)</f>
        <v>0</v>
      </c>
      <c r="N52" s="117">
        <f t="shared" si="1"/>
        <v>0</v>
      </c>
      <c r="O52" s="10"/>
      <c r="P52" s="10"/>
    </row>
    <row r="53" spans="1:16" s="118" customFormat="1" ht="12.75" x14ac:dyDescent="0.2">
      <c r="A53" s="13" t="s">
        <v>149</v>
      </c>
      <c r="B53" s="117">
        <f>IF($A53="","",'Situfin serie mensual'!IT52)</f>
        <v>367.97391044199998</v>
      </c>
      <c r="C53" s="117">
        <f>IF($A53="","",'Situfin serie mensual'!IU52)</f>
        <v>358.41498361000004</v>
      </c>
      <c r="D53" s="117">
        <f>IF($A53="","",'Situfin serie mensual'!IV52)</f>
        <v>421.251958468</v>
      </c>
      <c r="E53" s="117">
        <f>IF($A53="","",'Situfin serie mensual'!IW52)</f>
        <v>467.43634510399994</v>
      </c>
      <c r="F53" s="117">
        <f>IF($A53="","",'Situfin serie mensual'!IX52)</f>
        <v>396.51577592399997</v>
      </c>
      <c r="G53" s="117">
        <f>IF($A53="","",'Situfin serie mensual'!IY52)</f>
        <v>424.10692420300006</v>
      </c>
      <c r="H53" s="117">
        <f>IF($A53="","",'Situfin serie mensual'!IZ52)</f>
        <v>863.97430764299997</v>
      </c>
      <c r="I53" s="117">
        <f>IF($A53="","",'Situfin serie mensual'!JA52)</f>
        <v>469.18117385300002</v>
      </c>
      <c r="J53" s="117">
        <f>IF($A53="","",'Situfin serie mensual'!JB52)</f>
        <v>516.991459588</v>
      </c>
      <c r="K53" s="117">
        <f>IF($A53="","",'Situfin serie mensual'!JC52)</f>
        <v>0</v>
      </c>
      <c r="L53" s="117">
        <f>IF($A53="","",'Situfin serie mensual'!JD52)</f>
        <v>0</v>
      </c>
      <c r="M53" s="117">
        <f>IF($A53="","",'Situfin serie mensual'!JE52)</f>
        <v>0</v>
      </c>
      <c r="N53" s="117">
        <f t="shared" si="1"/>
        <v>4285.8468388350002</v>
      </c>
      <c r="O53" s="10"/>
      <c r="P53" s="10"/>
    </row>
    <row r="54" spans="1:16" s="118" customFormat="1" ht="12.75" x14ac:dyDescent="0.2">
      <c r="A54" s="13" t="s">
        <v>13</v>
      </c>
      <c r="B54" s="117">
        <f>IF($A54="","",'Situfin serie mensual'!IT53)</f>
        <v>240.46888030199997</v>
      </c>
      <c r="C54" s="117">
        <f>IF($A54="","",'Situfin serie mensual'!IU53)</f>
        <v>261.28286626300002</v>
      </c>
      <c r="D54" s="117">
        <f>IF($A54="","",'Situfin serie mensual'!IV53)</f>
        <v>309.09872900900001</v>
      </c>
      <c r="E54" s="117">
        <f>IF($A54="","",'Situfin serie mensual'!IW53)</f>
        <v>324.89001471599994</v>
      </c>
      <c r="F54" s="117">
        <f>IF($A54="","",'Situfin serie mensual'!IX53)</f>
        <v>299.83299377099996</v>
      </c>
      <c r="G54" s="117">
        <f>IF($A54="","",'Situfin serie mensual'!IY53)</f>
        <v>290.89957685900004</v>
      </c>
      <c r="H54" s="117">
        <f>IF($A54="","",'Situfin serie mensual'!IZ53)</f>
        <v>418.64382420099997</v>
      </c>
      <c r="I54" s="117">
        <f>IF($A54="","",'Situfin serie mensual'!JA53)</f>
        <v>336.096041415</v>
      </c>
      <c r="J54" s="117">
        <f>IF($A54="","",'Situfin serie mensual'!JB53)</f>
        <v>348.22216657600001</v>
      </c>
      <c r="K54" s="117">
        <f>IF($A54="","",'Situfin serie mensual'!JC53)</f>
        <v>0</v>
      </c>
      <c r="L54" s="117">
        <f>IF($A54="","",'Situfin serie mensual'!JD53)</f>
        <v>0</v>
      </c>
      <c r="M54" s="117">
        <f>IF($A54="","",'Situfin serie mensual'!JE53)</f>
        <v>0</v>
      </c>
      <c r="N54" s="117">
        <f t="shared" si="1"/>
        <v>2829.4350931119998</v>
      </c>
      <c r="O54" s="10"/>
      <c r="P54" s="10"/>
    </row>
    <row r="55" spans="1:16" s="118" customFormat="1" ht="12.75" x14ac:dyDescent="0.2">
      <c r="A55" s="13" t="s">
        <v>14</v>
      </c>
      <c r="B55" s="117">
        <f>IF($A55="","",'Situfin serie mensual'!IT54)</f>
        <v>127.50503014</v>
      </c>
      <c r="C55" s="117">
        <f>IF($A55="","",'Situfin serie mensual'!IU54)</f>
        <v>97.132117346999991</v>
      </c>
      <c r="D55" s="117">
        <f>IF($A55="","",'Situfin serie mensual'!IV54)</f>
        <v>112.15322945899999</v>
      </c>
      <c r="E55" s="117">
        <f>IF($A55="","",'Situfin serie mensual'!IW54)</f>
        <v>142.546330388</v>
      </c>
      <c r="F55" s="117">
        <f>IF($A55="","",'Situfin serie mensual'!IX54)</f>
        <v>96.682782152999991</v>
      </c>
      <c r="G55" s="117">
        <f>IF($A55="","",'Situfin serie mensual'!IY54)</f>
        <v>133.207347344</v>
      </c>
      <c r="H55" s="117">
        <f>IF($A55="","",'Situfin serie mensual'!IZ54)</f>
        <v>445.330483442</v>
      </c>
      <c r="I55" s="117">
        <f>IF($A55="","",'Situfin serie mensual'!JA54)</f>
        <v>133.08513243799999</v>
      </c>
      <c r="J55" s="117">
        <f>IF($A55="","",'Situfin serie mensual'!JB54)</f>
        <v>168.76929301199999</v>
      </c>
      <c r="K55" s="117">
        <f>IF($A55="","",'Situfin serie mensual'!JC54)</f>
        <v>0</v>
      </c>
      <c r="L55" s="117">
        <f>IF($A55="","",'Situfin serie mensual'!JD54)</f>
        <v>0</v>
      </c>
      <c r="M55" s="117">
        <f>IF($A55="","",'Situfin serie mensual'!JE54)</f>
        <v>0</v>
      </c>
      <c r="N55" s="117">
        <f t="shared" si="1"/>
        <v>1456.411745723</v>
      </c>
      <c r="O55" s="10"/>
      <c r="P55" s="10"/>
    </row>
    <row r="56" spans="1:16" s="118" customFormat="1" ht="12.75" x14ac:dyDescent="0.2">
      <c r="A56" s="154" t="s">
        <v>35</v>
      </c>
      <c r="B56" s="115">
        <f>IF($A56="","",'Situfin serie mensual'!IT55)</f>
        <v>681.90167386099995</v>
      </c>
      <c r="C56" s="115">
        <f>IF($A56="","",'Situfin serie mensual'!IU55)</f>
        <v>754.40971622400002</v>
      </c>
      <c r="D56" s="115">
        <f>IF($A56="","",'Situfin serie mensual'!IV55)</f>
        <v>757.09387550499991</v>
      </c>
      <c r="E56" s="115">
        <f>IF($A56="","",'Situfin serie mensual'!IW55)</f>
        <v>750.09373792200006</v>
      </c>
      <c r="F56" s="115">
        <f>IF($A56="","",'Situfin serie mensual'!IX55)</f>
        <v>740.19488153200007</v>
      </c>
      <c r="G56" s="115">
        <f>IF($A56="","",'Situfin serie mensual'!IY55)</f>
        <v>744.65206402299998</v>
      </c>
      <c r="H56" s="115">
        <f>IF($A56="","",'Situfin serie mensual'!IZ55)</f>
        <v>749.37541258599992</v>
      </c>
      <c r="I56" s="115">
        <f>IF($A56="","",'Situfin serie mensual'!JA55)</f>
        <v>743.09611486999995</v>
      </c>
      <c r="J56" s="115">
        <f>IF($A56="","",'Situfin serie mensual'!JB55)</f>
        <v>764.41963660299996</v>
      </c>
      <c r="K56" s="115">
        <f>IF($A56="","",'Situfin serie mensual'!JC55)</f>
        <v>0</v>
      </c>
      <c r="L56" s="115">
        <f>IF($A56="","",'Situfin serie mensual'!JD55)</f>
        <v>0</v>
      </c>
      <c r="M56" s="115">
        <f>IF($A56="","",'Situfin serie mensual'!JE55)</f>
        <v>0</v>
      </c>
      <c r="N56" s="115">
        <f t="shared" si="1"/>
        <v>6685.2371131259988</v>
      </c>
      <c r="O56" s="10"/>
      <c r="P56" s="10"/>
    </row>
    <row r="57" spans="1:16" s="118" customFormat="1" ht="12.75" x14ac:dyDescent="0.2">
      <c r="A57" s="31" t="s">
        <v>36</v>
      </c>
      <c r="B57" s="117">
        <f>IF($A57="","",'Situfin serie mensual'!IT56)</f>
        <v>401.50162616199998</v>
      </c>
      <c r="C57" s="117">
        <f>IF($A57="","",'Situfin serie mensual'!IU56)</f>
        <v>449.94974522799998</v>
      </c>
      <c r="D57" s="117">
        <f>IF($A57="","",'Situfin serie mensual'!IV56)</f>
        <v>438.43787432799996</v>
      </c>
      <c r="E57" s="117">
        <f>IF($A57="","",'Situfin serie mensual'!IW56)</f>
        <v>447.49202055200004</v>
      </c>
      <c r="F57" s="117">
        <f>IF($A57="","",'Situfin serie mensual'!IX56)</f>
        <v>431.94042629299997</v>
      </c>
      <c r="G57" s="117">
        <f>IF($A57="","",'Situfin serie mensual'!IY56)</f>
        <v>426.96554845999998</v>
      </c>
      <c r="H57" s="117">
        <f>IF($A57="","",'Situfin serie mensual'!IZ56)</f>
        <v>445.96629593199998</v>
      </c>
      <c r="I57" s="117">
        <f>IF($A57="","",'Situfin serie mensual'!JA56)</f>
        <v>449.09443202099993</v>
      </c>
      <c r="J57" s="117">
        <f>IF($A57="","",'Situfin serie mensual'!JB56)</f>
        <v>451.13063009699999</v>
      </c>
      <c r="K57" s="117">
        <f>IF($A57="","",'Situfin serie mensual'!JC56)</f>
        <v>0</v>
      </c>
      <c r="L57" s="117">
        <f>IF($A57="","",'Situfin serie mensual'!JD56)</f>
        <v>0</v>
      </c>
      <c r="M57" s="117">
        <f>IF($A57="","",'Situfin serie mensual'!JE56)</f>
        <v>0</v>
      </c>
      <c r="N57" s="117">
        <f t="shared" si="1"/>
        <v>3942.4785990729997</v>
      </c>
      <c r="O57" s="10"/>
      <c r="P57" s="10"/>
    </row>
    <row r="58" spans="1:16" s="118" customFormat="1" ht="12.75" x14ac:dyDescent="0.2">
      <c r="A58" s="31" t="s">
        <v>37</v>
      </c>
      <c r="B58" s="117">
        <f>IF($A58="","",'Situfin serie mensual'!IT57)</f>
        <v>260.599814525</v>
      </c>
      <c r="C58" s="117">
        <f>IF($A58="","",'Situfin serie mensual'!IU57)</f>
        <v>269.79145231100006</v>
      </c>
      <c r="D58" s="117">
        <f>IF($A58="","",'Situfin serie mensual'!IV57)</f>
        <v>279.85136358</v>
      </c>
      <c r="E58" s="117">
        <f>IF($A58="","",'Situfin serie mensual'!IW57)</f>
        <v>275.81109014899999</v>
      </c>
      <c r="F58" s="117">
        <f>IF($A58="","",'Situfin serie mensual'!IX57)</f>
        <v>281.50389901900002</v>
      </c>
      <c r="G58" s="117">
        <f>IF($A58="","",'Situfin serie mensual'!IY57)</f>
        <v>293.55045695999996</v>
      </c>
      <c r="H58" s="117">
        <f>IF($A58="","",'Situfin serie mensual'!IZ57)</f>
        <v>277.41823741799999</v>
      </c>
      <c r="I58" s="117">
        <f>IF($A58="","",'Situfin serie mensual'!JA57)</f>
        <v>270.03846093800001</v>
      </c>
      <c r="J58" s="117">
        <f>IF($A58="","",'Situfin serie mensual'!JB57)</f>
        <v>288.84409488699998</v>
      </c>
      <c r="K58" s="117">
        <f>IF($A58="","",'Situfin serie mensual'!JC57)</f>
        <v>0</v>
      </c>
      <c r="L58" s="117">
        <f>IF($A58="","",'Situfin serie mensual'!JD57)</f>
        <v>0</v>
      </c>
      <c r="M58" s="117">
        <f>IF($A58="","",'Situfin serie mensual'!JE57)</f>
        <v>0</v>
      </c>
      <c r="N58" s="117">
        <f t="shared" si="1"/>
        <v>2497.4088697870002</v>
      </c>
      <c r="O58" s="10"/>
      <c r="P58" s="10"/>
    </row>
    <row r="59" spans="1:16" s="118" customFormat="1" ht="12.75" x14ac:dyDescent="0.2">
      <c r="A59" s="31" t="s">
        <v>38</v>
      </c>
      <c r="B59" s="117">
        <f>IF($A59="","",'Situfin serie mensual'!IT58)</f>
        <v>19.800233174000002</v>
      </c>
      <c r="C59" s="117">
        <f>IF($A59="","",'Situfin serie mensual'!IU58)</f>
        <v>34.668518685000002</v>
      </c>
      <c r="D59" s="117">
        <f>IF($A59="","",'Situfin serie mensual'!IV58)</f>
        <v>38.804637597000003</v>
      </c>
      <c r="E59" s="117">
        <f>IF($A59="","",'Situfin serie mensual'!IW58)</f>
        <v>26.790627221000001</v>
      </c>
      <c r="F59" s="117">
        <f>IF($A59="","",'Situfin serie mensual'!IX58)</f>
        <v>26.75055622</v>
      </c>
      <c r="G59" s="117">
        <f>IF($A59="","",'Situfin serie mensual'!IY58)</f>
        <v>24.136058603000002</v>
      </c>
      <c r="H59" s="117">
        <f>IF($A59="","",'Situfin serie mensual'!IZ58)</f>
        <v>25.990879236000001</v>
      </c>
      <c r="I59" s="117">
        <f>IF($A59="","",'Situfin serie mensual'!JA58)</f>
        <v>23.963221911000002</v>
      </c>
      <c r="J59" s="117">
        <f>IF($A59="","",'Situfin serie mensual'!JB58)</f>
        <v>24.444911619000003</v>
      </c>
      <c r="K59" s="117">
        <f>IF($A59="","",'Situfin serie mensual'!JC58)</f>
        <v>0</v>
      </c>
      <c r="L59" s="117">
        <f>IF($A59="","",'Situfin serie mensual'!JD58)</f>
        <v>0</v>
      </c>
      <c r="M59" s="117">
        <f>IF($A59="","",'Situfin serie mensual'!JE58)</f>
        <v>0</v>
      </c>
      <c r="N59" s="117">
        <f t="shared" si="1"/>
        <v>245.34964426600004</v>
      </c>
      <c r="O59" s="10"/>
      <c r="P59" s="10"/>
    </row>
    <row r="60" spans="1:16" s="118" customFormat="1" ht="12.75" x14ac:dyDescent="0.2">
      <c r="A60" s="154" t="s">
        <v>39</v>
      </c>
      <c r="B60" s="115">
        <f>IF($A60="","",'Situfin serie mensual'!IT59)</f>
        <v>9.1606075030000014</v>
      </c>
      <c r="C60" s="115">
        <f>IF($A60="","",'Situfin serie mensual'!IU59)</f>
        <v>120.791473983</v>
      </c>
      <c r="D60" s="115">
        <f>IF($A60="","",'Situfin serie mensual'!IV59)</f>
        <v>160.37972028500002</v>
      </c>
      <c r="E60" s="115">
        <f>IF($A60="","",'Situfin serie mensual'!IW59)</f>
        <v>163.72374456899999</v>
      </c>
      <c r="F60" s="115">
        <f>IF($A60="","",'Situfin serie mensual'!IX59)</f>
        <v>270.08122899700004</v>
      </c>
      <c r="G60" s="115">
        <f>IF($A60="","",'Situfin serie mensual'!IY59)</f>
        <v>192.33654062599999</v>
      </c>
      <c r="H60" s="115">
        <f>IF($A60="","",'Situfin serie mensual'!IZ59)</f>
        <v>180.28372089200002</v>
      </c>
      <c r="I60" s="115">
        <f>IF($A60="","",'Situfin serie mensual'!JA59)</f>
        <v>186.03403647300001</v>
      </c>
      <c r="J60" s="115">
        <f>IF($A60="","",'Situfin serie mensual'!JB59)</f>
        <v>143.953139695</v>
      </c>
      <c r="K60" s="115">
        <f>IF($A60="","",'Situfin serie mensual'!JC59)</f>
        <v>0</v>
      </c>
      <c r="L60" s="115">
        <f>IF($A60="","",'Situfin serie mensual'!JD59)</f>
        <v>0</v>
      </c>
      <c r="M60" s="115">
        <f>IF($A60="","",'Situfin serie mensual'!JE59)</f>
        <v>0</v>
      </c>
      <c r="N60" s="115">
        <f t="shared" si="1"/>
        <v>1426.7442130230002</v>
      </c>
      <c r="O60" s="10"/>
      <c r="P60" s="10"/>
    </row>
    <row r="61" spans="1:16" s="118" customFormat="1" ht="12.75" x14ac:dyDescent="0.2">
      <c r="A61" s="13" t="s">
        <v>40</v>
      </c>
      <c r="B61" s="117">
        <f>IF($A61="","",'Situfin serie mensual'!IT60)</f>
        <v>8.6700339570000011</v>
      </c>
      <c r="C61" s="117">
        <f>IF($A61="","",'Situfin serie mensual'!IU60)</f>
        <v>25.587230349999999</v>
      </c>
      <c r="D61" s="117">
        <f>IF($A61="","",'Situfin serie mensual'!IV60)</f>
        <v>69.157256285000017</v>
      </c>
      <c r="E61" s="117">
        <f>IF($A61="","",'Situfin serie mensual'!IW60)</f>
        <v>55.896597330999988</v>
      </c>
      <c r="F61" s="117">
        <f>IF($A61="","",'Situfin serie mensual'!IX60)</f>
        <v>129.05403566500001</v>
      </c>
      <c r="G61" s="117">
        <f>IF($A61="","",'Situfin serie mensual'!IY60)</f>
        <v>69.665342180999986</v>
      </c>
      <c r="H61" s="117">
        <f>IF($A61="","",'Situfin serie mensual'!IZ60)</f>
        <v>117.82658553100001</v>
      </c>
      <c r="I61" s="117">
        <f>IF($A61="","",'Situfin serie mensual'!JA60)</f>
        <v>110.63926989300001</v>
      </c>
      <c r="J61" s="117">
        <f>IF($A61="","",'Situfin serie mensual'!JB60)</f>
        <v>42.102533298000012</v>
      </c>
      <c r="K61" s="117">
        <f>IF($A61="","",'Situfin serie mensual'!JC60)</f>
        <v>0</v>
      </c>
      <c r="L61" s="117">
        <f>IF($A61="","",'Situfin serie mensual'!JD60)</f>
        <v>0</v>
      </c>
      <c r="M61" s="117">
        <f>IF($A61="","",'Situfin serie mensual'!JE60)</f>
        <v>0</v>
      </c>
      <c r="N61" s="117">
        <f t="shared" si="1"/>
        <v>628.59888449100004</v>
      </c>
      <c r="O61" s="10"/>
      <c r="P61" s="10"/>
    </row>
    <row r="62" spans="1:16" s="118" customFormat="1" ht="12.75" hidden="1" x14ac:dyDescent="0.2">
      <c r="A62" s="33" t="s">
        <v>41</v>
      </c>
      <c r="B62" s="117">
        <f>IF($A62="","",'Situfin serie mensual'!IT61)</f>
        <v>2.9506307270000001</v>
      </c>
      <c r="C62" s="117">
        <f>IF($A62="","",'Situfin serie mensual'!IU61)</f>
        <v>1.731943</v>
      </c>
      <c r="D62" s="117">
        <f>IF($A62="","",'Situfin serie mensual'!IV61)</f>
        <v>4.1247049999999996</v>
      </c>
      <c r="E62" s="117">
        <f>IF($A62="","",'Situfin serie mensual'!IW61)</f>
        <v>16.357658205</v>
      </c>
      <c r="F62" s="117">
        <f>IF($A62="","",'Situfin serie mensual'!IX61)</f>
        <v>20.842849130999998</v>
      </c>
      <c r="G62" s="117">
        <f>IF($A62="","",'Situfin serie mensual'!IY61)</f>
        <v>31.968753273999997</v>
      </c>
      <c r="H62" s="117">
        <f>IF($A62="","",'Situfin serie mensual'!IZ61)</f>
        <v>36.931859482</v>
      </c>
      <c r="I62" s="117">
        <f>IF($A62="","",'Situfin serie mensual'!JA61)</f>
        <v>8.6597728509999996</v>
      </c>
      <c r="J62" s="117">
        <f>IF($A62="","",'Situfin serie mensual'!JB61)</f>
        <v>2.842391852</v>
      </c>
      <c r="K62" s="117">
        <f>IF($A62="","",'Situfin serie mensual'!JC61)</f>
        <v>0</v>
      </c>
      <c r="L62" s="117">
        <f>IF($A62="","",'Situfin serie mensual'!JD61)</f>
        <v>0</v>
      </c>
      <c r="M62" s="117">
        <f>IF($A62="","",'Situfin serie mensual'!JE61)</f>
        <v>0</v>
      </c>
      <c r="N62" s="117">
        <f t="shared" si="1"/>
        <v>126.41056352199999</v>
      </c>
      <c r="O62" s="10"/>
      <c r="P62" s="10"/>
    </row>
    <row r="63" spans="1:16" s="118" customFormat="1" ht="12.75" hidden="1" x14ac:dyDescent="0.2">
      <c r="A63" s="33" t="s">
        <v>42</v>
      </c>
      <c r="B63" s="117">
        <f>IF($A63="","",'Situfin serie mensual'!IT62)</f>
        <v>1.3361637780000002</v>
      </c>
      <c r="C63" s="117">
        <f>IF($A63="","",'Situfin serie mensual'!IU62)</f>
        <v>11.188073524</v>
      </c>
      <c r="D63" s="117">
        <f>IF($A63="","",'Situfin serie mensual'!IV62)</f>
        <v>11.616618176000001</v>
      </c>
      <c r="E63" s="117">
        <f>IF($A63="","",'Situfin serie mensual'!IW62)</f>
        <v>16.843373342</v>
      </c>
      <c r="F63" s="117">
        <f>IF($A63="","",'Situfin serie mensual'!IX62)</f>
        <v>31.992113463999999</v>
      </c>
      <c r="G63" s="117">
        <f>IF($A63="","",'Situfin serie mensual'!IY62)</f>
        <v>11.433426416999998</v>
      </c>
      <c r="H63" s="117">
        <f>IF($A63="","",'Situfin serie mensual'!IZ62)</f>
        <v>29.400120528999999</v>
      </c>
      <c r="I63" s="117">
        <f>IF($A63="","",'Situfin serie mensual'!JA62)</f>
        <v>33.653365161000004</v>
      </c>
      <c r="J63" s="117">
        <f>IF($A63="","",'Situfin serie mensual'!JB62)</f>
        <v>20.083155403999999</v>
      </c>
      <c r="K63" s="117">
        <f>IF($A63="","",'Situfin serie mensual'!JC62)</f>
        <v>0</v>
      </c>
      <c r="L63" s="117">
        <f>IF($A63="","",'Situfin serie mensual'!JD62)</f>
        <v>0</v>
      </c>
      <c r="M63" s="117">
        <f>IF($A63="","",'Situfin serie mensual'!JE62)</f>
        <v>0</v>
      </c>
      <c r="N63" s="117">
        <f t="shared" si="1"/>
        <v>167.54640979499999</v>
      </c>
      <c r="O63" s="10"/>
      <c r="P63" s="10"/>
    </row>
    <row r="64" spans="1:16" s="118" customFormat="1" ht="12.75" hidden="1" x14ac:dyDescent="0.2">
      <c r="A64" s="33" t="s">
        <v>43</v>
      </c>
      <c r="B64" s="117">
        <f>IF($A64="","",'Situfin serie mensual'!IT63)</f>
        <v>0.10048207100000001</v>
      </c>
      <c r="C64" s="117">
        <f>IF($A64="","",'Situfin serie mensual'!IU63)</f>
        <v>3.3000000000000003E-5</v>
      </c>
      <c r="D64" s="117">
        <f>IF($A64="","",'Situfin serie mensual'!IV63)</f>
        <v>1.8778349999999997</v>
      </c>
      <c r="E64" s="117">
        <f>IF($A64="","",'Situfin serie mensual'!IW63)</f>
        <v>9.8186403000000005E-2</v>
      </c>
      <c r="F64" s="117">
        <f>IF($A64="","",'Situfin serie mensual'!IX63)</f>
        <v>2.8170425000000012</v>
      </c>
      <c r="G64" s="117">
        <f>IF($A64="","",'Situfin serie mensual'!IY63)</f>
        <v>0.05</v>
      </c>
      <c r="H64" s="117">
        <f>IF($A64="","",'Situfin serie mensual'!IZ63)</f>
        <v>3.0372508649999999</v>
      </c>
      <c r="I64" s="117">
        <f>IF($A64="","",'Situfin serie mensual'!JA63)</f>
        <v>0.42238947999999998</v>
      </c>
      <c r="J64" s="117">
        <f>IF($A64="","",'Situfin serie mensual'!JB63)</f>
        <v>1.912616622</v>
      </c>
      <c r="K64" s="117">
        <f>IF($A64="","",'Situfin serie mensual'!JC63)</f>
        <v>0</v>
      </c>
      <c r="L64" s="117">
        <f>IF($A64="","",'Situfin serie mensual'!JD63)</f>
        <v>0</v>
      </c>
      <c r="M64" s="117">
        <f>IF($A64="","",'Situfin serie mensual'!JE63)</f>
        <v>0</v>
      </c>
      <c r="N64" s="117">
        <f t="shared" si="1"/>
        <v>10.315835941</v>
      </c>
      <c r="O64" s="10"/>
      <c r="P64" s="10"/>
    </row>
    <row r="65" spans="1:18" s="118" customFormat="1" ht="12.75" hidden="1" x14ac:dyDescent="0.2">
      <c r="A65" s="13" t="s">
        <v>44</v>
      </c>
      <c r="B65" s="117">
        <f>IF($A65="","",'Situfin serie mensual'!IT64)</f>
        <v>0.45256469399999999</v>
      </c>
      <c r="C65" s="117">
        <f>IF($A65="","",'Situfin serie mensual'!IU64)</f>
        <v>10.021988139000001</v>
      </c>
      <c r="D65" s="117">
        <f>IF($A65="","",'Situfin serie mensual'!IV64)</f>
        <v>48.301905422000004</v>
      </c>
      <c r="E65" s="117">
        <f>IF($A65="","",'Situfin serie mensual'!IW64)</f>
        <v>19.356186792999996</v>
      </c>
      <c r="F65" s="117">
        <f>IF($A65="","",'Situfin serie mensual'!IX64)</f>
        <v>70.02083778299999</v>
      </c>
      <c r="G65" s="117">
        <f>IF($A65="","",'Situfin serie mensual'!IY64)</f>
        <v>23.189010666999998</v>
      </c>
      <c r="H65" s="117">
        <f>IF($A65="","",'Situfin serie mensual'!IZ64)</f>
        <v>45.361161967999998</v>
      </c>
      <c r="I65" s="117">
        <f>IF($A65="","",'Situfin serie mensual'!JA64)</f>
        <v>63.852549713999998</v>
      </c>
      <c r="J65" s="117">
        <f>IF($A65="","",'Situfin serie mensual'!JB64)</f>
        <v>14.708176733</v>
      </c>
      <c r="K65" s="117">
        <f>IF($A65="","",'Situfin serie mensual'!JC64)</f>
        <v>0</v>
      </c>
      <c r="L65" s="117">
        <f>IF($A65="","",'Situfin serie mensual'!JD64)</f>
        <v>0</v>
      </c>
      <c r="M65" s="117">
        <f>IF($A65="","",'Situfin serie mensual'!JE64)</f>
        <v>0</v>
      </c>
      <c r="N65" s="117">
        <f t="shared" si="1"/>
        <v>295.26438191300002</v>
      </c>
      <c r="O65" s="10"/>
      <c r="P65" s="10"/>
    </row>
    <row r="66" spans="1:18" s="118" customFormat="1" ht="12.75" hidden="1" x14ac:dyDescent="0.2">
      <c r="A66" s="13" t="s">
        <v>45</v>
      </c>
      <c r="B66" s="117">
        <f>IF($A66="","",'Situfin serie mensual'!IT65)</f>
        <v>3.8301926870000003</v>
      </c>
      <c r="C66" s="117">
        <f>IF($A66="","",'Situfin serie mensual'!IU65)</f>
        <v>2.6451926870000002</v>
      </c>
      <c r="D66" s="117">
        <f>IF($A66="","",'Situfin serie mensual'!IV65)</f>
        <v>3.2361926870000004</v>
      </c>
      <c r="E66" s="117">
        <f>IF($A66="","",'Situfin serie mensual'!IW65)</f>
        <v>3.2411925880000001</v>
      </c>
      <c r="F66" s="117">
        <f>IF($A66="","",'Situfin serie mensual'!IX65)</f>
        <v>3.3811927869999998</v>
      </c>
      <c r="G66" s="117">
        <f>IF($A66="","",'Situfin serie mensual'!IY65)</f>
        <v>3.024151823</v>
      </c>
      <c r="H66" s="117">
        <f>IF($A66="","",'Situfin serie mensual'!IZ65)</f>
        <v>3.0961926870000003</v>
      </c>
      <c r="I66" s="117">
        <f>IF($A66="","",'Situfin serie mensual'!JA65)</f>
        <v>4.0511926870000003</v>
      </c>
      <c r="J66" s="117">
        <f>IF($A66="","",'Situfin serie mensual'!JB65)</f>
        <v>2.5561926870000002</v>
      </c>
      <c r="K66" s="117">
        <f>IF($A66="","",'Situfin serie mensual'!JC65)</f>
        <v>0</v>
      </c>
      <c r="L66" s="117">
        <f>IF($A66="","",'Situfin serie mensual'!JD65)</f>
        <v>0</v>
      </c>
      <c r="M66" s="117">
        <f>IF($A66="","",'Situfin serie mensual'!JE65)</f>
        <v>0</v>
      </c>
      <c r="N66" s="117">
        <f t="shared" si="1"/>
        <v>29.06169332</v>
      </c>
      <c r="O66" s="10"/>
      <c r="P66" s="10"/>
    </row>
    <row r="67" spans="1:18" s="118" customFormat="1" ht="12.75" x14ac:dyDescent="0.2">
      <c r="A67" s="13" t="s">
        <v>168</v>
      </c>
      <c r="B67" s="117">
        <f>IF($A67="","",'Situfin serie mensual'!IT66)</f>
        <v>0.49057354600000008</v>
      </c>
      <c r="C67" s="117">
        <f>IF($A67="","",'Situfin serie mensual'!IU66)</f>
        <v>95.204243633000004</v>
      </c>
      <c r="D67" s="117">
        <f>IF($A67="","",'Situfin serie mensual'!IV66)</f>
        <v>91.222464000000002</v>
      </c>
      <c r="E67" s="117">
        <f>IF($A67="","",'Situfin serie mensual'!IW66)</f>
        <v>107.82714723800001</v>
      </c>
      <c r="F67" s="117">
        <f>IF($A67="","",'Situfin serie mensual'!IX66)</f>
        <v>141.027193332</v>
      </c>
      <c r="G67" s="117">
        <f>IF($A67="","",'Situfin serie mensual'!IY66)</f>
        <v>122.67119844499999</v>
      </c>
      <c r="H67" s="117">
        <f>IF($A67="","",'Situfin serie mensual'!IZ66)</f>
        <v>62.457135361000006</v>
      </c>
      <c r="I67" s="117">
        <f>IF($A67="","",'Situfin serie mensual'!JA66)</f>
        <v>75.394766579999995</v>
      </c>
      <c r="J67" s="117">
        <f>IF($A67="","",'Situfin serie mensual'!JB66)</f>
        <v>101.85060639699999</v>
      </c>
      <c r="K67" s="117">
        <f>IF($A67="","",'Situfin serie mensual'!JC66)</f>
        <v>0</v>
      </c>
      <c r="L67" s="117">
        <f>IF($A67="","",'Situfin serie mensual'!JD66)</f>
        <v>0</v>
      </c>
      <c r="M67" s="117">
        <f>IF($A67="","",'Situfin serie mensual'!JE66)</f>
        <v>0</v>
      </c>
      <c r="N67" s="117">
        <f t="shared" si="1"/>
        <v>798.14532853200001</v>
      </c>
      <c r="O67" s="10"/>
      <c r="P67" s="10"/>
    </row>
    <row r="68" spans="1:18" s="118" customFormat="1" ht="12.75" hidden="1" x14ac:dyDescent="0.2">
      <c r="A68" s="13" t="s">
        <v>47</v>
      </c>
      <c r="B68" s="117">
        <f>IF($A68="","",'Situfin serie mensual'!IT67)</f>
        <v>0.49057354600000008</v>
      </c>
      <c r="C68" s="117">
        <f>IF($A68="","",'Situfin serie mensual'!IU67)</f>
        <v>95.204243633000004</v>
      </c>
      <c r="D68" s="117">
        <f>IF($A68="","",'Situfin serie mensual'!IV67)</f>
        <v>91.222464000000002</v>
      </c>
      <c r="E68" s="117">
        <f>IF($A68="","",'Situfin serie mensual'!IW67)</f>
        <v>107.82714723800001</v>
      </c>
      <c r="F68" s="117">
        <f>IF($A68="","",'Situfin serie mensual'!IX67)</f>
        <v>141.027193332</v>
      </c>
      <c r="G68" s="117">
        <f>IF($A68="","",'Situfin serie mensual'!IY67)</f>
        <v>122.67119844499999</v>
      </c>
      <c r="H68" s="117">
        <f>IF($A68="","",'Situfin serie mensual'!IZ67)</f>
        <v>62.457135361000006</v>
      </c>
      <c r="I68" s="117">
        <f>IF($A68="","",'Situfin serie mensual'!JA67)</f>
        <v>75.394766579999995</v>
      </c>
      <c r="J68" s="117">
        <f>IF($A68="","",'Situfin serie mensual'!JB67)</f>
        <v>101.85060639699999</v>
      </c>
      <c r="K68" s="117">
        <f>IF($A68="","",'Situfin serie mensual'!JC67)</f>
        <v>0</v>
      </c>
      <c r="L68" s="117">
        <f>IF($A68="","",'Situfin serie mensual'!JD67)</f>
        <v>0</v>
      </c>
      <c r="M68" s="117">
        <f>IF($A68="","",'Situfin serie mensual'!JE67)</f>
        <v>0</v>
      </c>
      <c r="N68" s="117">
        <f t="shared" si="1"/>
        <v>798.14532853200001</v>
      </c>
      <c r="O68" s="10"/>
      <c r="P68" s="10"/>
    </row>
    <row r="69" spans="1:18" s="118" customFormat="1" ht="12.75" hidden="1" x14ac:dyDescent="0.2">
      <c r="A69" s="13" t="s">
        <v>48</v>
      </c>
      <c r="B69" s="117">
        <f>IF($A69="","",'Situfin serie mensual'!IT68)</f>
        <v>0</v>
      </c>
      <c r="C69" s="117">
        <f>IF($A69="","",'Situfin serie mensual'!IU68)</f>
        <v>0</v>
      </c>
      <c r="D69" s="117">
        <f>IF($A69="","",'Situfin serie mensual'!IV68)</f>
        <v>0</v>
      </c>
      <c r="E69" s="117">
        <f>IF($A69="","",'Situfin serie mensual'!IW68)</f>
        <v>0</v>
      </c>
      <c r="F69" s="117">
        <f>IF($A69="","",'Situfin serie mensual'!IX68)</f>
        <v>0</v>
      </c>
      <c r="G69" s="117">
        <f>IF($A69="","",'Situfin serie mensual'!IY68)</f>
        <v>0</v>
      </c>
      <c r="H69" s="117">
        <f>IF($A69="","",'Situfin serie mensual'!IZ68)</f>
        <v>0</v>
      </c>
      <c r="I69" s="117">
        <f>IF($A69="","",'Situfin serie mensual'!JA68)</f>
        <v>0</v>
      </c>
      <c r="J69" s="117">
        <f>IF($A69="","",'Situfin serie mensual'!JB68)</f>
        <v>0</v>
      </c>
      <c r="K69" s="117">
        <f>IF($A69="","",'Situfin serie mensual'!JC68)</f>
        <v>0</v>
      </c>
      <c r="L69" s="117">
        <f>IF($A69="","",'Situfin serie mensual'!JD68)</f>
        <v>0</v>
      </c>
      <c r="M69" s="117">
        <f>IF($A69="","",'Situfin serie mensual'!JE68)</f>
        <v>0</v>
      </c>
      <c r="N69" s="117">
        <f t="shared" si="1"/>
        <v>0</v>
      </c>
      <c r="O69" s="10"/>
      <c r="P69" s="10"/>
    </row>
    <row r="70" spans="1:18" s="118" customFormat="1" ht="12.75" hidden="1" x14ac:dyDescent="0.2">
      <c r="A70" s="13" t="s">
        <v>49</v>
      </c>
      <c r="B70" s="117">
        <f>IF($A70="","",'Situfin serie mensual'!IT69)</f>
        <v>0</v>
      </c>
      <c r="C70" s="117">
        <f>IF($A70="","",'Situfin serie mensual'!IU69)</f>
        <v>0</v>
      </c>
      <c r="D70" s="117">
        <f>IF($A70="","",'Situfin serie mensual'!IV69)</f>
        <v>0</v>
      </c>
      <c r="E70" s="117">
        <f>IF($A70="","",'Situfin serie mensual'!IW69)</f>
        <v>0</v>
      </c>
      <c r="F70" s="117">
        <f>IF($A70="","",'Situfin serie mensual'!IX69)</f>
        <v>0</v>
      </c>
      <c r="G70" s="117">
        <f>IF($A70="","",'Situfin serie mensual'!IY69)</f>
        <v>0</v>
      </c>
      <c r="H70" s="117">
        <f>IF($A70="","",'Situfin serie mensual'!IZ69)</f>
        <v>0</v>
      </c>
      <c r="I70" s="117">
        <f>IF($A70="","",'Situfin serie mensual'!JA69)</f>
        <v>0</v>
      </c>
      <c r="J70" s="117">
        <f>IF($A70="","",'Situfin serie mensual'!JB69)</f>
        <v>0</v>
      </c>
      <c r="K70" s="117">
        <f>IF($A70="","",'Situfin serie mensual'!JC69)</f>
        <v>0</v>
      </c>
      <c r="L70" s="117">
        <f>IF($A70="","",'Situfin serie mensual'!JD69)</f>
        <v>0</v>
      </c>
      <c r="M70" s="117">
        <f>IF($A70="","",'Situfin serie mensual'!JE69)</f>
        <v>0</v>
      </c>
      <c r="N70" s="117">
        <f t="shared" si="1"/>
        <v>0</v>
      </c>
      <c r="O70" s="10"/>
      <c r="P70" s="10"/>
    </row>
    <row r="71" spans="1:18" s="118" customFormat="1" ht="12.75" x14ac:dyDescent="0.2">
      <c r="A71" s="13"/>
      <c r="B71" s="117" t="str">
        <f>IF($A71="","",'Situfin serie mensual'!IT70)</f>
        <v/>
      </c>
      <c r="C71" s="117" t="str">
        <f>IF($A71="","",'Situfin serie mensual'!IU70)</f>
        <v/>
      </c>
      <c r="D71" s="117" t="str">
        <f>IF($A71="","",'Situfin serie mensual'!IV70)</f>
        <v/>
      </c>
      <c r="E71" s="117" t="str">
        <f>IF($A71="","",'Situfin serie mensual'!IW70)</f>
        <v/>
      </c>
      <c r="F71" s="117" t="str">
        <f>IF($A71="","",'Situfin serie mensual'!IX70)</f>
        <v/>
      </c>
      <c r="G71" s="117" t="str">
        <f>IF($A71="","",'Situfin serie mensual'!IY70)</f>
        <v/>
      </c>
      <c r="H71" s="117" t="str">
        <f>IF($A71="","",'Situfin serie mensual'!IZ70)</f>
        <v/>
      </c>
      <c r="I71" s="117" t="str">
        <f>IF($A71="","",'Situfin serie mensual'!JA70)</f>
        <v/>
      </c>
      <c r="J71" s="117" t="str">
        <f>IF($A71="","",'Situfin serie mensual'!JB70)</f>
        <v/>
      </c>
      <c r="K71" s="117" t="str">
        <f>IF($A71="","",'Situfin serie mensual'!JC70)</f>
        <v/>
      </c>
      <c r="L71" s="117" t="str">
        <f>IF($A71="","",'Situfin serie mensual'!JD70)</f>
        <v/>
      </c>
      <c r="M71" s="117" t="str">
        <f>IF($A71="","",'Situfin serie mensual'!JE70)</f>
        <v/>
      </c>
      <c r="N71" s="117"/>
      <c r="O71" s="10"/>
      <c r="P71" s="10"/>
    </row>
    <row r="72" spans="1:18" s="118" customFormat="1" ht="13.5" x14ac:dyDescent="0.25">
      <c r="A72" s="124" t="s">
        <v>50</v>
      </c>
      <c r="B72" s="125">
        <f>IF($A72="","",'Situfin serie mensual'!IT71)</f>
        <v>1002.3856376040003</v>
      </c>
      <c r="C72" s="125">
        <f>IF($A72="","",'Situfin serie mensual'!IU71)</f>
        <v>-591.62787570999944</v>
      </c>
      <c r="D72" s="125">
        <f>IF($A72="","",'Situfin serie mensual'!IV71)</f>
        <v>-1699.7818783279995</v>
      </c>
      <c r="E72" s="125">
        <f>IF($A72="","",'Situfin serie mensual'!IW71)</f>
        <v>1123.5998421269996</v>
      </c>
      <c r="F72" s="125">
        <f>IF($A72="","",'Situfin serie mensual'!IX71)</f>
        <v>1144.9855842650004</v>
      </c>
      <c r="G72" s="125">
        <f>IF($A72="","",'Situfin serie mensual'!IY71)</f>
        <v>450.90408300599984</v>
      </c>
      <c r="H72" s="125">
        <f>IF($A72="","",'Situfin serie mensual'!IZ71)</f>
        <v>272.70787805200052</v>
      </c>
      <c r="I72" s="125">
        <f>IF($A72="","",'Situfin serie mensual'!JA71)</f>
        <v>-812.31715226199913</v>
      </c>
      <c r="J72" s="125">
        <f>IF($A72="","",'Situfin serie mensual'!JB71)</f>
        <v>-172.22792512499927</v>
      </c>
      <c r="K72" s="125">
        <f>IF($A72="","",'Situfin serie mensual'!JC71)</f>
        <v>0</v>
      </c>
      <c r="L72" s="125">
        <f>IF($A72="","",'Situfin serie mensual'!JD71)</f>
        <v>0</v>
      </c>
      <c r="M72" s="125">
        <f>IF($A72="","",'Situfin serie mensual'!JE71)</f>
        <v>0</v>
      </c>
      <c r="N72" s="125">
        <f>+SUM(B72:M72)</f>
        <v>718.62819362900336</v>
      </c>
      <c r="O72" s="10"/>
      <c r="P72" s="10"/>
    </row>
    <row r="73" spans="1:18" s="118" customFormat="1" ht="12.75" x14ac:dyDescent="0.2">
      <c r="A73" s="112"/>
      <c r="B73" s="115" t="str">
        <f>IF($A73="","",'Situfin serie mensual'!IT72)</f>
        <v/>
      </c>
      <c r="C73" s="115" t="str">
        <f>IF($A73="","",'Situfin serie mensual'!IU72)</f>
        <v/>
      </c>
      <c r="D73" s="115" t="str">
        <f>IF($A73="","",'Situfin serie mensual'!IV72)</f>
        <v/>
      </c>
      <c r="E73" s="115" t="str">
        <f>IF($A73="","",'Situfin serie mensual'!IW72)</f>
        <v/>
      </c>
      <c r="F73" s="115" t="str">
        <f>IF($A73="","",'Situfin serie mensual'!IX72)</f>
        <v/>
      </c>
      <c r="G73" s="115" t="str">
        <f>IF($A73="","",'Situfin serie mensual'!IY72)</f>
        <v/>
      </c>
      <c r="H73" s="115" t="str">
        <f>IF($A73="","",'Situfin serie mensual'!IZ72)</f>
        <v/>
      </c>
      <c r="I73" s="115" t="str">
        <f>IF($A73="","",'Situfin serie mensual'!JA72)</f>
        <v/>
      </c>
      <c r="J73" s="115" t="str">
        <f>IF($A73="","",'Situfin serie mensual'!JB72)</f>
        <v/>
      </c>
      <c r="K73" s="115" t="str">
        <f>IF($A73="","",'Situfin serie mensual'!JC72)</f>
        <v/>
      </c>
      <c r="L73" s="115" t="str">
        <f>IF($A73="","",'Situfin serie mensual'!JD72)</f>
        <v/>
      </c>
      <c r="M73" s="115" t="str">
        <f>IF($A73="","",'Situfin serie mensual'!JE72)</f>
        <v/>
      </c>
      <c r="N73" s="121"/>
      <c r="O73" s="10"/>
      <c r="P73" s="10"/>
    </row>
    <row r="74" spans="1:18" s="10" customFormat="1" ht="12.75" x14ac:dyDescent="0.2">
      <c r="A74" s="112"/>
      <c r="B74" s="121" t="str">
        <f>IF($A74="","",'Situfin serie mensual'!IT73)</f>
        <v/>
      </c>
      <c r="C74" s="121" t="str">
        <f>IF($A74="","",'Situfin serie mensual'!IU73)</f>
        <v/>
      </c>
      <c r="D74" s="121" t="str">
        <f>IF($A74="","",'Situfin serie mensual'!IV73)</f>
        <v/>
      </c>
      <c r="E74" s="121" t="str">
        <f>IF($A74="","",'Situfin serie mensual'!IW73)</f>
        <v/>
      </c>
      <c r="F74" s="121" t="str">
        <f>IF($A74="","",'Situfin serie mensual'!IX73)</f>
        <v/>
      </c>
      <c r="G74" s="121" t="str">
        <f>IF($A74="","",'Situfin serie mensual'!IY73)</f>
        <v/>
      </c>
      <c r="H74" s="121" t="str">
        <f>IF($A74="","",'Situfin serie mensual'!IZ73)</f>
        <v/>
      </c>
      <c r="I74" s="121" t="str">
        <f>IF($A74="","",'Situfin serie mensual'!JA73)</f>
        <v/>
      </c>
      <c r="J74" s="121" t="str">
        <f>IF($A74="","",'Situfin serie mensual'!JB73)</f>
        <v/>
      </c>
      <c r="K74" s="121" t="str">
        <f>IF($A74="","",'Situfin serie mensual'!JC73)</f>
        <v/>
      </c>
      <c r="L74" s="121" t="str">
        <f>IF($A74="","",'Situfin serie mensual'!JD73)</f>
        <v/>
      </c>
      <c r="M74" s="121" t="str">
        <f>IF($A74="","",'Situfin serie mensual'!JE73)</f>
        <v/>
      </c>
      <c r="N74" s="121"/>
      <c r="Q74" s="147"/>
      <c r="R74" s="147"/>
    </row>
    <row r="75" spans="1:18" s="16" customFormat="1" ht="12.75" outlineLevel="2" x14ac:dyDescent="0.2">
      <c r="A75" s="10" t="s">
        <v>51</v>
      </c>
      <c r="B75" s="115">
        <f>IF($A75="","",'Situfin serie mensual'!IT74)</f>
        <v>37.041825209999999</v>
      </c>
      <c r="C75" s="115">
        <f>IF($A75="","",'Situfin serie mensual'!IU74)</f>
        <v>184.82380115500004</v>
      </c>
      <c r="D75" s="115">
        <f>IF($A75="","",'Situfin serie mensual'!IV74)</f>
        <v>468.93283557800009</v>
      </c>
      <c r="E75" s="115">
        <f>IF($A75="","",'Situfin serie mensual'!IW74)</f>
        <v>612.93987192400004</v>
      </c>
      <c r="F75" s="115">
        <f>IF($A75="","",'Situfin serie mensual'!IX74)</f>
        <v>508.08560216199999</v>
      </c>
      <c r="G75" s="115">
        <f>IF($A75="","",'Situfin serie mensual'!IY74)</f>
        <v>529.7948712650001</v>
      </c>
      <c r="H75" s="115">
        <f>IF($A75="","",'Situfin serie mensual'!IZ74)</f>
        <v>715.2767886649998</v>
      </c>
      <c r="I75" s="115">
        <f>IF($A75="","",'Situfin serie mensual'!JA74)</f>
        <v>645.81966667200004</v>
      </c>
      <c r="J75" s="115">
        <f>IF($A75="","",'Situfin serie mensual'!JB74)</f>
        <v>538.2603576869999</v>
      </c>
      <c r="K75" s="115">
        <f>IF($A75="","",'Situfin serie mensual'!JC74)</f>
        <v>0</v>
      </c>
      <c r="L75" s="115">
        <f>IF($A75="","",'Situfin serie mensual'!JD74)</f>
        <v>0</v>
      </c>
      <c r="M75" s="115">
        <f>IF($A75="","",'Situfin serie mensual'!JE74)</f>
        <v>0</v>
      </c>
      <c r="N75" s="115">
        <f>+SUM(B75:M75)</f>
        <v>4240.9756203180004</v>
      </c>
      <c r="O75" s="10"/>
      <c r="P75" s="10"/>
    </row>
    <row r="76" spans="1:18" s="118" customFormat="1" ht="12.75" x14ac:dyDescent="0.2">
      <c r="A76" s="13" t="s">
        <v>52</v>
      </c>
      <c r="B76" s="117">
        <f>IF($A76="","",'Situfin serie mensual'!IT75)</f>
        <v>33.694866810000001</v>
      </c>
      <c r="C76" s="117">
        <f>IF($A76="","",'Situfin serie mensual'!IU75)</f>
        <v>111.44811590300004</v>
      </c>
      <c r="D76" s="117">
        <f>IF($A76="","",'Situfin serie mensual'!IV75)</f>
        <v>464.98149370800007</v>
      </c>
      <c r="E76" s="117">
        <f>IF($A76="","",'Situfin serie mensual'!IW75)</f>
        <v>604.62276099900009</v>
      </c>
      <c r="F76" s="117">
        <f>IF($A76="","",'Situfin serie mensual'!IX75)</f>
        <v>499.62814789699996</v>
      </c>
      <c r="G76" s="117">
        <f>IF($A76="","",'Situfin serie mensual'!IY75)</f>
        <v>473.88904741100009</v>
      </c>
      <c r="H76" s="117">
        <f>IF($A76="","",'Situfin serie mensual'!IZ75)</f>
        <v>714.07327816199984</v>
      </c>
      <c r="I76" s="117">
        <f>IF($A76="","",'Situfin serie mensual'!JA75)</f>
        <v>511.73482078400002</v>
      </c>
      <c r="J76" s="117">
        <f>IF($A76="","",'Situfin serie mensual'!JB75)</f>
        <v>534.61586540099995</v>
      </c>
      <c r="K76" s="117">
        <f>IF($A76="","",'Situfin serie mensual'!JC75)</f>
        <v>0</v>
      </c>
      <c r="L76" s="117">
        <f>IF($A76="","",'Situfin serie mensual'!JD75)</f>
        <v>0</v>
      </c>
      <c r="M76" s="117">
        <f>IF($A76="","",'Situfin serie mensual'!JE75)</f>
        <v>0</v>
      </c>
      <c r="N76" s="117">
        <f>+SUM(B76:M76)</f>
        <v>3948.6883970750005</v>
      </c>
      <c r="O76" s="10"/>
      <c r="P76" s="10"/>
      <c r="Q76" s="148"/>
      <c r="R76" s="148"/>
    </row>
    <row r="77" spans="1:18" s="118" customFormat="1" ht="12.75" x14ac:dyDescent="0.2">
      <c r="A77" s="13" t="s">
        <v>53</v>
      </c>
      <c r="B77" s="117">
        <f>IF($A77="","",'Situfin serie mensual'!IT76)</f>
        <v>3.3469584000000001</v>
      </c>
      <c r="C77" s="117">
        <f>IF($A77="","",'Situfin serie mensual'!IU76)</f>
        <v>8.8194265639999987</v>
      </c>
      <c r="D77" s="117">
        <f>IF($A77="","",'Situfin serie mensual'!IV76)</f>
        <v>3.9513418699999998</v>
      </c>
      <c r="E77" s="117">
        <f>IF($A77="","",'Situfin serie mensual'!IW76)</f>
        <v>8.3171109249999997</v>
      </c>
      <c r="F77" s="117">
        <f>IF($A77="","",'Situfin serie mensual'!IX76)</f>
        <v>8.4574542649999991</v>
      </c>
      <c r="G77" s="117">
        <f>IF($A77="","",'Situfin serie mensual'!IY76)</f>
        <v>4.8409505489999995</v>
      </c>
      <c r="H77" s="117">
        <f>IF($A77="","",'Situfin serie mensual'!IZ76)</f>
        <v>1.203510503</v>
      </c>
      <c r="I77" s="117">
        <f>IF($A77="","",'Situfin serie mensual'!JA76)</f>
        <v>7.0126755730000001</v>
      </c>
      <c r="J77" s="117">
        <f>IF($A77="","",'Situfin serie mensual'!JB76)</f>
        <v>3.6444922860000002</v>
      </c>
      <c r="K77" s="117">
        <f>IF($A77="","",'Situfin serie mensual'!JC76)</f>
        <v>0</v>
      </c>
      <c r="L77" s="117">
        <f>IF($A77="","",'Situfin serie mensual'!JD76)</f>
        <v>0</v>
      </c>
      <c r="M77" s="117">
        <f>IF($A77="","",'Situfin serie mensual'!JE76)</f>
        <v>0</v>
      </c>
      <c r="N77" s="117">
        <f>+SUM(B77:M77)</f>
        <v>49.593920935</v>
      </c>
      <c r="O77" s="10"/>
      <c r="P77" s="10"/>
      <c r="Q77" s="129"/>
      <c r="R77" s="129"/>
    </row>
    <row r="78" spans="1:18" s="118" customFormat="1" ht="12.75" x14ac:dyDescent="0.2">
      <c r="A78" s="13" t="s">
        <v>150</v>
      </c>
      <c r="B78" s="117">
        <f>IF($A78="","",'Situfin serie mensual'!IT77)</f>
        <v>0</v>
      </c>
      <c r="C78" s="117">
        <f>IF($A78="","",'Situfin serie mensual'!IU77)</f>
        <v>64.556258688</v>
      </c>
      <c r="D78" s="117">
        <f>IF($A78="","",'Situfin serie mensual'!IV77)</f>
        <v>0</v>
      </c>
      <c r="E78" s="117">
        <f>IF($A78="","",'Situfin serie mensual'!IW77)</f>
        <v>0</v>
      </c>
      <c r="F78" s="117">
        <f>IF($A78="","",'Situfin serie mensual'!IX77)</f>
        <v>0</v>
      </c>
      <c r="G78" s="117">
        <f>IF($A78="","",'Situfin serie mensual'!IY77)</f>
        <v>51.064873304999999</v>
      </c>
      <c r="H78" s="117">
        <f>IF($A78="","",'Situfin serie mensual'!IZ77)</f>
        <v>0</v>
      </c>
      <c r="I78" s="117">
        <f>IF($A78="","",'Situfin serie mensual'!JA77)</f>
        <v>127.07217031499999</v>
      </c>
      <c r="J78" s="117">
        <f>IF($A78="","",'Situfin serie mensual'!JB77)</f>
        <v>0</v>
      </c>
      <c r="K78" s="117">
        <f>IF($A78="","",'Situfin serie mensual'!JC77)</f>
        <v>0</v>
      </c>
      <c r="L78" s="117">
        <f>IF($A78="","",'Situfin serie mensual'!JD77)</f>
        <v>0</v>
      </c>
      <c r="M78" s="117">
        <f>IF($A78="","",'Situfin serie mensual'!JE77)</f>
        <v>0</v>
      </c>
      <c r="N78" s="117">
        <f>+SUM(B78:M78)</f>
        <v>242.693302308</v>
      </c>
      <c r="O78" s="10"/>
      <c r="P78" s="10"/>
      <c r="Q78" s="148"/>
      <c r="R78" s="148"/>
    </row>
    <row r="79" spans="1:18" s="118" customFormat="1" ht="13.5" x14ac:dyDescent="0.25">
      <c r="A79" s="149" t="s">
        <v>55</v>
      </c>
      <c r="B79" s="130">
        <f>IF($A79="","",'Situfin serie mensual'!IT78)</f>
        <v>965.34381239400034</v>
      </c>
      <c r="C79" s="130">
        <f>IF($A79="","",'Situfin serie mensual'!IU78)</f>
        <v>-776.45167686499951</v>
      </c>
      <c r="D79" s="130">
        <f>IF($A79="","",'Situfin serie mensual'!IV78)</f>
        <v>-2168.7147139059998</v>
      </c>
      <c r="E79" s="130">
        <f>IF($A79="","",'Situfin serie mensual'!IW78)</f>
        <v>510.6599702029996</v>
      </c>
      <c r="F79" s="130">
        <f>IF($A79="","",'Situfin serie mensual'!IX78)</f>
        <v>636.89998210300041</v>
      </c>
      <c r="G79" s="130">
        <f>IF($A79="","",'Situfin serie mensual'!IY78)</f>
        <v>-78.89078825900026</v>
      </c>
      <c r="H79" s="130">
        <f>IF($A79="","",'Situfin serie mensual'!IZ78)</f>
        <v>-442.56891061299928</v>
      </c>
      <c r="I79" s="130">
        <f>IF($A79="","",'Situfin serie mensual'!JA78)</f>
        <v>-1458.1368189339992</v>
      </c>
      <c r="J79" s="130">
        <f>IF($A79="","",'Situfin serie mensual'!JB78)</f>
        <v>-710.48828281199917</v>
      </c>
      <c r="K79" s="130">
        <f>IF($A79="","",'Situfin serie mensual'!JC78)</f>
        <v>0</v>
      </c>
      <c r="L79" s="130">
        <f>IF($A79="","",'Situfin serie mensual'!JD78)</f>
        <v>0</v>
      </c>
      <c r="M79" s="130">
        <f>IF($A79="","",'Situfin serie mensual'!JE78)</f>
        <v>0</v>
      </c>
      <c r="N79" s="130">
        <f>+SUM(B79:M79)</f>
        <v>-3522.3474266889971</v>
      </c>
      <c r="O79" s="150"/>
      <c r="P79" s="10"/>
      <c r="Q79" s="10"/>
    </row>
    <row r="80" spans="1:18" s="118" customFormat="1" ht="12.75" x14ac:dyDescent="0.2">
      <c r="A80" s="13"/>
      <c r="B80" s="117" t="str">
        <f>IF($A80="","",'Situfin serie mensual'!IT79)</f>
        <v/>
      </c>
      <c r="C80" s="117" t="str">
        <f>IF($A80="","",'Situfin serie mensual'!IU79)</f>
        <v/>
      </c>
      <c r="D80" s="117" t="str">
        <f>IF($A80="","",'Situfin serie mensual'!IV79)</f>
        <v/>
      </c>
      <c r="E80" s="117" t="str">
        <f>IF($A80="","",'Situfin serie mensual'!IW79)</f>
        <v/>
      </c>
      <c r="F80" s="117" t="str">
        <f>IF($A80="","",'Situfin serie mensual'!IX79)</f>
        <v/>
      </c>
      <c r="G80" s="117" t="str">
        <f>IF($A80="","",'Situfin serie mensual'!IY79)</f>
        <v/>
      </c>
      <c r="H80" s="117" t="str">
        <f>IF($A80="","",'Situfin serie mensual'!IZ79)</f>
        <v/>
      </c>
      <c r="I80" s="117" t="str">
        <f>IF($A80="","",'Situfin serie mensual'!JA79)</f>
        <v/>
      </c>
      <c r="J80" s="117" t="str">
        <f>IF($A80="","",'Situfin serie mensual'!JB79)</f>
        <v/>
      </c>
      <c r="K80" s="117" t="str">
        <f>IF($A80="","",'Situfin serie mensual'!JC79)</f>
        <v/>
      </c>
      <c r="L80" s="117" t="str">
        <f>IF($A80="","",'Situfin serie mensual'!JD79)</f>
        <v/>
      </c>
      <c r="M80" s="117" t="str">
        <f>IF($A80="","",'Situfin serie mensual'!JE79)</f>
        <v/>
      </c>
      <c r="N80" s="117"/>
      <c r="O80" s="10"/>
      <c r="P80" s="10"/>
    </row>
    <row r="81" spans="1:16" s="118" customFormat="1" ht="12.75" x14ac:dyDescent="0.2">
      <c r="A81" s="151" t="s">
        <v>151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31"/>
      <c r="O81" s="10"/>
      <c r="P81" s="10"/>
    </row>
    <row r="82" spans="1:16" s="118" customFormat="1" ht="12.75" x14ac:dyDescent="0.2">
      <c r="A82" s="10"/>
      <c r="B82" s="117" t="str">
        <f>IF($A82="","",'Situfin serie mensual'!IT81)</f>
        <v/>
      </c>
      <c r="C82" s="117" t="str">
        <f>IF($A82="","",'Situfin serie mensual'!IU81)</f>
        <v/>
      </c>
      <c r="D82" s="117" t="str">
        <f>IF($A82="","",'Situfin serie mensual'!IV81)</f>
        <v/>
      </c>
      <c r="E82" s="117" t="str">
        <f>IF($A82="","",'Situfin serie mensual'!IW81)</f>
        <v/>
      </c>
      <c r="F82" s="117" t="str">
        <f>IF($A82="","",'Situfin serie mensual'!IX81)</f>
        <v/>
      </c>
      <c r="G82" s="117" t="str">
        <f>IF($A82="","",'Situfin serie mensual'!IY81)</f>
        <v/>
      </c>
      <c r="H82" s="117" t="str">
        <f>IF($A82="","",'Situfin serie mensual'!IZ81)</f>
        <v/>
      </c>
      <c r="I82" s="117" t="str">
        <f>IF($A82="","",'Situfin serie mensual'!JA81)</f>
        <v/>
      </c>
      <c r="J82" s="117" t="str">
        <f>IF($A82="","",'Situfin serie mensual'!JB81)</f>
        <v/>
      </c>
      <c r="K82" s="117" t="str">
        <f>IF($A82="","",'Situfin serie mensual'!JC81)</f>
        <v/>
      </c>
      <c r="L82" s="117" t="str">
        <f>IF($A82="","",'Situfin serie mensual'!JD81)</f>
        <v/>
      </c>
      <c r="M82" s="117" t="str">
        <f>IF($A82="","",'Situfin serie mensual'!JE81)</f>
        <v/>
      </c>
      <c r="N82" s="115"/>
      <c r="O82" s="10"/>
      <c r="P82" s="10"/>
    </row>
    <row r="83" spans="1:16" s="16" customFormat="1" ht="12.75" outlineLevel="2" x14ac:dyDescent="0.2">
      <c r="A83" s="10" t="s">
        <v>56</v>
      </c>
      <c r="B83" s="115">
        <f>IF($A83="","",'Situfin serie mensual'!IT82)</f>
        <v>-1021.9301791981368</v>
      </c>
      <c r="C83" s="115">
        <f>IF($A83="","",'Situfin serie mensual'!IU82)</f>
        <v>6691.0526495389449</v>
      </c>
      <c r="D83" s="115">
        <f>IF($A83="","",'Situfin serie mensual'!IV82)</f>
        <v>-2780.3319370007994</v>
      </c>
      <c r="E83" s="115">
        <f>IF($A83="","",'Situfin serie mensual'!IW82)</f>
        <v>1032.9323695654336</v>
      </c>
      <c r="F83" s="115">
        <f>IF($A83="","",'Situfin serie mensual'!IX82)</f>
        <v>1521.62250532751</v>
      </c>
      <c r="G83" s="115">
        <f>IF($A83="","",'Situfin serie mensual'!IY82)</f>
        <v>1196.9125215232857</v>
      </c>
      <c r="H83" s="115">
        <f>IF($A83="","",'Situfin serie mensual'!IZ82)</f>
        <v>-312.96146151344402</v>
      </c>
      <c r="I83" s="115">
        <f>IF($A83="","",'Situfin serie mensual'!JA82)</f>
        <v>35.242732589000013</v>
      </c>
      <c r="J83" s="115">
        <f>IF($A83="","",'Situfin serie mensual'!JB82)</f>
        <v>-76.611190039999983</v>
      </c>
      <c r="K83" s="115">
        <f>IF($A83="","",'Situfin serie mensual'!JC82)</f>
        <v>0</v>
      </c>
      <c r="L83" s="115">
        <f>IF($A83="","",'Situfin serie mensual'!JD82)</f>
        <v>0</v>
      </c>
      <c r="M83" s="115">
        <f>IF($A83="","",'Situfin serie mensual'!JE82)</f>
        <v>0</v>
      </c>
      <c r="N83" s="115">
        <f>+SUM(B83:M83)</f>
        <v>6285.9280107917948</v>
      </c>
      <c r="O83" s="10"/>
      <c r="P83" s="10"/>
    </row>
    <row r="84" spans="1:16" s="118" customFormat="1" ht="12.75" x14ac:dyDescent="0.2">
      <c r="A84" s="13" t="s">
        <v>57</v>
      </c>
      <c r="B84" s="117">
        <f>IF($A84="","",'Situfin serie mensual'!IT83)</f>
        <v>-1021.9301791981368</v>
      </c>
      <c r="C84" s="117">
        <f>IF($A84="","",'Situfin serie mensual'!IU83)</f>
        <v>6691.0526495389449</v>
      </c>
      <c r="D84" s="117">
        <f>IF($A84="","",'Situfin serie mensual'!IV83)</f>
        <v>-2780.3319370007994</v>
      </c>
      <c r="E84" s="117">
        <f>IF($A84="","",'Situfin serie mensual'!IW83)</f>
        <v>1032.9323695654336</v>
      </c>
      <c r="F84" s="117">
        <f>IF($A84="","",'Situfin serie mensual'!IX83)</f>
        <v>1521.62250532751</v>
      </c>
      <c r="G84" s="117">
        <f>IF($A84="","",'Situfin serie mensual'!IY83)</f>
        <v>1196.9125215232857</v>
      </c>
      <c r="H84" s="117">
        <f>IF($A84="","",'Situfin serie mensual'!IZ83)</f>
        <v>-312.96146151344402</v>
      </c>
      <c r="I84" s="117">
        <f>IF($A84="","",'Situfin serie mensual'!JA83)</f>
        <v>35.242732589000013</v>
      </c>
      <c r="J84" s="117">
        <f>IF($A84="","",'Situfin serie mensual'!JB83)</f>
        <v>-76.611190039999983</v>
      </c>
      <c r="K84" s="117">
        <f>IF($A84="","",'Situfin serie mensual'!JC83)</f>
        <v>0</v>
      </c>
      <c r="L84" s="117">
        <f>IF($A84="","",'Situfin serie mensual'!JD83)</f>
        <v>0</v>
      </c>
      <c r="M84" s="117">
        <f>IF($A84="","",'Situfin serie mensual'!JE83)</f>
        <v>0</v>
      </c>
      <c r="N84" s="117">
        <f t="shared" ref="N84:N95" si="2">+SUM(B84:M84)</f>
        <v>6285.9280107917948</v>
      </c>
      <c r="O84" s="10"/>
      <c r="P84" s="10"/>
    </row>
    <row r="85" spans="1:16" s="118" customFormat="1" ht="12.75" x14ac:dyDescent="0.2">
      <c r="A85" s="13" t="s">
        <v>58</v>
      </c>
      <c r="B85" s="117">
        <f>IF($A85="","",'Situfin serie mensual'!IT84)</f>
        <v>0</v>
      </c>
      <c r="C85" s="117">
        <f>IF($A85="","",'Situfin serie mensual'!IU84)</f>
        <v>0</v>
      </c>
      <c r="D85" s="117">
        <f>IF($A85="","",'Situfin serie mensual'!IV84)</f>
        <v>0</v>
      </c>
      <c r="E85" s="117">
        <f>IF($A85="","",'Situfin serie mensual'!IW84)</f>
        <v>0</v>
      </c>
      <c r="F85" s="117">
        <f>IF($A85="","",'Situfin serie mensual'!IX84)</f>
        <v>0</v>
      </c>
      <c r="G85" s="117">
        <f>IF($A85="","",'Situfin serie mensual'!IY84)</f>
        <v>0</v>
      </c>
      <c r="H85" s="117">
        <f>IF($A85="","",'Situfin serie mensual'!IZ84)</f>
        <v>0</v>
      </c>
      <c r="I85" s="117">
        <f>IF($A85="","",'Situfin serie mensual'!JA84)</f>
        <v>0</v>
      </c>
      <c r="J85" s="117">
        <f>IF($A85="","",'Situfin serie mensual'!JB84)</f>
        <v>0</v>
      </c>
      <c r="K85" s="117">
        <f>IF($A85="","",'Situfin serie mensual'!JC84)</f>
        <v>0</v>
      </c>
      <c r="L85" s="117">
        <f>IF($A85="","",'Situfin serie mensual'!JD84)</f>
        <v>0</v>
      </c>
      <c r="M85" s="117">
        <f>IF($A85="","",'Situfin serie mensual'!JE84)</f>
        <v>0</v>
      </c>
      <c r="N85" s="117">
        <f t="shared" si="2"/>
        <v>0</v>
      </c>
      <c r="O85" s="10"/>
      <c r="P85" s="10"/>
    </row>
    <row r="86" spans="1:16" s="16" customFormat="1" ht="12.75" outlineLevel="2" x14ac:dyDescent="0.2">
      <c r="A86" s="10" t="s">
        <v>59</v>
      </c>
      <c r="B86" s="115">
        <f>IF($A86="","",'Situfin serie mensual'!IT85)</f>
        <v>-1534.9713241279999</v>
      </c>
      <c r="C86" s="115">
        <f>IF($A86="","",'Situfin serie mensual'!IU85)</f>
        <v>4270.8186665559988</v>
      </c>
      <c r="D86" s="115">
        <f>IF($A86="","",'Situfin serie mensual'!IV85)</f>
        <v>-555.6078134679999</v>
      </c>
      <c r="E86" s="115">
        <f>IF($A86="","",'Situfin serie mensual'!IW85)</f>
        <v>1146.1299144889999</v>
      </c>
      <c r="F86" s="115">
        <f>IF($A86="","",'Situfin serie mensual'!IX85)</f>
        <v>1505.7304167899997</v>
      </c>
      <c r="G86" s="115">
        <f>IF($A86="","",'Situfin serie mensual'!IY85)</f>
        <v>909.80212153999992</v>
      </c>
      <c r="H86" s="115">
        <f>IF($A86="","",'Situfin serie mensual'!IZ85)</f>
        <v>700.220311907</v>
      </c>
      <c r="I86" s="115">
        <f>IF($A86="","",'Situfin serie mensual'!JA85)</f>
        <v>377.46691004799999</v>
      </c>
      <c r="J86" s="115">
        <f>IF($A86="","",'Situfin serie mensual'!JB85)</f>
        <v>-252.12395988800003</v>
      </c>
      <c r="K86" s="115">
        <f>IF($A86="","",'Situfin serie mensual'!JC85)</f>
        <v>0</v>
      </c>
      <c r="L86" s="115">
        <f>IF($A86="","",'Situfin serie mensual'!JD85)</f>
        <v>0</v>
      </c>
      <c r="M86" s="115">
        <f>IF($A86="","",'Situfin serie mensual'!JE85)</f>
        <v>0</v>
      </c>
      <c r="N86" s="115">
        <f t="shared" si="2"/>
        <v>6567.4652438459989</v>
      </c>
      <c r="O86" s="10"/>
      <c r="P86" s="10"/>
    </row>
    <row r="87" spans="1:16" s="118" customFormat="1" ht="12.75" x14ac:dyDescent="0.2">
      <c r="A87" s="13" t="s">
        <v>57</v>
      </c>
      <c r="B87" s="117">
        <f>IF($A87="","",'Situfin serie mensual'!IT86)</f>
        <v>-1602.6674343519999</v>
      </c>
      <c r="C87" s="117">
        <f>IF($A87="","",'Situfin serie mensual'!IU86)</f>
        <v>-2194.157517872</v>
      </c>
      <c r="D87" s="117">
        <f>IF($A87="","",'Situfin serie mensual'!IV86)</f>
        <v>-16.420111705</v>
      </c>
      <c r="E87" s="117">
        <f>IF($A87="","",'Situfin serie mensual'!IW86)</f>
        <v>1129.139421227</v>
      </c>
      <c r="F87" s="117">
        <f>IF($A87="","",'Situfin serie mensual'!IX86)</f>
        <v>-144.92893577900003</v>
      </c>
      <c r="G87" s="117">
        <f>IF($A87="","",'Situfin serie mensual'!IY86)</f>
        <v>480.85150161499996</v>
      </c>
      <c r="H87" s="117">
        <f>IF($A87="","",'Situfin serie mensual'!IZ86)</f>
        <v>507.08930101099998</v>
      </c>
      <c r="I87" s="117">
        <f>IF($A87="","",'Situfin serie mensual'!JA86)</f>
        <v>-17.387468611999999</v>
      </c>
      <c r="J87" s="117">
        <f>IF($A87="","",'Situfin serie mensual'!JB86)</f>
        <v>-0.25212096499999997</v>
      </c>
      <c r="K87" s="117">
        <f>IF($A87="","",'Situfin serie mensual'!JC86)</f>
        <v>0</v>
      </c>
      <c r="L87" s="117">
        <f>IF($A87="","",'Situfin serie mensual'!JD86)</f>
        <v>0</v>
      </c>
      <c r="M87" s="117">
        <f>IF($A87="","",'Situfin serie mensual'!JE86)</f>
        <v>0</v>
      </c>
      <c r="N87" s="117">
        <f t="shared" si="2"/>
        <v>-1858.7333654320003</v>
      </c>
      <c r="O87" s="10"/>
      <c r="P87" s="10"/>
    </row>
    <row r="88" spans="1:16" s="118" customFormat="1" ht="12.75" x14ac:dyDescent="0.2">
      <c r="A88" s="13" t="s">
        <v>58</v>
      </c>
      <c r="B88" s="117">
        <f>IF($A88="","",'Situfin serie mensual'!IT87)</f>
        <v>67.696110224000009</v>
      </c>
      <c r="C88" s="117">
        <f>IF($A88="","",'Situfin serie mensual'!IU87)</f>
        <v>6464.9761844279992</v>
      </c>
      <c r="D88" s="117">
        <f>IF($A88="","",'Situfin serie mensual'!IV87)</f>
        <v>-539.18770176299995</v>
      </c>
      <c r="E88" s="117">
        <f>IF($A88="","",'Situfin serie mensual'!IW87)</f>
        <v>16.990493262000005</v>
      </c>
      <c r="F88" s="117">
        <f>IF($A88="","",'Situfin serie mensual'!IX87)</f>
        <v>1650.6593525689998</v>
      </c>
      <c r="G88" s="117">
        <f>IF($A88="","",'Situfin serie mensual'!IY87)</f>
        <v>428.95061992499996</v>
      </c>
      <c r="H88" s="117">
        <f>IF($A88="","",'Situfin serie mensual'!IZ87)</f>
        <v>193.13101089599999</v>
      </c>
      <c r="I88" s="117">
        <f>IF($A88="","",'Situfin serie mensual'!JA87)</f>
        <v>394.85437866000001</v>
      </c>
      <c r="J88" s="117">
        <f>IF($A88="","",'Situfin serie mensual'!JB87)</f>
        <v>-251.87183892300004</v>
      </c>
      <c r="K88" s="117">
        <f>IF($A88="","",'Situfin serie mensual'!JC87)</f>
        <v>0</v>
      </c>
      <c r="L88" s="117">
        <f>IF($A88="","",'Situfin serie mensual'!JD87)</f>
        <v>0</v>
      </c>
      <c r="M88" s="117">
        <f>IF($A88="","",'Situfin serie mensual'!JE87)</f>
        <v>0</v>
      </c>
      <c r="N88" s="117">
        <f t="shared" si="2"/>
        <v>8426.1986092779989</v>
      </c>
      <c r="O88" s="10"/>
      <c r="P88" s="10"/>
    </row>
    <row r="89" spans="1:16" s="118" customFormat="1" ht="12.75" x14ac:dyDescent="0.2">
      <c r="A89" s="13"/>
      <c r="B89" s="117" t="str">
        <f>IF($A89="","",'Situfin serie mensual'!IT88)</f>
        <v/>
      </c>
      <c r="C89" s="117" t="str">
        <f>IF($A89="","",'Situfin serie mensual'!IU88)</f>
        <v/>
      </c>
      <c r="D89" s="117" t="str">
        <f>IF($A89="","",'Situfin serie mensual'!IV88)</f>
        <v/>
      </c>
      <c r="E89" s="117" t="str">
        <f>IF($A89="","",'Situfin serie mensual'!IW88)</f>
        <v/>
      </c>
      <c r="F89" s="117" t="str">
        <f>IF($A89="","",'Situfin serie mensual'!IX88)</f>
        <v/>
      </c>
      <c r="G89" s="117" t="str">
        <f>IF($A89="","",'Situfin serie mensual'!IY88)</f>
        <v/>
      </c>
      <c r="H89" s="117" t="str">
        <f>IF($A89="","",'Situfin serie mensual'!IZ88)</f>
        <v/>
      </c>
      <c r="I89" s="117" t="str">
        <f>IF($A89="","",'Situfin serie mensual'!JA88)</f>
        <v/>
      </c>
      <c r="J89" s="117" t="str">
        <f>IF($A89="","",'Situfin serie mensual'!JB88)</f>
        <v/>
      </c>
      <c r="K89" s="117" t="str">
        <f>IF($A89="","",'Situfin serie mensual'!JC88)</f>
        <v/>
      </c>
      <c r="L89" s="117" t="str">
        <f>IF($A89="","",'Situfin serie mensual'!JD88)</f>
        <v/>
      </c>
      <c r="M89" s="117" t="str">
        <f>IF($A89="","",'Situfin serie mensual'!JE88)</f>
        <v/>
      </c>
      <c r="N89" s="117"/>
      <c r="O89" s="10"/>
      <c r="P89" s="10"/>
    </row>
    <row r="90" spans="1:16" s="10" customFormat="1" ht="12.75" x14ac:dyDescent="0.2">
      <c r="A90" s="10" t="s">
        <v>60</v>
      </c>
      <c r="B90" s="115">
        <f>IF($A90="","",'Situfin serie mensual'!IT89)</f>
        <v>-1602.6674343519999</v>
      </c>
      <c r="C90" s="115">
        <f>IF($A90="","",'Situfin serie mensual'!IU89)</f>
        <v>-2177.4993455809999</v>
      </c>
      <c r="D90" s="115">
        <f>IF($A90="","",'Situfin serie mensual'!IV89)</f>
        <v>-16.344111705</v>
      </c>
      <c r="E90" s="115">
        <f>IF($A90="","",'Situfin serie mensual'!IW89)</f>
        <v>244.05842122700003</v>
      </c>
      <c r="F90" s="115">
        <f>IF($A90="","",'Situfin serie mensual'!IX89)</f>
        <v>-118.41265638</v>
      </c>
      <c r="G90" s="115">
        <f>IF($A90="","",'Situfin serie mensual'!IY89)</f>
        <v>187.35150161499999</v>
      </c>
      <c r="H90" s="115">
        <f>IF($A90="","",'Situfin serie mensual'!IZ89)</f>
        <v>520.62089835799998</v>
      </c>
      <c r="I90" s="115">
        <f>IF($A90="","",'Situfin serie mensual'!JA89)</f>
        <v>0</v>
      </c>
      <c r="J90" s="115">
        <f>IF($A90="","",'Situfin serie mensual'!JB89)</f>
        <v>0</v>
      </c>
      <c r="K90" s="115">
        <f>IF($A90="","",'Situfin serie mensual'!JC89)</f>
        <v>0</v>
      </c>
      <c r="L90" s="115">
        <f>IF($A90="","",'Situfin serie mensual'!JD89)</f>
        <v>0</v>
      </c>
      <c r="M90" s="115">
        <f>IF($A90="","",'Situfin serie mensual'!JE89)</f>
        <v>0</v>
      </c>
      <c r="N90" s="115">
        <f t="shared" si="2"/>
        <v>-2962.892726818</v>
      </c>
    </row>
    <row r="91" spans="1:16" s="133" customFormat="1" ht="12.75" x14ac:dyDescent="0.2">
      <c r="A91" s="13" t="s">
        <v>61</v>
      </c>
      <c r="B91" s="132">
        <f>IF($A91="","",'Situfin serie mensual'!IT90)</f>
        <v>923.04484288100002</v>
      </c>
      <c r="C91" s="132">
        <f>IF($A91="","",'Situfin serie mensual'!IU90)</f>
        <v>781.41563478499995</v>
      </c>
      <c r="D91" s="132">
        <f>IF($A91="","",'Situfin serie mensual'!IV90)</f>
        <v>-16.344111705</v>
      </c>
      <c r="E91" s="132">
        <f>IF($A91="","",'Situfin serie mensual'!IW90)</f>
        <v>244.05842122700003</v>
      </c>
      <c r="F91" s="132">
        <f>IF($A91="","",'Situfin serie mensual'!IX90)</f>
        <v>-118.41265638</v>
      </c>
      <c r="G91" s="132">
        <f>IF($A91="","",'Situfin serie mensual'!IY90)</f>
        <v>187.35150161499999</v>
      </c>
      <c r="H91" s="132">
        <f>IF($A91="","",'Situfin serie mensual'!IZ90)</f>
        <v>520.62089835799998</v>
      </c>
      <c r="I91" s="132">
        <f>IF($A91="","",'Situfin serie mensual'!JA90)</f>
        <v>0</v>
      </c>
      <c r="J91" s="132">
        <f>IF($A91="","",'Situfin serie mensual'!JB90)</f>
        <v>0</v>
      </c>
      <c r="K91" s="132">
        <f>IF($A91="","",'Situfin serie mensual'!JC90)</f>
        <v>0</v>
      </c>
      <c r="L91" s="132">
        <f>IF($A91="","",'Situfin serie mensual'!JD90)</f>
        <v>0</v>
      </c>
      <c r="M91" s="132">
        <f>IF($A91="","",'Situfin serie mensual'!JE90)</f>
        <v>0</v>
      </c>
      <c r="N91" s="117">
        <f t="shared" si="2"/>
        <v>2521.7345307810001</v>
      </c>
      <c r="O91" s="10"/>
      <c r="P91" s="10"/>
    </row>
    <row r="92" spans="1:16" s="133" customFormat="1" ht="12.75" x14ac:dyDescent="0.2">
      <c r="A92" s="13" t="s">
        <v>62</v>
      </c>
      <c r="B92" s="132">
        <f>IF($A92="","",'Situfin serie mensual'!IT91)</f>
        <v>2525.7122772329999</v>
      </c>
      <c r="C92" s="132">
        <f>IF($A92="","",'Situfin serie mensual'!IU91)</f>
        <v>2958.9149803659998</v>
      </c>
      <c r="D92" s="132">
        <f>IF($A92="","",'Situfin serie mensual'!IV91)</f>
        <v>0</v>
      </c>
      <c r="E92" s="132">
        <f>IF($A92="","",'Situfin serie mensual'!IW91)</f>
        <v>0</v>
      </c>
      <c r="F92" s="132">
        <f>IF($A92="","",'Situfin serie mensual'!IX91)</f>
        <v>0</v>
      </c>
      <c r="G92" s="132">
        <f>IF($A92="","",'Situfin serie mensual'!IY91)</f>
        <v>0</v>
      </c>
      <c r="H92" s="132">
        <f>IF($A92="","",'Situfin serie mensual'!IZ91)</f>
        <v>0</v>
      </c>
      <c r="I92" s="132">
        <f>IF($A92="","",'Situfin serie mensual'!JA91)</f>
        <v>0</v>
      </c>
      <c r="J92" s="132">
        <f>IF($A92="","",'Situfin serie mensual'!JB91)</f>
        <v>0</v>
      </c>
      <c r="K92" s="132">
        <f>IF($A92="","",'Situfin serie mensual'!JC91)</f>
        <v>0</v>
      </c>
      <c r="L92" s="132">
        <f>IF($A92="","",'Situfin serie mensual'!JD91)</f>
        <v>0</v>
      </c>
      <c r="M92" s="132">
        <f>IF($A92="","",'Situfin serie mensual'!JE91)</f>
        <v>0</v>
      </c>
      <c r="N92" s="117">
        <f t="shared" si="2"/>
        <v>5484.6272575989997</v>
      </c>
      <c r="O92" s="10"/>
      <c r="P92" s="10"/>
    </row>
    <row r="93" spans="1:16" s="133" customFormat="1" ht="12.75" x14ac:dyDescent="0.2">
      <c r="B93" s="132" t="str">
        <f>IF($A93="","",'Situfin serie mensual'!IT92)</f>
        <v/>
      </c>
      <c r="C93" s="132" t="str">
        <f>IF($A93="","",'Situfin serie mensual'!IU92)</f>
        <v/>
      </c>
      <c r="D93" s="132" t="str">
        <f>IF($A93="","",'Situfin serie mensual'!IV92)</f>
        <v/>
      </c>
      <c r="E93" s="132" t="str">
        <f>IF($A93="","",'Situfin serie mensual'!IW92)</f>
        <v/>
      </c>
      <c r="F93" s="132" t="str">
        <f>IF($A93="","",'Situfin serie mensual'!IX92)</f>
        <v/>
      </c>
      <c r="G93" s="132" t="str">
        <f>IF($A93="","",'Situfin serie mensual'!IY92)</f>
        <v/>
      </c>
      <c r="H93" s="132" t="str">
        <f>IF($A93="","",'Situfin serie mensual'!IZ92)</f>
        <v/>
      </c>
      <c r="I93" s="132" t="str">
        <f>IF($A93="","",'Situfin serie mensual'!JA92)</f>
        <v/>
      </c>
      <c r="J93" s="132" t="str">
        <f>IF($A93="","",'Situfin serie mensual'!JB92)</f>
        <v/>
      </c>
      <c r="K93" s="132" t="str">
        <f>IF($A93="","",'Situfin serie mensual'!JC92)</f>
        <v/>
      </c>
      <c r="L93" s="132" t="str">
        <f>IF($A93="","",'Situfin serie mensual'!JD92)</f>
        <v/>
      </c>
      <c r="M93" s="132" t="str">
        <f>IF($A93="","",'Situfin serie mensual'!JE92)</f>
        <v/>
      </c>
      <c r="N93" s="152"/>
      <c r="O93" s="10"/>
      <c r="P93" s="10"/>
    </row>
    <row r="94" spans="1:16" s="133" customFormat="1" ht="12.75" x14ac:dyDescent="0.2">
      <c r="A94" s="10" t="s">
        <v>63</v>
      </c>
      <c r="B94" s="134">
        <f>IF($A94="","",'Situfin serie mensual'!IT93)</f>
        <v>-1021.2128286451368</v>
      </c>
      <c r="C94" s="134">
        <f>IF($A94="","",'Situfin serie mensual'!IU93)</f>
        <v>6415.3698881189448</v>
      </c>
      <c r="D94" s="134">
        <f>IF($A94="","",'Situfin serie mensual'!IV93)</f>
        <v>-2779.1760796167996</v>
      </c>
      <c r="E94" s="134">
        <f>IF($A94="","",'Situfin serie mensual'!IW93)</f>
        <v>1001.2231447584336</v>
      </c>
      <c r="F94" s="134">
        <f>IF($A94="","",'Situfin serie mensual'!IX93)</f>
        <v>1492.8002479745101</v>
      </c>
      <c r="G94" s="134">
        <f>IF($A94="","",'Situfin serie mensual'!IY93)</f>
        <v>1154.5796204132857</v>
      </c>
      <c r="H94" s="134">
        <f>IF($A94="","",'Situfin serie mensual'!IZ93)</f>
        <v>-311.73213025844404</v>
      </c>
      <c r="I94" s="134">
        <f>IF($A94="","",'Situfin serie mensual'!JA93)</f>
        <v>0</v>
      </c>
      <c r="J94" s="134">
        <f>IF($A94="","",'Situfin serie mensual'!JB93)</f>
        <v>0</v>
      </c>
      <c r="K94" s="134">
        <f>IF($A94="","",'Situfin serie mensual'!JC93)</f>
        <v>0</v>
      </c>
      <c r="L94" s="134">
        <f>IF($A94="","",'Situfin serie mensual'!JD93)</f>
        <v>0</v>
      </c>
      <c r="M94" s="134">
        <f>IF($A94="","",'Situfin serie mensual'!JE93)</f>
        <v>0</v>
      </c>
      <c r="N94" s="115">
        <f t="shared" si="2"/>
        <v>5951.8518627447938</v>
      </c>
      <c r="O94" s="10"/>
      <c r="P94" s="10"/>
    </row>
    <row r="95" spans="1:16" s="133" customFormat="1" ht="12.75" x14ac:dyDescent="0.2">
      <c r="A95" s="13" t="s">
        <v>64</v>
      </c>
      <c r="B95" s="132">
        <f>IF($A95="","",'Situfin serie mensual'!IT94)</f>
        <v>-1021.2128286451368</v>
      </c>
      <c r="C95" s="132">
        <f>IF($A95="","",'Situfin serie mensual'!IU94)</f>
        <v>6415.3698881189448</v>
      </c>
      <c r="D95" s="132">
        <f>IF($A95="","",'Situfin serie mensual'!IV94)</f>
        <v>-2779.1760796167996</v>
      </c>
      <c r="E95" s="132">
        <f>IF($A95="","",'Situfin serie mensual'!IW94)</f>
        <v>1001.2231447584336</v>
      </c>
      <c r="F95" s="132">
        <f>IF($A95="","",'Situfin serie mensual'!IX94)</f>
        <v>1492.8002479745101</v>
      </c>
      <c r="G95" s="132">
        <f>IF($A95="","",'Situfin serie mensual'!IY94)</f>
        <v>1154.5796204132857</v>
      </c>
      <c r="H95" s="132">
        <f>IF($A95="","",'Situfin serie mensual'!IZ94)</f>
        <v>-311.73213025844404</v>
      </c>
      <c r="I95" s="132">
        <f>IF($A95="","",'Situfin serie mensual'!JA94)</f>
        <v>0</v>
      </c>
      <c r="J95" s="132">
        <f>IF($A95="","",'Situfin serie mensual'!JB94)</f>
        <v>0</v>
      </c>
      <c r="K95" s="132">
        <f>IF($A95="","",'Situfin serie mensual'!JC94)</f>
        <v>0</v>
      </c>
      <c r="L95" s="132">
        <f>IF($A95="","",'Situfin serie mensual'!JD94)</f>
        <v>0</v>
      </c>
      <c r="M95" s="132">
        <f>IF($A95="","",'Situfin serie mensual'!JE94)</f>
        <v>0</v>
      </c>
      <c r="N95" s="117">
        <f t="shared" si="2"/>
        <v>5951.8518627447938</v>
      </c>
      <c r="O95" s="10"/>
      <c r="P95" s="10"/>
    </row>
    <row r="96" spans="1:16" s="133" customFormat="1" ht="12.75" x14ac:dyDescent="0.2">
      <c r="A96" s="118"/>
      <c r="B96" s="132" t="str">
        <f>IF($A96="","",'Situfin serie mensual'!IT95)</f>
        <v/>
      </c>
      <c r="C96" s="132" t="str">
        <f>IF($A96="","",'Situfin serie mensual'!IU95)</f>
        <v/>
      </c>
      <c r="D96" s="132" t="str">
        <f>IF($A96="","",'Situfin serie mensual'!IV95)</f>
        <v/>
      </c>
      <c r="E96" s="132" t="str">
        <f>IF($A96="","",'Situfin serie mensual'!IW95)</f>
        <v/>
      </c>
      <c r="F96" s="132" t="str">
        <f>IF($A96="","",'Situfin serie mensual'!IX95)</f>
        <v/>
      </c>
      <c r="G96" s="132" t="str">
        <f>IF($A96="","",'Situfin serie mensual'!IY95)</f>
        <v/>
      </c>
      <c r="H96" s="132" t="str">
        <f>IF($A96="","",'Situfin serie mensual'!IZ95)</f>
        <v/>
      </c>
      <c r="I96" s="132" t="str">
        <f>IF($A96="","",'Situfin serie mensual'!JA95)</f>
        <v/>
      </c>
      <c r="J96" s="132" t="str">
        <f>IF($A96="","",'Situfin serie mensual'!JB95)</f>
        <v/>
      </c>
      <c r="K96" s="132" t="str">
        <f>IF($A96="","",'Situfin serie mensual'!JC95)</f>
        <v/>
      </c>
      <c r="L96" s="132" t="str">
        <f>IF($A96="","",'Situfin serie mensual'!JD95)</f>
        <v/>
      </c>
      <c r="M96" s="132" t="str">
        <f>IF($A96="","",'Situfin serie mensual'!JE95)</f>
        <v/>
      </c>
      <c r="N96" s="152"/>
      <c r="O96" s="10"/>
      <c r="P96" s="10"/>
    </row>
    <row r="97" spans="1:16" s="133" customFormat="1" ht="12.75" hidden="1" x14ac:dyDescent="0.2">
      <c r="A97" s="10" t="s">
        <v>152</v>
      </c>
      <c r="B97" s="134">
        <f>IF($A97="","",'Situfin serie mensual'!IT96)</f>
        <v>452.30266746413713</v>
      </c>
      <c r="C97" s="134">
        <f>IF($A97="","",'Situfin serie mensual'!IU96)</f>
        <v>-3196.6856598479453</v>
      </c>
      <c r="D97" s="134">
        <f>IF($A97="","",'Situfin serie mensual'!IV96)</f>
        <v>56.009409626799652</v>
      </c>
      <c r="E97" s="134">
        <f>IF($A97="","",'Situfin serie mensual'!IW96)</f>
        <v>623.85751512656589</v>
      </c>
      <c r="F97" s="134">
        <f>IF($A97="","",'Situfin serie mensual'!IX96)</f>
        <v>621.00789356549012</v>
      </c>
      <c r="G97" s="134">
        <f>IF($A97="","",'Situfin serie mensual'!IY96)</f>
        <v>-366.00118824228593</v>
      </c>
      <c r="H97" s="134">
        <f>IF($A97="","",'Situfin serie mensual'!IZ96)</f>
        <v>570.6128628074448</v>
      </c>
      <c r="I97" s="134">
        <f>IF($A97="","",'Situfin serie mensual'!JA96)</f>
        <v>-1115.9126414749992</v>
      </c>
      <c r="J97" s="134">
        <f>IF($A97="","",'Situfin serie mensual'!JB96)</f>
        <v>-886.00105265999923</v>
      </c>
      <c r="K97" s="134">
        <f>IF($A97="","",'Situfin serie mensual'!JC96)</f>
        <v>0</v>
      </c>
      <c r="L97" s="134">
        <f>IF($A97="","",'Situfin serie mensual'!JD96)</f>
        <v>0</v>
      </c>
      <c r="M97" s="134">
        <f>IF($A97="","",'Situfin serie mensual'!JE96)</f>
        <v>0</v>
      </c>
      <c r="N97" s="115">
        <f>+SUM(B97:M97)</f>
        <v>-3240.8101936347921</v>
      </c>
      <c r="O97" s="10"/>
      <c r="P97" s="10"/>
    </row>
    <row r="98" spans="1:16" x14ac:dyDescent="0.2"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1:16" x14ac:dyDescent="0.2">
      <c r="A99" s="212" t="s">
        <v>190</v>
      </c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07"/>
      <c r="P99" s="207"/>
    </row>
    <row r="100" spans="1:16" x14ac:dyDescent="0.2">
      <c r="A100" s="207" t="s">
        <v>191</v>
      </c>
      <c r="B100" s="209">
        <f>B35-B49-B52-B55-B67-B42</f>
        <v>2611.5491690860003</v>
      </c>
      <c r="C100" s="209">
        <f t="shared" ref="C100:M100" si="3">C35-C49-C52-C55-C67-C42</f>
        <v>3084.7871149109997</v>
      </c>
      <c r="D100" s="209">
        <f t="shared" si="3"/>
        <v>4011.0284479069996</v>
      </c>
      <c r="E100" s="209">
        <f t="shared" si="3"/>
        <v>3433.9365634220007</v>
      </c>
      <c r="F100" s="209">
        <f t="shared" si="3"/>
        <v>3325.783059329</v>
      </c>
      <c r="G100" s="209">
        <f t="shared" si="3"/>
        <v>3366.3982402880001</v>
      </c>
      <c r="H100" s="209">
        <f t="shared" si="3"/>
        <v>3723.3115539649998</v>
      </c>
      <c r="I100" s="209">
        <f t="shared" si="3"/>
        <v>3455.4918034880002</v>
      </c>
      <c r="J100" s="209">
        <f t="shared" si="3"/>
        <v>3292.2966436869992</v>
      </c>
      <c r="K100" s="209">
        <f t="shared" si="3"/>
        <v>0</v>
      </c>
      <c r="L100" s="209">
        <f t="shared" si="3"/>
        <v>0</v>
      </c>
      <c r="M100" s="209">
        <f t="shared" si="3"/>
        <v>0</v>
      </c>
      <c r="N100" s="117">
        <f t="shared" ref="N100:N101" si="4">+SUM(B100:M100)</f>
        <v>30304.582596082997</v>
      </c>
      <c r="O100" s="207"/>
      <c r="P100" s="207"/>
    </row>
    <row r="101" spans="1:16" x14ac:dyDescent="0.2">
      <c r="A101" s="207" t="s">
        <v>92</v>
      </c>
      <c r="B101" s="209">
        <f>B79+B42</f>
        <v>1028.0393381970002</v>
      </c>
      <c r="C101" s="209">
        <f t="shared" ref="C101:M101" si="5">C79+C42</f>
        <v>-252.22155629299948</v>
      </c>
      <c r="D101" s="209">
        <f t="shared" si="5"/>
        <v>-1244.7772629939998</v>
      </c>
      <c r="E101" s="209">
        <f t="shared" si="5"/>
        <v>983.71679364099964</v>
      </c>
      <c r="F101" s="209">
        <f t="shared" si="5"/>
        <v>1329.4396523520004</v>
      </c>
      <c r="G101" s="209">
        <f t="shared" si="5"/>
        <v>244.61446507499971</v>
      </c>
      <c r="H101" s="209">
        <f t="shared" si="5"/>
        <v>-202.48378473899928</v>
      </c>
      <c r="I101" s="209">
        <f t="shared" si="5"/>
        <v>-778.34248068999909</v>
      </c>
      <c r="J101" s="209">
        <f t="shared" si="5"/>
        <v>264.74114964300088</v>
      </c>
      <c r="K101" s="209">
        <f t="shared" si="5"/>
        <v>0</v>
      </c>
      <c r="L101" s="209">
        <f t="shared" si="5"/>
        <v>0</v>
      </c>
      <c r="M101" s="209">
        <f t="shared" si="5"/>
        <v>0</v>
      </c>
      <c r="N101" s="117">
        <f t="shared" si="4"/>
        <v>1372.7263141920034</v>
      </c>
      <c r="O101" s="207"/>
      <c r="P101" s="207"/>
    </row>
    <row r="102" spans="1:16" ht="9" customHeight="1" x14ac:dyDescent="0.2">
      <c r="A102" s="214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8"/>
      <c r="O102" s="207"/>
      <c r="P102" s="207"/>
    </row>
    <row r="103" spans="1:16" ht="16.5" x14ac:dyDescent="0.3">
      <c r="A103" s="173" t="s">
        <v>186</v>
      </c>
      <c r="B103" s="207"/>
      <c r="C103" s="207"/>
      <c r="D103" s="207"/>
      <c r="E103" s="207"/>
      <c r="F103" s="153"/>
      <c r="G103" s="207"/>
      <c r="H103" s="207"/>
      <c r="I103" s="210"/>
      <c r="J103" s="207"/>
      <c r="K103" s="207"/>
      <c r="L103" s="207"/>
      <c r="M103" s="207"/>
      <c r="N103" s="207"/>
      <c r="O103" s="207"/>
      <c r="P103" s="207"/>
    </row>
    <row r="104" spans="1:16" ht="15" x14ac:dyDescent="0.25">
      <c r="A104" s="138" t="s">
        <v>169</v>
      </c>
      <c r="F104" s="153"/>
    </row>
    <row r="105" spans="1:16" x14ac:dyDescent="0.2">
      <c r="F105" s="153"/>
    </row>
    <row r="106" spans="1:16" hidden="1" x14ac:dyDescent="0.2">
      <c r="F106" s="153"/>
    </row>
  </sheetData>
  <mergeCells count="18">
    <mergeCell ref="G8:G9"/>
    <mergeCell ref="H8:H9"/>
    <mergeCell ref="I8:I9"/>
    <mergeCell ref="J8:J9"/>
    <mergeCell ref="K8:K9"/>
    <mergeCell ref="L8:L9"/>
    <mergeCell ref="A2:N2"/>
    <mergeCell ref="A3:N3"/>
    <mergeCell ref="A5:N5"/>
    <mergeCell ref="A6:N6"/>
    <mergeCell ref="A8:A9"/>
    <mergeCell ref="B8:B9"/>
    <mergeCell ref="C8:C9"/>
    <mergeCell ref="D8:D9"/>
    <mergeCell ref="E8:E9"/>
    <mergeCell ref="F8:F9"/>
    <mergeCell ref="M8:M9"/>
    <mergeCell ref="N8:N9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75"/>
  <sheetViews>
    <sheetView showGridLines="0" topLeftCell="O27" workbookViewId="0">
      <selection activeCell="V39" sqref="V39"/>
    </sheetView>
  </sheetViews>
  <sheetFormatPr baseColWidth="10" defaultColWidth="11.5703125" defaultRowHeight="15" x14ac:dyDescent="0.25"/>
  <cols>
    <col min="1" max="1" width="17.5703125" bestFit="1" customWidth="1"/>
    <col min="2" max="2" width="20.42578125" bestFit="1" customWidth="1"/>
    <col min="3" max="3" width="30.28515625" bestFit="1" customWidth="1"/>
    <col min="4" max="4" width="26.140625" bestFit="1" customWidth="1"/>
    <col min="5" max="5" width="10.5703125" bestFit="1" customWidth="1"/>
    <col min="6" max="6" width="15.42578125" bestFit="1" customWidth="1"/>
    <col min="7" max="7" width="20.42578125" bestFit="1" customWidth="1"/>
    <col min="8" max="8" width="21.85546875" bestFit="1" customWidth="1"/>
    <col min="9" max="9" width="32" bestFit="1" customWidth="1"/>
    <col min="10" max="10" width="42.42578125" bestFit="1" customWidth="1"/>
    <col min="11" max="11" width="20.42578125" customWidth="1"/>
    <col min="12" max="12" width="15.42578125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1.85546875" bestFit="1" customWidth="1"/>
    <col min="22" max="22" width="10.140625" customWidth="1"/>
  </cols>
  <sheetData>
    <row r="1" spans="1:22" x14ac:dyDescent="0.25">
      <c r="A1" s="67" t="s">
        <v>67</v>
      </c>
      <c r="B1" t="s">
        <v>208</v>
      </c>
    </row>
    <row r="2" spans="1:22" x14ac:dyDescent="0.25">
      <c r="S2" s="72" t="s">
        <v>119</v>
      </c>
    </row>
    <row r="3" spans="1:22" x14ac:dyDescent="0.25">
      <c r="A3" s="67" t="s">
        <v>171</v>
      </c>
      <c r="B3" t="s">
        <v>104</v>
      </c>
      <c r="C3" t="s">
        <v>176</v>
      </c>
      <c r="T3" s="181" t="s">
        <v>97</v>
      </c>
      <c r="U3" s="181" t="s">
        <v>98</v>
      </c>
      <c r="V3" s="181" t="s">
        <v>99</v>
      </c>
    </row>
    <row r="4" spans="1:22" x14ac:dyDescent="0.25">
      <c r="A4" s="68">
        <v>2021</v>
      </c>
      <c r="B4" s="66">
        <v>-632.09928461535856</v>
      </c>
      <c r="C4" s="66">
        <v>71.777678258576231</v>
      </c>
      <c r="S4" t="s">
        <v>120</v>
      </c>
      <c r="T4" s="66">
        <f>VLOOKUP(MAX(A4:A9),$A$4:$B$9,2,0)</f>
        <v>-469.17817160944389</v>
      </c>
      <c r="U4" s="66">
        <f>VLOOKUP(MAX(A4:A9)-1,$A$4:$B$9,2,0)</f>
        <v>-651.61532722184882</v>
      </c>
      <c r="V4" s="182"/>
    </row>
    <row r="5" spans="1:22" x14ac:dyDescent="0.25">
      <c r="A5" s="68">
        <v>2022</v>
      </c>
      <c r="B5" s="66">
        <v>-460.49494516357413</v>
      </c>
      <c r="C5" s="66">
        <v>313.38222576564817</v>
      </c>
      <c r="S5" t="s">
        <v>121</v>
      </c>
      <c r="T5" s="183">
        <f>VLOOKUP(MAX(A14:A19),$A$14:$B$19,2,0)/100</f>
        <v>-1.0536411561325636E-2</v>
      </c>
      <c r="U5" s="183">
        <f>(VLOOKUP(MAX(A14:A19)-1,$A$14:$B$19,2,0))/100</f>
        <v>-1.5067191343098188E-2</v>
      </c>
      <c r="V5" s="182"/>
    </row>
    <row r="6" spans="1:22" x14ac:dyDescent="0.25">
      <c r="A6" s="68">
        <v>2023</v>
      </c>
      <c r="B6" s="66">
        <v>-651.61532722184882</v>
      </c>
      <c r="C6" s="66">
        <v>-56.366011153405267</v>
      </c>
      <c r="S6" t="s">
        <v>192</v>
      </c>
      <c r="T6" s="222">
        <f>VLOOKUP(MAX($G$54:$G$145),$G$54:$J$145,4,0)</f>
        <v>-1572.4050755359362</v>
      </c>
      <c r="U6" s="222">
        <f>VLOOKUP(MAX($G$54:$G$145)-1,$G$54:$J$145,4,0)</f>
        <v>-1400.0886126656792</v>
      </c>
      <c r="V6" s="182"/>
    </row>
    <row r="7" spans="1:22" x14ac:dyDescent="0.25">
      <c r="A7" s="68">
        <v>2024</v>
      </c>
      <c r="B7" s="66">
        <v>-469.17817160944389</v>
      </c>
      <c r="C7" s="66">
        <v>95.218735708498727</v>
      </c>
      <c r="S7" t="s">
        <v>122</v>
      </c>
      <c r="T7" s="183">
        <f>(VLOOKUP(MAX(A54:A139),$A$54:$E$139,5,0))/100</f>
        <v>-3.6440979786695964E-2</v>
      </c>
      <c r="U7" s="183">
        <f>(VLOOKUP(MAX(A54:A139)-1,$A$54:$E$139,5,0))/100</f>
        <v>-3.3502079666708331E-2</v>
      </c>
      <c r="V7" s="182"/>
    </row>
    <row r="8" spans="1:22" x14ac:dyDescent="0.25">
      <c r="S8" t="s">
        <v>174</v>
      </c>
      <c r="T8" s="183">
        <f>ABS(VLOOKUP(MAX(M55:M142),$M$55:$Q$142,5,0))/100</f>
        <v>2.1252863645661369E-3</v>
      </c>
      <c r="U8" s="183">
        <f>ABS(VLOOKUP(MAX(M55:M142)-1,$M$55:$Q$142,5,0))/100</f>
        <v>1.5758516140613526E-3</v>
      </c>
      <c r="V8" s="182"/>
    </row>
    <row r="9" spans="1:22" x14ac:dyDescent="0.25">
      <c r="S9" t="s">
        <v>175</v>
      </c>
      <c r="T9" s="184">
        <f>VLOOKUP(MAX(A4:A9),$A$4:$C$9,3,0)</f>
        <v>95.218735708498727</v>
      </c>
      <c r="U9" s="184">
        <f>VLOOKUP(MAX(A4:A9)-1,$A$4:$C$9,3,0)</f>
        <v>-56.366011153405267</v>
      </c>
      <c r="V9" s="182"/>
    </row>
    <row r="10" spans="1:22" x14ac:dyDescent="0.25">
      <c r="S10" t="s">
        <v>177</v>
      </c>
      <c r="T10" s="183">
        <f>VLOOKUP(MAX(A14:A19),$A$14:$C$19,3,0)/100</f>
        <v>2.1496353114617765E-3</v>
      </c>
      <c r="U10" s="183">
        <f>VLOOKUP(MAX(A14:A19)-1,$A$14:$C$19,3,0)/100</f>
        <v>-1.2968201805246393E-3</v>
      </c>
      <c r="V10" s="182"/>
    </row>
    <row r="11" spans="1:22" x14ac:dyDescent="0.25">
      <c r="A11" s="67" t="s">
        <v>67</v>
      </c>
      <c r="B11" t="s">
        <v>208</v>
      </c>
      <c r="S11" t="s">
        <v>194</v>
      </c>
      <c r="T11" s="222">
        <f>VLOOKUP(MAX($G$54:$G$145),$G$54:$J$145,3,0)</f>
        <v>-471.5229222670319</v>
      </c>
      <c r="U11" s="222">
        <f>VLOOKUP(MAX($G$54:$G$145)-1,$G$54:$J$145,3,0)</f>
        <v>-383.61138317888106</v>
      </c>
      <c r="V11" s="182"/>
    </row>
    <row r="12" spans="1:22" x14ac:dyDescent="0.25">
      <c r="S12" t="s">
        <v>183</v>
      </c>
      <c r="T12" s="183">
        <f>(VLOOKUP(MAX(A54:A139),$A$54:$E$139,3,0))/100</f>
        <v>-1.1129362235508448E-2</v>
      </c>
      <c r="U12" s="183">
        <f>(VLOOKUP(MAX(A54:A139)-1,$A$54:$E$139,3,0))/100</f>
        <v>-9.3741432260939957E-3</v>
      </c>
      <c r="V12" s="182"/>
    </row>
    <row r="13" spans="1:22" ht="15.75" x14ac:dyDescent="0.25">
      <c r="A13" s="67" t="s">
        <v>171</v>
      </c>
      <c r="B13" t="s">
        <v>105</v>
      </c>
      <c r="C13" t="s">
        <v>172</v>
      </c>
      <c r="S13" t="s">
        <v>96</v>
      </c>
      <c r="T13" s="66">
        <f>VLOOKUP(MAX(A24:A29),$A$24:$H$29,2,0)</f>
        <v>38172.841604847999</v>
      </c>
      <c r="U13" s="66">
        <f>VLOOKUP(MAX(A24:A29)-1,$A$24:$H$29,2,0)</f>
        <v>32508.021375988003</v>
      </c>
      <c r="V13" s="190">
        <f>(IFERROR(T13/U13-1,0))</f>
        <v>0.17425915171337714</v>
      </c>
    </row>
    <row r="14" spans="1:22" ht="15.75" x14ac:dyDescent="0.25">
      <c r="A14" s="68">
        <v>2021</v>
      </c>
      <c r="B14" s="66">
        <v>-1.5674819520910934</v>
      </c>
      <c r="C14" s="66">
        <v>0.18651434997909908</v>
      </c>
      <c r="S14" t="s">
        <v>84</v>
      </c>
      <c r="T14" s="66">
        <f>VLOOKUP(MAX(A24:A29),$A$24:$H$29,3,0)</f>
        <v>28816.994828807001</v>
      </c>
      <c r="U14" s="66">
        <f>VLOOKUP(MAX(A24:A29)-1,$A$24:$H$29,3,0)</f>
        <v>23829.071491448005</v>
      </c>
      <c r="V14" s="189">
        <f>IFERROR(T14/U14-1,0)</f>
        <v>0.20932092713512174</v>
      </c>
    </row>
    <row r="15" spans="1:22" ht="15.75" x14ac:dyDescent="0.25">
      <c r="A15" s="68">
        <v>2022</v>
      </c>
      <c r="B15" s="66">
        <v>-1.0901348581827586</v>
      </c>
      <c r="C15" s="66">
        <v>0.73448211679716491</v>
      </c>
      <c r="S15" t="s">
        <v>85</v>
      </c>
      <c r="T15" s="66">
        <f>VLOOKUP(MAX(A24:A29),$A$24:$H$29,4,0)</f>
        <v>2423.128198461</v>
      </c>
      <c r="U15" s="66">
        <f>VLOOKUP(MAX(A24:A29)-1,$A$24:$H$29,4,0)</f>
        <v>2812.3169176830006</v>
      </c>
      <c r="V15" s="189">
        <f t="shared" ref="V15:V32" si="0">IFERROR(T15/U15-1,0)</f>
        <v>-0.13838721972438428</v>
      </c>
    </row>
    <row r="16" spans="1:22" ht="15.75" x14ac:dyDescent="0.25">
      <c r="A16" s="68">
        <v>2023</v>
      </c>
      <c r="B16" s="66">
        <v>-1.5067191343098187</v>
      </c>
      <c r="C16" s="66">
        <v>-0.12968201805246393</v>
      </c>
      <c r="S16" t="s">
        <v>86</v>
      </c>
      <c r="T16" s="66">
        <f>VLOOKUP(MAX(A24:A29),$A$24:$H$29,5,0)</f>
        <v>1355.1807894399999</v>
      </c>
      <c r="U16" s="66">
        <f>VLOOKUP(MAX(A24:A29)-1,$A$24:$H$29,5,0)</f>
        <v>1168.326511405</v>
      </c>
      <c r="V16" s="189">
        <f t="shared" si="0"/>
        <v>0.15993326883449188</v>
      </c>
    </row>
    <row r="17" spans="1:22" ht="15.75" x14ac:dyDescent="0.25">
      <c r="A17" s="68">
        <v>2024</v>
      </c>
      <c r="B17" s="66">
        <v>-1.0536411561325636</v>
      </c>
      <c r="C17" s="66">
        <v>0.21496353114617767</v>
      </c>
      <c r="S17" t="s">
        <v>87</v>
      </c>
      <c r="T17" s="66">
        <f>VLOOKUP(MAX(A24:A29),$A$24:$H$29,4,0)</f>
        <v>2423.128198461</v>
      </c>
      <c r="U17" s="66">
        <f>VLOOKUP(MAX(A24:A29)-1,$A$24:$H$29,4,0)</f>
        <v>2812.3169176830006</v>
      </c>
      <c r="V17" s="189">
        <f t="shared" si="0"/>
        <v>-0.13838721972438428</v>
      </c>
    </row>
    <row r="18" spans="1:22" ht="15.75" x14ac:dyDescent="0.25">
      <c r="S18" t="s">
        <v>11</v>
      </c>
      <c r="T18" s="66">
        <f>VLOOKUP(MAX(A24:A29),$A$24:$H$29,5,0)</f>
        <v>1355.1807894399999</v>
      </c>
      <c r="U18" s="66">
        <f>VLOOKUP(MAX(A24:A29)-1,$A$24:$H$29,5,0)</f>
        <v>1168.326511405</v>
      </c>
      <c r="V18" s="189">
        <f t="shared" si="0"/>
        <v>0.15993326883449188</v>
      </c>
    </row>
    <row r="19" spans="1:22" ht="15.75" x14ac:dyDescent="0.25">
      <c r="S19" t="s">
        <v>88</v>
      </c>
      <c r="T19" s="66">
        <f>VLOOKUP(MAX(A24:A29),$A$24:$H$29,6,0)</f>
        <v>5577.53778814</v>
      </c>
      <c r="U19" s="66">
        <f>VLOOKUP(MAX(A24:A29)-1,$A$24:$H$29,6,0)</f>
        <v>4698.3064554520006</v>
      </c>
      <c r="V19" s="189">
        <f t="shared" si="0"/>
        <v>0.18713792746910385</v>
      </c>
    </row>
    <row r="20" spans="1:22" ht="15.75" x14ac:dyDescent="0.25">
      <c r="S20" t="s">
        <v>123</v>
      </c>
      <c r="T20" s="66">
        <f>VLOOKUP(MAX(A34:A39),$A$34:$H$39,2,0)</f>
        <v>37454.213411219003</v>
      </c>
      <c r="U20" s="66">
        <f>VLOOKUP(MAX(A34:A39)-1,$A$34:$H$39,2,0)</f>
        <v>32914.049197535998</v>
      </c>
      <c r="V20" s="190">
        <f t="shared" si="0"/>
        <v>0.13794000812342744</v>
      </c>
    </row>
    <row r="21" spans="1:22" ht="15.75" x14ac:dyDescent="0.25">
      <c r="A21" s="67" t="s">
        <v>67</v>
      </c>
      <c r="B21" t="s">
        <v>208</v>
      </c>
      <c r="S21" t="s">
        <v>89</v>
      </c>
      <c r="T21" s="66">
        <f>VLOOKUP(MAX(A34:A39),$A$34:$H$39,3,0)</f>
        <v>15095.886612957001</v>
      </c>
      <c r="U21" s="66">
        <f>VLOOKUP(MAX(A34:A39)-1,$A$34:$H$39,3,0)</f>
        <v>14093.057080185001</v>
      </c>
      <c r="V21" s="189">
        <f t="shared" si="0"/>
        <v>7.1157700353175368E-2</v>
      </c>
    </row>
    <row r="22" spans="1:22" ht="15.75" x14ac:dyDescent="0.25">
      <c r="S22" t="s">
        <v>90</v>
      </c>
      <c r="T22" s="66">
        <f>VLOOKUP(MAX(A34:A39),$A$34:$H$39,4,0)</f>
        <v>5028.6537266359992</v>
      </c>
      <c r="U22" s="66">
        <f>VLOOKUP(MAX(A34:A39)-1,$A$34:$H$39,4,0)</f>
        <v>3712.5681389769993</v>
      </c>
      <c r="V22" s="189">
        <f t="shared" si="0"/>
        <v>0.3544946620216507</v>
      </c>
    </row>
    <row r="23" spans="1:22" ht="15.75" x14ac:dyDescent="0.25">
      <c r="A23" s="67" t="s">
        <v>171</v>
      </c>
      <c r="B23" t="s">
        <v>94</v>
      </c>
      <c r="C23" t="s">
        <v>93</v>
      </c>
      <c r="D23" t="s">
        <v>106</v>
      </c>
      <c r="E23" t="s">
        <v>101</v>
      </c>
      <c r="F23" t="s">
        <v>107</v>
      </c>
      <c r="S23" t="s">
        <v>31</v>
      </c>
      <c r="T23" s="66">
        <f>VLOOKUP(MAX(A34:A39),$A$34:$H$39,5,0)</f>
        <v>4895.0737408809991</v>
      </c>
      <c r="U23" s="66">
        <f>VLOOKUP(MAX(A34:A39)-1,$A$34:$H$39,5,0)</f>
        <v>3716.5871925379997</v>
      </c>
      <c r="V23" s="189">
        <f t="shared" si="0"/>
        <v>0.31708836286933151</v>
      </c>
    </row>
    <row r="24" spans="1:22" ht="15.75" x14ac:dyDescent="0.25">
      <c r="A24" s="68">
        <v>2021</v>
      </c>
      <c r="B24" s="66">
        <v>27031.316453379</v>
      </c>
      <c r="C24" s="66">
        <v>19392.425787705</v>
      </c>
      <c r="D24" s="66">
        <v>2100.953569109</v>
      </c>
      <c r="E24" s="66">
        <v>1286.047816577</v>
      </c>
      <c r="F24" s="66">
        <v>4251.8892799879995</v>
      </c>
      <c r="S24" t="s">
        <v>11</v>
      </c>
      <c r="T24" s="66">
        <f>VLOOKUP(MAX(A34:A39),$A$34:$H$39,6,0)</f>
        <v>4322.618004596</v>
      </c>
      <c r="U24" s="66">
        <f>VLOOKUP(MAX(A34:A39)-1,$A$34:$H$39,6,0)</f>
        <v>3672.5840499289998</v>
      </c>
      <c r="V24" s="189">
        <f t="shared" si="0"/>
        <v>0.17699634530612496</v>
      </c>
    </row>
    <row r="25" spans="1:22" ht="15.75" x14ac:dyDescent="0.25">
      <c r="A25" s="68">
        <v>2022</v>
      </c>
      <c r="B25" s="66">
        <v>30792.109993642003</v>
      </c>
      <c r="C25" s="66">
        <v>22869.073752913002</v>
      </c>
      <c r="D25" s="66">
        <v>2743.0235717999999</v>
      </c>
      <c r="E25" s="66">
        <v>951.99146112199992</v>
      </c>
      <c r="F25" s="66">
        <v>4228.0212078069999</v>
      </c>
      <c r="S25" t="s">
        <v>91</v>
      </c>
      <c r="T25" s="66">
        <f>VLOOKUP(MAX(A34:A39),$A$34:$H$39,7,0)</f>
        <v>6685.2371131259997</v>
      </c>
      <c r="U25" s="66">
        <f>VLOOKUP(MAX(A34:A39)-1,$A$34:$H$39,7,0)</f>
        <v>6484.2425878170006</v>
      </c>
      <c r="V25" s="189">
        <f t="shared" si="0"/>
        <v>3.0997379044183315E-2</v>
      </c>
    </row>
    <row r="26" spans="1:22" ht="15.75" x14ac:dyDescent="0.25">
      <c r="A26" s="68">
        <v>2023</v>
      </c>
      <c r="B26" s="66">
        <v>32508.021375988003</v>
      </c>
      <c r="C26" s="66">
        <v>23829.071491448005</v>
      </c>
      <c r="D26" s="66">
        <v>2812.3169176830006</v>
      </c>
      <c r="E26" s="66">
        <v>1168.326511405</v>
      </c>
      <c r="F26" s="66">
        <v>4698.3064554520006</v>
      </c>
      <c r="I26" s="169"/>
      <c r="S26" t="s">
        <v>39</v>
      </c>
      <c r="T26" s="66">
        <f>VLOOKUP(MAX(A34:A39),$A$34:$H$39,8,0)</f>
        <v>1426.7442130230002</v>
      </c>
      <c r="U26" s="66">
        <f>VLOOKUP(MAX(A34:A39)-1,$A$34:$H$39,8,0)</f>
        <v>1235.01014809</v>
      </c>
      <c r="V26" s="189">
        <f t="shared" si="0"/>
        <v>0.15524897931367265</v>
      </c>
    </row>
    <row r="27" spans="1:22" ht="15.75" x14ac:dyDescent="0.25">
      <c r="A27" s="68">
        <v>2024</v>
      </c>
      <c r="B27" s="66">
        <v>38172.841604847999</v>
      </c>
      <c r="C27" s="66">
        <v>28816.994828807001</v>
      </c>
      <c r="D27" s="66">
        <v>2423.128198461</v>
      </c>
      <c r="E27" s="66">
        <v>1355.1807894399999</v>
      </c>
      <c r="F27" s="66">
        <v>5577.53778814</v>
      </c>
      <c r="S27" t="s">
        <v>124</v>
      </c>
      <c r="T27" s="66">
        <f>VLOOKUP(MAX(A44:A49),$A$44:$F$49,2,0)</f>
        <v>4240.9756203179995</v>
      </c>
      <c r="U27" s="66">
        <f>VLOOKUP(MAX(A44:A49)-1,$A$44:$F$49,2,0)</f>
        <v>4311.4333729640002</v>
      </c>
      <c r="V27" s="190">
        <f t="shared" si="0"/>
        <v>-1.6342071545817016E-2</v>
      </c>
    </row>
    <row r="28" spans="1:22" ht="15.75" x14ac:dyDescent="0.25">
      <c r="S28" t="s">
        <v>125</v>
      </c>
      <c r="T28" s="66">
        <f>VLOOKUP(MAX(A44:A49),$A$44:$F$49,3,0)</f>
        <v>564.39690731794246</v>
      </c>
      <c r="U28" s="65">
        <f>VLOOKUP(MAX(A44:A49)-1,$A$44:$F$49,3,0)</f>
        <v>595.24931606844348</v>
      </c>
      <c r="V28" s="189">
        <f t="shared" si="0"/>
        <v>-5.1831069633607951E-2</v>
      </c>
    </row>
    <row r="29" spans="1:22" ht="15.75" x14ac:dyDescent="0.25">
      <c r="S29" t="s">
        <v>126</v>
      </c>
      <c r="T29" s="183">
        <f>VLOOKUP(MAX(A44:A49),$A$44:$F$49,4,0)/100</f>
        <v>1.2686046872787411E-2</v>
      </c>
      <c r="U29" s="183">
        <f>VLOOKUP(MAX(A44:A49)-1,$A$44:$F$49,4,0)/100</f>
        <v>1.3770371162573547E-2</v>
      </c>
      <c r="V29" s="189">
        <f t="shared" si="0"/>
        <v>-7.8743287089691361E-2</v>
      </c>
    </row>
    <row r="30" spans="1:22" ht="15.75" x14ac:dyDescent="0.25">
      <c r="S30" t="s">
        <v>127</v>
      </c>
      <c r="T30" s="183">
        <f>ABS(VLOOKUP(MAX(A54:A130),$A$54:$E$130,4,0))/100</f>
        <v>2.5311617551187507E-2</v>
      </c>
      <c r="U30" s="183">
        <f>ABS(VLOOKUP(MAX(A54:A139)-1,$A$54:$E$139,4,0))/100</f>
        <v>2.4127936440614329E-2</v>
      </c>
      <c r="V30" s="189">
        <f t="shared" si="0"/>
        <v>4.9058530698907976E-2</v>
      </c>
    </row>
    <row r="31" spans="1:22" ht="15.75" x14ac:dyDescent="0.25">
      <c r="A31" s="67" t="s">
        <v>67</v>
      </c>
      <c r="B31" t="s">
        <v>208</v>
      </c>
      <c r="S31" t="s">
        <v>128</v>
      </c>
      <c r="T31" s="66">
        <f>VLOOKUP(MAX(A44:A49),$A$44:$F$49,5,0)</f>
        <v>412.07699512495753</v>
      </c>
      <c r="U31" s="65">
        <f>VLOOKUP(MAX(A44:A49)-1,$A$44:$F$49,5,0)</f>
        <v>458.46540630779378</v>
      </c>
      <c r="V31" s="189">
        <f t="shared" si="0"/>
        <v>-0.10118192244082447</v>
      </c>
    </row>
    <row r="32" spans="1:22" ht="15.75" x14ac:dyDescent="0.25">
      <c r="S32" t="s">
        <v>129</v>
      </c>
      <c r="T32" s="193">
        <f>VLOOKUP(MAX(A44:A49),$A$44:$F$49,6,0)</f>
        <v>152.31991219298504</v>
      </c>
      <c r="U32" s="66">
        <f>VLOOKUP(MAX(A44:A49)-1,$A$44:$F$49,6,0)</f>
        <v>136.78390976064969</v>
      </c>
      <c r="V32" s="189">
        <f t="shared" si="0"/>
        <v>0.11358062844906902</v>
      </c>
    </row>
    <row r="33" spans="1:22" x14ac:dyDescent="0.25">
      <c r="A33" s="67" t="s">
        <v>171</v>
      </c>
      <c r="B33" t="s">
        <v>108</v>
      </c>
      <c r="C33" t="s">
        <v>109</v>
      </c>
      <c r="D33" t="s">
        <v>110</v>
      </c>
      <c r="E33" t="s">
        <v>100</v>
      </c>
      <c r="F33" t="s">
        <v>101</v>
      </c>
      <c r="G33" t="s">
        <v>111</v>
      </c>
      <c r="H33" t="s">
        <v>102</v>
      </c>
      <c r="S33" t="s">
        <v>130</v>
      </c>
      <c r="T33" s="185">
        <f>+T31/T28</f>
        <v>0.730119158666512</v>
      </c>
      <c r="U33" s="185">
        <f>+U31/U28</f>
        <v>0.77020736342194829</v>
      </c>
      <c r="V33" s="191"/>
    </row>
    <row r="34" spans="1:22" x14ac:dyDescent="0.25">
      <c r="A34" s="68">
        <v>2021</v>
      </c>
      <c r="B34" s="66">
        <v>26526.545401065003</v>
      </c>
      <c r="C34" s="66">
        <v>12234.875988878999</v>
      </c>
      <c r="D34" s="66">
        <v>3017.5906983540003</v>
      </c>
      <c r="E34" s="66">
        <v>2328.6245875539998</v>
      </c>
      <c r="F34" s="66">
        <v>3209.6663982479995</v>
      </c>
      <c r="G34" s="66">
        <v>4626.7151264160002</v>
      </c>
      <c r="H34" s="66">
        <v>1109.0726016140002</v>
      </c>
      <c r="S34" t="s">
        <v>131</v>
      </c>
      <c r="T34" s="185">
        <f>+T32/T28</f>
        <v>0.26988084133348816</v>
      </c>
      <c r="U34" s="185">
        <f>+U32/U28</f>
        <v>0.22979263657805174</v>
      </c>
      <c r="V34" s="191"/>
    </row>
    <row r="35" spans="1:22" x14ac:dyDescent="0.25">
      <c r="A35" s="68">
        <v>2022</v>
      </c>
      <c r="B35" s="66">
        <v>28640.468216843001</v>
      </c>
      <c r="C35" s="66">
        <v>13017.133441459</v>
      </c>
      <c r="D35" s="66">
        <v>2916.7023131880005</v>
      </c>
      <c r="E35" s="66">
        <v>2636.8662996829999</v>
      </c>
      <c r="F35" s="66">
        <v>3273.3206426370002</v>
      </c>
      <c r="G35" s="66">
        <v>5513.8722661619995</v>
      </c>
      <c r="H35" s="66">
        <v>1282.573253714</v>
      </c>
    </row>
    <row r="36" spans="1:22" x14ac:dyDescent="0.25">
      <c r="A36" s="68">
        <v>2023</v>
      </c>
      <c r="B36" s="66">
        <v>32914.049197535998</v>
      </c>
      <c r="C36" s="66">
        <v>14093.057080185001</v>
      </c>
      <c r="D36" s="66">
        <v>3712.5681389769993</v>
      </c>
      <c r="E36" s="66">
        <v>3716.5871925379997</v>
      </c>
      <c r="F36" s="66">
        <v>3672.5840499289998</v>
      </c>
      <c r="G36" s="66">
        <v>6484.2425878170006</v>
      </c>
      <c r="H36" s="66">
        <v>1235.01014809</v>
      </c>
    </row>
    <row r="37" spans="1:22" ht="15.75" x14ac:dyDescent="0.25">
      <c r="A37" s="68">
        <v>2024</v>
      </c>
      <c r="B37" s="66">
        <v>37454.213411219003</v>
      </c>
      <c r="C37" s="66">
        <v>15095.886612957001</v>
      </c>
      <c r="D37" s="66">
        <v>5028.6537266359992</v>
      </c>
      <c r="E37" s="66">
        <v>4895.0737408809991</v>
      </c>
      <c r="F37" s="66">
        <v>4322.618004596</v>
      </c>
      <c r="G37" s="66">
        <v>6685.2371131259997</v>
      </c>
      <c r="H37" s="66">
        <v>1426.7442130230002</v>
      </c>
      <c r="S37" t="s">
        <v>206</v>
      </c>
      <c r="T37" s="227">
        <f>VLOOKUP(MAX(F140:F200),$F$140:$H$200,3,0)</f>
        <v>8193.9777676760004</v>
      </c>
      <c r="U37" s="227">
        <f>VLOOKUP(MAX(F140:F200)-1,$F$140:$H$200,3,0)</f>
        <v>7345.6488628299994</v>
      </c>
      <c r="V37" s="189">
        <f>T37/U37-1</f>
        <v>0.11548726609281079</v>
      </c>
    </row>
    <row r="38" spans="1:22" ht="15.75" x14ac:dyDescent="0.25">
      <c r="S38" t="s">
        <v>207</v>
      </c>
      <c r="T38" s="222">
        <f>VLOOKUP(MAX($A$140:$A$226),$A$140:$D$226,4,0)</f>
        <v>1100.8821532689044</v>
      </c>
      <c r="U38" s="222">
        <f>VLOOKUP(MAX($A$140:$A$226)-1,$A$140:$D$226,4,0)</f>
        <v>1016.4772294867981</v>
      </c>
      <c r="V38" s="190">
        <f>T37/U37-1</f>
        <v>0.11548726609281079</v>
      </c>
    </row>
    <row r="39" spans="1:22" ht="15.75" x14ac:dyDescent="0.25">
      <c r="S39" t="s">
        <v>210</v>
      </c>
      <c r="T39" s="222">
        <f>VLOOKUP(MAX(A140:A179),$A$140:$C$179,3,0)</f>
        <v>864.88886369327599</v>
      </c>
      <c r="U39" s="222">
        <f>VLOOKUP(MAX(A140:A179)-1,$A$140:$C$179,3,0)</f>
        <v>726.01906992001295</v>
      </c>
      <c r="V39" s="190">
        <f t="shared" ref="V39" si="1">IFERROR(T39/U39-1,0)</f>
        <v>0.19127568341774093</v>
      </c>
    </row>
    <row r="41" spans="1:22" x14ac:dyDescent="0.25">
      <c r="A41" s="67" t="s">
        <v>67</v>
      </c>
      <c r="B41" t="s">
        <v>208</v>
      </c>
      <c r="T41" s="226">
        <f>T38-T39</f>
        <v>235.99328957562841</v>
      </c>
      <c r="U41" s="226">
        <f>U38-U39</f>
        <v>290.45815956678518</v>
      </c>
    </row>
    <row r="43" spans="1:22" ht="30" x14ac:dyDescent="0.25">
      <c r="A43" s="67" t="s">
        <v>171</v>
      </c>
      <c r="B43" t="s">
        <v>112</v>
      </c>
      <c r="C43" t="s">
        <v>132</v>
      </c>
      <c r="D43" s="71" t="s">
        <v>113</v>
      </c>
      <c r="E43" t="s">
        <v>114</v>
      </c>
      <c r="F43" t="s">
        <v>115</v>
      </c>
      <c r="T43" s="70">
        <f>T39/T38</f>
        <v>0.78563255942075028</v>
      </c>
    </row>
    <row r="44" spans="1:22" x14ac:dyDescent="0.25">
      <c r="A44" s="68">
        <v>2021</v>
      </c>
      <c r="B44" s="66">
        <v>4746.9085314349995</v>
      </c>
      <c r="C44" s="65">
        <v>703.87696287393487</v>
      </c>
      <c r="D44" s="66">
        <v>1.7539963020701927</v>
      </c>
      <c r="E44" s="65">
        <v>555.89747902268869</v>
      </c>
      <c r="F44" s="65">
        <v>147.97948385124604</v>
      </c>
      <c r="T44" s="70">
        <f>T41/T38</f>
        <v>0.21436744057924978</v>
      </c>
    </row>
    <row r="45" spans="1:22" x14ac:dyDescent="0.25">
      <c r="A45" s="68">
        <v>2022</v>
      </c>
      <c r="B45" s="66">
        <v>5345.1568394109727</v>
      </c>
      <c r="C45" s="65">
        <v>773.87717092922219</v>
      </c>
      <c r="D45" s="66">
        <v>1.8246169749799235</v>
      </c>
      <c r="E45" s="65">
        <v>562.10693103979543</v>
      </c>
      <c r="F45" s="65">
        <v>211.77023988942676</v>
      </c>
    </row>
    <row r="46" spans="1:22" x14ac:dyDescent="0.25">
      <c r="A46" s="68">
        <v>2023</v>
      </c>
      <c r="B46" s="66">
        <v>4311.4333729640002</v>
      </c>
      <c r="C46" s="65">
        <v>595.24931606844348</v>
      </c>
      <c r="D46" s="66">
        <v>1.3770371162573547</v>
      </c>
      <c r="E46" s="65">
        <v>458.46540630779378</v>
      </c>
      <c r="F46" s="65">
        <v>136.78390976064969</v>
      </c>
      <c r="I46" s="169"/>
    </row>
    <row r="47" spans="1:22" x14ac:dyDescent="0.25">
      <c r="A47" s="68">
        <v>2024</v>
      </c>
      <c r="B47" s="66">
        <v>4240.9756203179995</v>
      </c>
      <c r="C47" s="65">
        <v>564.39690731794246</v>
      </c>
      <c r="D47" s="66">
        <v>1.2686046872787411</v>
      </c>
      <c r="E47" s="65">
        <v>412.07699512495753</v>
      </c>
      <c r="F47" s="65">
        <v>152.31991219298504</v>
      </c>
      <c r="J47" s="169"/>
    </row>
    <row r="51" spans="1:17" x14ac:dyDescent="0.25">
      <c r="A51" s="67" t="s">
        <v>67</v>
      </c>
      <c r="B51" t="s">
        <v>208</v>
      </c>
      <c r="G51" s="67" t="s">
        <v>67</v>
      </c>
      <c r="H51" t="s">
        <v>208</v>
      </c>
    </row>
    <row r="52" spans="1:17" x14ac:dyDescent="0.25">
      <c r="M52" s="67" t="s">
        <v>67</v>
      </c>
      <c r="N52" t="s">
        <v>208</v>
      </c>
    </row>
    <row r="53" spans="1:17" ht="45" x14ac:dyDescent="0.25">
      <c r="A53" s="67" t="s">
        <v>68</v>
      </c>
      <c r="B53" s="67" t="s">
        <v>95</v>
      </c>
      <c r="C53" s="71" t="s">
        <v>116</v>
      </c>
      <c r="D53" s="71" t="s">
        <v>117</v>
      </c>
      <c r="E53" s="71" t="s">
        <v>118</v>
      </c>
      <c r="G53" s="67" t="s">
        <v>68</v>
      </c>
      <c r="H53" s="67" t="s">
        <v>95</v>
      </c>
      <c r="I53" t="s">
        <v>195</v>
      </c>
      <c r="J53" t="s">
        <v>193</v>
      </c>
    </row>
    <row r="54" spans="1:17" x14ac:dyDescent="0.25">
      <c r="A54">
        <v>2021</v>
      </c>
      <c r="B54" s="69">
        <v>9</v>
      </c>
      <c r="C54" s="66">
        <v>-0.67821471251602294</v>
      </c>
      <c r="D54" s="66">
        <v>3.2166151494934749</v>
      </c>
      <c r="E54" s="66">
        <v>-3.8948298620094981</v>
      </c>
      <c r="G54">
        <v>2021</v>
      </c>
      <c r="H54" s="69">
        <v>9</v>
      </c>
      <c r="I54" s="66">
        <v>-226.58393803158941</v>
      </c>
      <c r="J54" s="66">
        <v>-1433.8128370960794</v>
      </c>
      <c r="M54" s="67" t="s">
        <v>68</v>
      </c>
      <c r="N54" s="67" t="s">
        <v>95</v>
      </c>
      <c r="O54" t="s">
        <v>172</v>
      </c>
      <c r="P54" t="s">
        <v>173</v>
      </c>
      <c r="Q54" t="s">
        <v>105</v>
      </c>
    </row>
    <row r="55" spans="1:17" x14ac:dyDescent="0.25">
      <c r="A55">
        <v>2021</v>
      </c>
      <c r="B55" s="69">
        <v>8</v>
      </c>
      <c r="C55" s="66">
        <v>-0.86005432582588703</v>
      </c>
      <c r="D55" s="66">
        <v>3.182670781776582</v>
      </c>
      <c r="E55" s="66">
        <v>-4.0427251076024699</v>
      </c>
      <c r="G55">
        <v>2021</v>
      </c>
      <c r="H55" s="69">
        <v>8</v>
      </c>
      <c r="I55" s="66">
        <v>-287.92564123568104</v>
      </c>
      <c r="J55" s="66">
        <v>-1469.3732387993389</v>
      </c>
      <c r="M55">
        <v>2021</v>
      </c>
      <c r="N55" s="69">
        <v>9</v>
      </c>
      <c r="O55" s="66">
        <v>-2.2849673895653608E-2</v>
      </c>
      <c r="P55" s="66">
        <v>0.28927510234327408</v>
      </c>
      <c r="Q55" s="66">
        <v>-0.3121247762389277</v>
      </c>
    </row>
    <row r="56" spans="1:17" x14ac:dyDescent="0.25">
      <c r="A56">
        <v>2021</v>
      </c>
      <c r="B56" s="69">
        <v>7</v>
      </c>
      <c r="C56" s="66">
        <v>-0.8350561560934</v>
      </c>
      <c r="D56" s="66">
        <v>3.1906272190042539</v>
      </c>
      <c r="E56" s="66">
        <v>-4.0256833750976542</v>
      </c>
      <c r="G56">
        <v>2021</v>
      </c>
      <c r="H56" s="69">
        <v>7</v>
      </c>
      <c r="I56" s="66">
        <v>-272.93534989324479</v>
      </c>
      <c r="J56" s="66">
        <v>-1448.4711988725564</v>
      </c>
      <c r="M56">
        <v>2021</v>
      </c>
      <c r="N56" s="69">
        <v>8</v>
      </c>
      <c r="O56" s="66">
        <v>-0.13960823806404399</v>
      </c>
      <c r="P56" s="66">
        <v>0.18998836336697567</v>
      </c>
      <c r="Q56" s="66">
        <v>-0.32959660143101965</v>
      </c>
    </row>
    <row r="57" spans="1:17" x14ac:dyDescent="0.25">
      <c r="A57">
        <v>2021</v>
      </c>
      <c r="B57" s="69">
        <v>6</v>
      </c>
      <c r="C57" s="66">
        <v>-0.98404871120089521</v>
      </c>
      <c r="D57" s="66">
        <v>3.24096536937112</v>
      </c>
      <c r="E57" s="66">
        <v>-4.2250140805720156</v>
      </c>
      <c r="G57">
        <v>2021</v>
      </c>
      <c r="H57" s="69">
        <v>6</v>
      </c>
      <c r="I57" s="66">
        <v>-326.23454422619477</v>
      </c>
      <c r="J57" s="66">
        <v>-1507.4998144580104</v>
      </c>
      <c r="M57">
        <v>2021</v>
      </c>
      <c r="N57" s="69">
        <v>7</v>
      </c>
      <c r="O57" s="66">
        <v>3.1553413938215313E-2</v>
      </c>
      <c r="P57" s="66">
        <v>0.24768688733110816</v>
      </c>
      <c r="Q57" s="66">
        <v>-0.21613347339289285</v>
      </c>
    </row>
    <row r="58" spans="1:17" x14ac:dyDescent="0.25">
      <c r="A58">
        <v>2021</v>
      </c>
      <c r="B58" s="69">
        <v>5</v>
      </c>
      <c r="C58" s="66">
        <v>-1.1323181563350462</v>
      </c>
      <c r="D58" s="66">
        <v>3.2825424134534669</v>
      </c>
      <c r="E58" s="66">
        <v>-4.4148605697885133</v>
      </c>
      <c r="G58">
        <v>2021</v>
      </c>
      <c r="H58" s="69">
        <v>5</v>
      </c>
      <c r="I58" s="66">
        <v>-381.82423380740869</v>
      </c>
      <c r="J58" s="66">
        <v>-1568.2411732513372</v>
      </c>
      <c r="M58">
        <v>2021</v>
      </c>
      <c r="N58" s="69">
        <v>6</v>
      </c>
      <c r="O58" s="66">
        <v>5.8764962857620028E-2</v>
      </c>
      <c r="P58" s="66">
        <v>0.22268886267905927</v>
      </c>
      <c r="Q58" s="66">
        <v>-0.16392389982143926</v>
      </c>
    </row>
    <row r="59" spans="1:17" x14ac:dyDescent="0.25">
      <c r="A59">
        <v>2021</v>
      </c>
      <c r="B59" s="69">
        <v>4</v>
      </c>
      <c r="C59" s="66">
        <v>-1.5190317340745823</v>
      </c>
      <c r="D59" s="66">
        <v>3.3394695921484243</v>
      </c>
      <c r="E59" s="66">
        <v>-4.8585013262230063</v>
      </c>
      <c r="G59">
        <v>2021</v>
      </c>
      <c r="H59" s="69">
        <v>4</v>
      </c>
      <c r="I59" s="66">
        <v>-526.87735616174552</v>
      </c>
      <c r="J59" s="66">
        <v>-1727.6071330393333</v>
      </c>
      <c r="M59">
        <v>2021</v>
      </c>
      <c r="N59" s="69">
        <v>5</v>
      </c>
      <c r="O59" s="66">
        <v>0.10971609088774859</v>
      </c>
      <c r="P59" s="66">
        <v>0.16527921650776339</v>
      </c>
      <c r="Q59" s="66">
        <v>-5.5563125620014822E-2</v>
      </c>
    </row>
    <row r="60" spans="1:17" x14ac:dyDescent="0.25">
      <c r="A60">
        <v>2021</v>
      </c>
      <c r="B60" s="69">
        <v>3</v>
      </c>
      <c r="C60" s="66">
        <v>-2.2757067387487586</v>
      </c>
      <c r="D60" s="66">
        <v>3.388681978254926</v>
      </c>
      <c r="E60" s="66">
        <v>-5.6643887170036837</v>
      </c>
      <c r="G60">
        <v>2021</v>
      </c>
      <c r="H60" s="69">
        <v>3</v>
      </c>
      <c r="I60" s="66">
        <v>-807.53736374598134</v>
      </c>
      <c r="J60" s="66">
        <v>-2015.0648164228842</v>
      </c>
      <c r="M60">
        <v>2021</v>
      </c>
      <c r="N60" s="69">
        <v>4</v>
      </c>
      <c r="O60" s="66">
        <v>3.3717609715727154E-2</v>
      </c>
      <c r="P60" s="66">
        <v>0.21139847352624791</v>
      </c>
      <c r="Q60" s="66">
        <v>-0.17768086381052078</v>
      </c>
    </row>
    <row r="61" spans="1:17" x14ac:dyDescent="0.25">
      <c r="A61">
        <v>2021</v>
      </c>
      <c r="B61" s="69">
        <v>2</v>
      </c>
      <c r="C61" s="66">
        <v>-2.2796600260864821</v>
      </c>
      <c r="D61" s="66">
        <v>3.6387685894982349</v>
      </c>
      <c r="E61" s="66">
        <v>-5.918428615584717</v>
      </c>
      <c r="G61">
        <v>2021</v>
      </c>
      <c r="H61" s="69">
        <v>2</v>
      </c>
      <c r="I61" s="66">
        <v>-799.02795861134098</v>
      </c>
      <c r="J61" s="66">
        <v>-2087.8332894796749</v>
      </c>
      <c r="M61">
        <v>2021</v>
      </c>
      <c r="N61" s="69">
        <v>3</v>
      </c>
      <c r="O61" s="66">
        <v>-0.20296140640904467</v>
      </c>
      <c r="P61" s="66">
        <v>0.20299257096425588</v>
      </c>
      <c r="Q61" s="66">
        <v>-0.40595397737330058</v>
      </c>
    </row>
    <row r="62" spans="1:17" x14ac:dyDescent="0.25">
      <c r="A62">
        <v>2021</v>
      </c>
      <c r="B62" s="69">
        <v>1</v>
      </c>
      <c r="C62" s="66">
        <v>-2.2452141807758346</v>
      </c>
      <c r="D62" s="66">
        <v>3.6813365822153297</v>
      </c>
      <c r="E62" s="66">
        <v>-5.9265507629911642</v>
      </c>
      <c r="G62">
        <v>2021</v>
      </c>
      <c r="H62" s="69">
        <v>1</v>
      </c>
      <c r="I62" s="66">
        <v>-786.51124431854475</v>
      </c>
      <c r="J62" s="66">
        <v>-2087.6874145614274</v>
      </c>
      <c r="M62">
        <v>2021</v>
      </c>
      <c r="N62" s="69">
        <v>2</v>
      </c>
      <c r="O62" s="66">
        <v>4.4847703412539989E-3</v>
      </c>
      <c r="P62" s="66">
        <v>9.4917217302481857E-2</v>
      </c>
      <c r="Q62" s="66">
        <v>-9.0432446961227861E-2</v>
      </c>
    </row>
    <row r="63" spans="1:17" x14ac:dyDescent="0.25">
      <c r="A63">
        <v>2022</v>
      </c>
      <c r="B63" s="69">
        <v>9</v>
      </c>
      <c r="C63" s="66">
        <v>-0.17232972916730491</v>
      </c>
      <c r="D63" s="66">
        <v>2.981268999715303</v>
      </c>
      <c r="E63" s="66">
        <v>-3.1535987288826077</v>
      </c>
      <c r="G63">
        <v>2022</v>
      </c>
      <c r="H63" s="69">
        <v>9</v>
      </c>
      <c r="I63" s="66">
        <v>-46.352410415341907</v>
      </c>
      <c r="J63" s="66">
        <v>-1277.55061567704</v>
      </c>
      <c r="M63">
        <v>2021</v>
      </c>
      <c r="N63" s="69">
        <v>1</v>
      </c>
      <c r="O63" s="66">
        <v>0.31369682060727627</v>
      </c>
      <c r="P63" s="66">
        <v>0.12976960804902637</v>
      </c>
      <c r="Q63" s="66">
        <v>0.18392721255824993</v>
      </c>
    </row>
    <row r="64" spans="1:17" x14ac:dyDescent="0.25">
      <c r="A64">
        <v>2022</v>
      </c>
      <c r="B64" s="69">
        <v>8</v>
      </c>
      <c r="C64" s="66">
        <v>-0.25070072738387339</v>
      </c>
      <c r="D64" s="66">
        <v>3.0476263819098373</v>
      </c>
      <c r="E64" s="66">
        <v>-3.2983271092937101</v>
      </c>
      <c r="G64">
        <v>2022</v>
      </c>
      <c r="H64" s="69">
        <v>8</v>
      </c>
      <c r="I64" s="66">
        <v>-78.637451980203693</v>
      </c>
      <c r="J64" s="66">
        <v>-1329.6817971705307</v>
      </c>
      <c r="M64">
        <v>2022</v>
      </c>
      <c r="N64" s="69">
        <v>9</v>
      </c>
      <c r="O64" s="66">
        <v>5.5521324320914826E-2</v>
      </c>
      <c r="P64" s="66">
        <v>0.22291772014873998</v>
      </c>
      <c r="Q64" s="66">
        <v>-0.16739639582782515</v>
      </c>
    </row>
    <row r="65" spans="1:17" x14ac:dyDescent="0.25">
      <c r="A65">
        <v>2022</v>
      </c>
      <c r="B65" s="69">
        <v>7</v>
      </c>
      <c r="C65" s="66">
        <v>-0.33664472365278097</v>
      </c>
      <c r="D65" s="66">
        <v>3.0257848689054208</v>
      </c>
      <c r="E65" s="66">
        <v>-3.3624295925582008</v>
      </c>
      <c r="G65">
        <v>2022</v>
      </c>
      <c r="H65" s="69">
        <v>7</v>
      </c>
      <c r="I65" s="66">
        <v>-110.31752991195648</v>
      </c>
      <c r="J65" s="66">
        <v>-1345.3264688171917</v>
      </c>
      <c r="M65">
        <v>2022</v>
      </c>
      <c r="N65" s="69">
        <v>8</v>
      </c>
      <c r="O65" s="66">
        <v>-5.3664241795136597E-2</v>
      </c>
      <c r="P65" s="66">
        <v>0.21182987637139239</v>
      </c>
      <c r="Q65" s="66">
        <v>-0.26549411816652896</v>
      </c>
    </row>
    <row r="66" spans="1:17" x14ac:dyDescent="0.25">
      <c r="A66">
        <v>2022</v>
      </c>
      <c r="B66" s="69">
        <v>6</v>
      </c>
      <c r="C66" s="66">
        <v>-0.42815907212722759</v>
      </c>
      <c r="D66" s="66">
        <v>3.0663257534558714</v>
      </c>
      <c r="E66" s="66">
        <v>-3.4944848255830987</v>
      </c>
      <c r="G66">
        <v>2022</v>
      </c>
      <c r="H66" s="69">
        <v>6</v>
      </c>
      <c r="I66" s="66">
        <v>-150.33814591519484</v>
      </c>
      <c r="J66" s="66">
        <v>-1394.8798770879039</v>
      </c>
      <c r="M66">
        <v>2022</v>
      </c>
      <c r="N66" s="69">
        <v>7</v>
      </c>
      <c r="O66" s="66">
        <v>0.12306776241266205</v>
      </c>
      <c r="P66" s="66">
        <v>0.20714600278065745</v>
      </c>
      <c r="Q66" s="66">
        <v>-8.4078240367995369E-2</v>
      </c>
    </row>
    <row r="67" spans="1:17" x14ac:dyDescent="0.25">
      <c r="A67">
        <v>2022</v>
      </c>
      <c r="B67" s="69">
        <v>5</v>
      </c>
      <c r="C67" s="66">
        <v>-0.37883976814855425</v>
      </c>
      <c r="D67" s="66">
        <v>3.0345007580169532</v>
      </c>
      <c r="E67" s="66">
        <v>-3.4133405261655079</v>
      </c>
      <c r="G67">
        <v>2022</v>
      </c>
      <c r="H67" s="69">
        <v>5</v>
      </c>
      <c r="I67" s="66">
        <v>-130.79255028950266</v>
      </c>
      <c r="J67" s="66">
        <v>-1355.9750663708678</v>
      </c>
      <c r="M67">
        <v>2022</v>
      </c>
      <c r="N67" s="69">
        <v>6</v>
      </c>
      <c r="O67" s="66">
        <v>9.4456588789467756E-3</v>
      </c>
      <c r="P67" s="66">
        <v>0.25451385811797683</v>
      </c>
      <c r="Q67" s="66">
        <v>-0.24506819923903012</v>
      </c>
    </row>
    <row r="68" spans="1:17" x14ac:dyDescent="0.25">
      <c r="A68">
        <v>2022</v>
      </c>
      <c r="B68" s="69">
        <v>4</v>
      </c>
      <c r="C68" s="66">
        <v>-0.6250164517986545</v>
      </c>
      <c r="D68" s="66">
        <v>3.047477203276892</v>
      </c>
      <c r="E68" s="66">
        <v>-3.6724936550755474</v>
      </c>
      <c r="G68">
        <v>2022</v>
      </c>
      <c r="H68" s="69">
        <v>4</v>
      </c>
      <c r="I68" s="66">
        <v>-238.72818434647192</v>
      </c>
      <c r="J68" s="66">
        <v>-1465.3922928739375</v>
      </c>
      <c r="M68">
        <v>2022</v>
      </c>
      <c r="N68" s="69">
        <v>5</v>
      </c>
      <c r="O68" s="66">
        <v>0.35589277453784884</v>
      </c>
      <c r="P68" s="66">
        <v>0.15230277124782468</v>
      </c>
      <c r="Q68" s="66">
        <v>0.20359000329002422</v>
      </c>
    </row>
    <row r="69" spans="1:17" x14ac:dyDescent="0.25">
      <c r="A69">
        <v>2022</v>
      </c>
      <c r="B69" s="69">
        <v>3</v>
      </c>
      <c r="C69" s="66">
        <v>-0.85026253902021987</v>
      </c>
      <c r="D69" s="66">
        <v>3.0419265904024613</v>
      </c>
      <c r="E69" s="66">
        <v>-3.892189129422682</v>
      </c>
      <c r="G69">
        <v>2022</v>
      </c>
      <c r="H69" s="69">
        <v>3</v>
      </c>
      <c r="I69" s="66">
        <v>-335.21103551015653</v>
      </c>
      <c r="J69" s="66">
        <v>-1558.3642810772137</v>
      </c>
      <c r="M69">
        <v>2022</v>
      </c>
      <c r="N69" s="69">
        <v>4</v>
      </c>
      <c r="O69" s="66">
        <v>0.25896369693729232</v>
      </c>
      <c r="P69" s="66">
        <v>0.21694908640067806</v>
      </c>
      <c r="Q69" s="66">
        <v>4.2014610536614254E-2</v>
      </c>
    </row>
    <row r="70" spans="1:17" x14ac:dyDescent="0.25">
      <c r="A70">
        <v>2022</v>
      </c>
      <c r="B70" s="69">
        <v>2</v>
      </c>
      <c r="C70" s="66">
        <v>-0.83436511810483194</v>
      </c>
      <c r="D70" s="66">
        <v>2.9777341716657286</v>
      </c>
      <c r="E70" s="66">
        <v>-3.8120992897705612</v>
      </c>
      <c r="G70">
        <v>2022</v>
      </c>
      <c r="H70" s="69">
        <v>2</v>
      </c>
      <c r="I70" s="66">
        <v>-327.12354264265701</v>
      </c>
      <c r="J70" s="66">
        <v>-1521.8702839373198</v>
      </c>
      <c r="M70">
        <v>2022</v>
      </c>
      <c r="N70" s="69">
        <v>3</v>
      </c>
      <c r="O70" s="66">
        <v>-0.21885882732443246</v>
      </c>
      <c r="P70" s="66">
        <v>0.26718498970098908</v>
      </c>
      <c r="Q70" s="66">
        <v>-0.4860438170254216</v>
      </c>
    </row>
    <row r="71" spans="1:17" x14ac:dyDescent="0.25">
      <c r="A71">
        <v>2022</v>
      </c>
      <c r="B71" s="69">
        <v>1</v>
      </c>
      <c r="C71" s="66">
        <v>-0.86763090916914043</v>
      </c>
      <c r="D71" s="66">
        <v>2.8322228675670016</v>
      </c>
      <c r="E71" s="66">
        <v>-3.699853776736143</v>
      </c>
      <c r="G71">
        <v>2022</v>
      </c>
      <c r="H71" s="69">
        <v>1</v>
      </c>
      <c r="I71" s="66">
        <v>-341.19344402078883</v>
      </c>
      <c r="J71" s="66">
        <v>-1473.0410415566998</v>
      </c>
      <c r="M71">
        <v>2022</v>
      </c>
      <c r="N71" s="69">
        <v>2</v>
      </c>
      <c r="O71" s="66">
        <v>3.7750561405562565E-2</v>
      </c>
      <c r="P71" s="66">
        <v>0.24042852140120863</v>
      </c>
      <c r="Q71" s="66">
        <v>-0.20267795999564603</v>
      </c>
    </row>
    <row r="72" spans="1:17" x14ac:dyDescent="0.25">
      <c r="A72">
        <v>2023</v>
      </c>
      <c r="B72" s="69">
        <v>9</v>
      </c>
      <c r="C72" s="66">
        <v>-0.9374143226093995</v>
      </c>
      <c r="D72" s="66">
        <v>2.4127936440614328</v>
      </c>
      <c r="E72" s="66">
        <v>-3.3502079666708329</v>
      </c>
      <c r="G72">
        <v>2023</v>
      </c>
      <c r="H72" s="69">
        <v>9</v>
      </c>
      <c r="I72" s="66">
        <v>-383.61138317888106</v>
      </c>
      <c r="J72" s="66">
        <v>-1400.0886126656792</v>
      </c>
      <c r="M72">
        <v>2022</v>
      </c>
      <c r="N72" s="69">
        <v>1</v>
      </c>
      <c r="O72" s="66">
        <v>0.16636340742350667</v>
      </c>
      <c r="P72" s="66">
        <v>5.1344148810456444E-2</v>
      </c>
      <c r="Q72" s="66">
        <v>0.11501925861305022</v>
      </c>
    </row>
    <row r="73" spans="1:17" x14ac:dyDescent="0.25">
      <c r="A73">
        <v>2023</v>
      </c>
      <c r="B73" s="69">
        <v>8</v>
      </c>
      <c r="C73" s="66">
        <v>-0.80879773332479399</v>
      </c>
      <c r="D73" s="66">
        <v>2.5512214677677285</v>
      </c>
      <c r="E73" s="66">
        <v>-3.3600192010925229</v>
      </c>
      <c r="G73">
        <v>2023</v>
      </c>
      <c r="H73" s="69">
        <v>8</v>
      </c>
      <c r="I73" s="66">
        <v>-328.83659080227943</v>
      </c>
      <c r="J73" s="66">
        <v>-1402.5917544149304</v>
      </c>
      <c r="M73">
        <v>2023</v>
      </c>
      <c r="N73" s="69">
        <v>9</v>
      </c>
      <c r="O73" s="66">
        <v>-7.3095264963690565E-2</v>
      </c>
      <c r="P73" s="66">
        <v>8.4489896442444687E-2</v>
      </c>
      <c r="Q73" s="66">
        <v>-0.15758516140613527</v>
      </c>
    </row>
    <row r="74" spans="1:17" x14ac:dyDescent="0.25">
      <c r="A74">
        <v>2023</v>
      </c>
      <c r="B74" s="69">
        <v>7</v>
      </c>
      <c r="C74" s="66">
        <v>-0.81656748460622064</v>
      </c>
      <c r="D74" s="66">
        <v>2.6514060576605321</v>
      </c>
      <c r="E74" s="66">
        <v>-3.467973542266753</v>
      </c>
      <c r="G74">
        <v>2023</v>
      </c>
      <c r="H74" s="69">
        <v>7</v>
      </c>
      <c r="I74" s="66">
        <v>-331.94831425324514</v>
      </c>
      <c r="J74" s="66">
        <v>-1447.9111310434982</v>
      </c>
      <c r="M74">
        <v>2023</v>
      </c>
      <c r="N74" s="69">
        <v>8</v>
      </c>
      <c r="O74" s="66">
        <v>-4.5894490513710091E-2</v>
      </c>
      <c r="P74" s="66">
        <v>0.11164528647858857</v>
      </c>
      <c r="Q74" s="66">
        <v>-0.15753977699229865</v>
      </c>
    </row>
    <row r="75" spans="1:17" x14ac:dyDescent="0.25">
      <c r="A75">
        <v>2023</v>
      </c>
      <c r="B75" s="69">
        <v>6</v>
      </c>
      <c r="C75" s="66">
        <v>-0.81963403826587911</v>
      </c>
      <c r="D75" s="66">
        <v>2.6659970735223282</v>
      </c>
      <c r="E75" s="66">
        <v>-3.4856311117882077</v>
      </c>
      <c r="G75">
        <v>2023</v>
      </c>
      <c r="H75" s="69">
        <v>6</v>
      </c>
      <c r="I75" s="66">
        <v>-333.75995523376588</v>
      </c>
      <c r="J75" s="66">
        <v>-1455.177102280602</v>
      </c>
      <c r="M75">
        <v>2023</v>
      </c>
      <c r="N75" s="69">
        <v>7</v>
      </c>
      <c r="O75" s="66">
        <v>0.12613431607232062</v>
      </c>
      <c r="P75" s="66">
        <v>0.192554986918861</v>
      </c>
      <c r="Q75" s="66">
        <v>-6.6420670846540381E-2</v>
      </c>
    </row>
    <row r="76" spans="1:17" x14ac:dyDescent="0.25">
      <c r="A76">
        <v>2023</v>
      </c>
      <c r="B76" s="69">
        <v>5</v>
      </c>
      <c r="C76" s="66">
        <v>-0.90244097048478511</v>
      </c>
      <c r="D76" s="66">
        <v>2.8143994682729501</v>
      </c>
      <c r="E76" s="66">
        <v>-3.7168404387577354</v>
      </c>
      <c r="G76">
        <v>2023</v>
      </c>
      <c r="H76" s="69">
        <v>5</v>
      </c>
      <c r="I76" s="66">
        <v>-369.55582741610658</v>
      </c>
      <c r="J76" s="66">
        <v>-1553.8752427743996</v>
      </c>
      <c r="M76">
        <v>2023</v>
      </c>
      <c r="N76" s="69">
        <v>6</v>
      </c>
      <c r="O76" s="66">
        <v>9.2252591097852624E-2</v>
      </c>
      <c r="P76" s="66">
        <v>0.1061114633673555</v>
      </c>
      <c r="Q76" s="66">
        <v>-1.3858872269502867E-2</v>
      </c>
    </row>
    <row r="77" spans="1:17" x14ac:dyDescent="0.25">
      <c r="A77">
        <v>2023</v>
      </c>
      <c r="B77" s="69">
        <v>4</v>
      </c>
      <c r="C77" s="66">
        <v>-0.71130827166834409</v>
      </c>
      <c r="D77" s="66">
        <v>2.8505486631893722</v>
      </c>
      <c r="E77" s="66">
        <v>-3.5618569348577167</v>
      </c>
      <c r="G77">
        <v>2023</v>
      </c>
      <c r="H77" s="69">
        <v>4</v>
      </c>
      <c r="I77" s="66">
        <v>-288.98710879564743</v>
      </c>
      <c r="J77" s="66">
        <v>-1487.9577678089936</v>
      </c>
      <c r="M77">
        <v>2023</v>
      </c>
      <c r="N77" s="69">
        <v>5</v>
      </c>
      <c r="O77" s="66">
        <v>0.16476007572140777</v>
      </c>
      <c r="P77" s="66">
        <v>0.11615357633140218</v>
      </c>
      <c r="Q77" s="66">
        <v>4.8606499390005595E-2</v>
      </c>
    </row>
    <row r="78" spans="1:17" x14ac:dyDescent="0.25">
      <c r="A78">
        <v>2023</v>
      </c>
      <c r="B78" s="69">
        <v>3</v>
      </c>
      <c r="C78" s="66">
        <v>-0.41108670117339963</v>
      </c>
      <c r="D78" s="66">
        <v>2.784225801548827</v>
      </c>
      <c r="E78" s="66">
        <v>-3.1953125027222269</v>
      </c>
      <c r="G78">
        <v>2023</v>
      </c>
      <c r="H78" s="69">
        <v>3</v>
      </c>
      <c r="I78" s="66">
        <v>-160.26152992475892</v>
      </c>
      <c r="J78" s="66">
        <v>-1328.3411021864779</v>
      </c>
      <c r="M78">
        <v>2023</v>
      </c>
      <c r="N78" s="69">
        <v>4</v>
      </c>
      <c r="O78" s="66">
        <v>-4.125787355765205E-2</v>
      </c>
      <c r="P78" s="66">
        <v>0.28327194804122341</v>
      </c>
      <c r="Q78" s="66">
        <v>-0.3245298215988755</v>
      </c>
    </row>
    <row r="79" spans="1:17" x14ac:dyDescent="0.25">
      <c r="A79">
        <v>2023</v>
      </c>
      <c r="B79" s="69">
        <v>2</v>
      </c>
      <c r="C79" s="66">
        <v>-0.41588700919773935</v>
      </c>
      <c r="D79" s="66">
        <v>2.8546997768586575</v>
      </c>
      <c r="E79" s="66">
        <v>-3.2705867860563971</v>
      </c>
      <c r="G79">
        <v>2023</v>
      </c>
      <c r="H79" s="69">
        <v>2</v>
      </c>
      <c r="I79" s="66">
        <v>-159.05804132190755</v>
      </c>
      <c r="J79" s="66">
        <v>-1353.8257223770315</v>
      </c>
      <c r="M79">
        <v>2023</v>
      </c>
      <c r="N79" s="69">
        <v>3</v>
      </c>
      <c r="O79" s="66">
        <v>-0.21405851930009281</v>
      </c>
      <c r="P79" s="66">
        <v>0.19671101439115851</v>
      </c>
      <c r="Q79" s="66">
        <v>-0.41076953369125135</v>
      </c>
    </row>
    <row r="80" spans="1:17" x14ac:dyDescent="0.25">
      <c r="A80">
        <v>2023</v>
      </c>
      <c r="B80" s="69">
        <v>1</v>
      </c>
      <c r="C80" s="66">
        <v>-0.22042148680924914</v>
      </c>
      <c r="D80" s="66">
        <v>2.9241018510267005</v>
      </c>
      <c r="E80" s="66">
        <v>-3.1445233378359494</v>
      </c>
      <c r="G80">
        <v>2023</v>
      </c>
      <c r="H80" s="69">
        <v>1</v>
      </c>
      <c r="I80" s="66">
        <v>-75.465664395214375</v>
      </c>
      <c r="J80" s="66">
        <v>-1297.9078327220973</v>
      </c>
      <c r="M80">
        <v>2023</v>
      </c>
      <c r="N80" s="69">
        <v>2</v>
      </c>
      <c r="O80" s="66">
        <v>-0.15771496098292764</v>
      </c>
      <c r="P80" s="66">
        <v>0.17102644723316596</v>
      </c>
      <c r="Q80" s="66">
        <v>-0.3287414082160936</v>
      </c>
    </row>
    <row r="81" spans="1:17" x14ac:dyDescent="0.25">
      <c r="A81">
        <v>2024</v>
      </c>
      <c r="B81" s="69">
        <v>9</v>
      </c>
      <c r="C81" s="66">
        <v>-1.1129362235508449</v>
      </c>
      <c r="D81" s="66">
        <v>2.5311617551187506</v>
      </c>
      <c r="E81" s="66">
        <v>-3.6440979786695964</v>
      </c>
      <c r="G81">
        <v>2024</v>
      </c>
      <c r="H81" s="69">
        <v>9</v>
      </c>
      <c r="I81" s="66">
        <v>-471.5229222670319</v>
      </c>
      <c r="J81" s="66">
        <v>-1572.4050755359362</v>
      </c>
      <c r="M81">
        <v>2023</v>
      </c>
      <c r="N81" s="69">
        <v>1</v>
      </c>
      <c r="O81" s="66">
        <v>1.91921083740282E-2</v>
      </c>
      <c r="P81" s="66">
        <v>0.11507249705315495</v>
      </c>
      <c r="Q81" s="66">
        <v>-9.5880388679126766E-2</v>
      </c>
    </row>
    <row r="82" spans="1:17" x14ac:dyDescent="0.25">
      <c r="A82">
        <v>2024</v>
      </c>
      <c r="B82" s="69">
        <v>8</v>
      </c>
      <c r="C82" s="66">
        <v>-1.1345128822657493</v>
      </c>
      <c r="D82" s="66">
        <v>2.4546416213533684</v>
      </c>
      <c r="E82" s="66">
        <v>-3.5891545036191177</v>
      </c>
      <c r="G82">
        <v>2024</v>
      </c>
      <c r="H82" s="69">
        <v>8</v>
      </c>
      <c r="I82" s="66">
        <v>-480.79520184342778</v>
      </c>
      <c r="J82" s="66">
        <v>-1548.7114823465561</v>
      </c>
      <c r="M82">
        <v>2024</v>
      </c>
      <c r="N82" s="69">
        <v>9</v>
      </c>
      <c r="O82" s="66">
        <v>-5.1518606248786507E-2</v>
      </c>
      <c r="P82" s="66">
        <v>0.1610100302078272</v>
      </c>
      <c r="Q82" s="66">
        <v>-0.21252863645661368</v>
      </c>
    </row>
    <row r="83" spans="1:17" x14ac:dyDescent="0.25">
      <c r="A83">
        <v>2024</v>
      </c>
      <c r="B83" s="69">
        <v>7</v>
      </c>
      <c r="C83" s="66">
        <v>-0.93741862698723011</v>
      </c>
      <c r="D83" s="66">
        <v>2.3731026196809535</v>
      </c>
      <c r="E83" s="66">
        <v>-3.3105212466681841</v>
      </c>
      <c r="G83">
        <v>2024</v>
      </c>
      <c r="H83" s="69">
        <v>7</v>
      </c>
      <c r="I83" s="66">
        <v>-393.58459314631392</v>
      </c>
      <c r="J83" s="66">
        <v>-1424.5192379634011</v>
      </c>
      <c r="M83">
        <v>2024</v>
      </c>
      <c r="N83" s="69">
        <v>8</v>
      </c>
      <c r="O83" s="66">
        <v>-0.24298874579222896</v>
      </c>
      <c r="P83" s="66">
        <v>0.19318428815100352</v>
      </c>
      <c r="Q83" s="66">
        <v>-0.43617303394323248</v>
      </c>
    </row>
    <row r="84" spans="1:17" x14ac:dyDescent="0.25">
      <c r="A84">
        <v>2024</v>
      </c>
      <c r="B84" s="69">
        <v>6</v>
      </c>
      <c r="C84" s="66">
        <v>-0.8928595245749843</v>
      </c>
      <c r="D84" s="66">
        <v>2.3516965825244003</v>
      </c>
      <c r="E84" s="66">
        <v>-3.2445561070993847</v>
      </c>
      <c r="G84">
        <v>2024</v>
      </c>
      <c r="H84" s="69">
        <v>6</v>
      </c>
      <c r="I84" s="66">
        <v>-375.38058800549766</v>
      </c>
      <c r="J84" s="66">
        <v>-1394.5317963983814</v>
      </c>
      <c r="M84">
        <v>2024</v>
      </c>
      <c r="N84" s="69">
        <v>7</v>
      </c>
      <c r="O84" s="66">
        <v>8.157521366007435E-2</v>
      </c>
      <c r="P84" s="66">
        <v>0.2139610240754142</v>
      </c>
      <c r="Q84" s="66">
        <v>-0.13238581041533987</v>
      </c>
    </row>
    <row r="85" spans="1:17" x14ac:dyDescent="0.25">
      <c r="A85">
        <v>2024</v>
      </c>
      <c r="B85" s="69">
        <v>5</v>
      </c>
      <c r="C85" s="66">
        <v>-0.93548604725323059</v>
      </c>
      <c r="D85" s="66">
        <v>2.2993302999308818</v>
      </c>
      <c r="E85" s="66">
        <v>-3.2348163471841125</v>
      </c>
      <c r="G85">
        <v>2024</v>
      </c>
      <c r="H85" s="69">
        <v>5</v>
      </c>
      <c r="I85" s="66">
        <v>-395.43377333538172</v>
      </c>
      <c r="J85" s="66">
        <v>-1390.0380976051829</v>
      </c>
      <c r="M85">
        <v>2024</v>
      </c>
      <c r="N85" s="69">
        <v>6</v>
      </c>
      <c r="O85" s="66">
        <v>0.1348791137760991</v>
      </c>
      <c r="P85" s="66">
        <v>0.15847774596087411</v>
      </c>
      <c r="Q85" s="66">
        <v>-2.3598632184774985E-2</v>
      </c>
    </row>
    <row r="86" spans="1:17" x14ac:dyDescent="0.25">
      <c r="A86">
        <v>2024</v>
      </c>
      <c r="B86" s="69">
        <v>4</v>
      </c>
      <c r="C86" s="66">
        <v>-1.1132259548154455</v>
      </c>
      <c r="D86" s="66">
        <v>2.2635000324142913</v>
      </c>
      <c r="E86" s="66">
        <v>-3.376725987229737</v>
      </c>
      <c r="G86">
        <v>2024</v>
      </c>
      <c r="H86" s="69">
        <v>4</v>
      </c>
      <c r="I86" s="66">
        <v>-476.3871400632197</v>
      </c>
      <c r="J86" s="66">
        <v>-1453.7653154781431</v>
      </c>
      <c r="M86">
        <v>2024</v>
      </c>
      <c r="N86" s="69">
        <v>5</v>
      </c>
      <c r="O86" s="66">
        <v>0.34249998328362297</v>
      </c>
      <c r="P86" s="66">
        <v>0.15198384384799271</v>
      </c>
      <c r="Q86" s="66">
        <v>0.19051613943563026</v>
      </c>
    </row>
    <row r="87" spans="1:17" x14ac:dyDescent="0.25">
      <c r="A87">
        <v>2024</v>
      </c>
      <c r="B87" s="69">
        <v>3</v>
      </c>
      <c r="C87" s="66">
        <v>-1.4905866862907495</v>
      </c>
      <c r="D87" s="66">
        <v>2.3634230380995311</v>
      </c>
      <c r="E87" s="66">
        <v>-3.8540097243902807</v>
      </c>
      <c r="G87">
        <v>2024</v>
      </c>
      <c r="H87" s="69">
        <v>3</v>
      </c>
      <c r="I87" s="66">
        <v>-646.12271358222824</v>
      </c>
      <c r="J87" s="66">
        <v>-1664.3768342984815</v>
      </c>
      <c r="M87">
        <v>2024</v>
      </c>
      <c r="N87" s="69">
        <v>4</v>
      </c>
      <c r="O87" s="66">
        <v>0.33610285791765165</v>
      </c>
      <c r="P87" s="66">
        <v>0.18334894235598381</v>
      </c>
      <c r="Q87" s="66">
        <v>0.15275391556166781</v>
      </c>
    </row>
    <row r="88" spans="1:17" x14ac:dyDescent="0.25">
      <c r="A88">
        <v>2024</v>
      </c>
      <c r="B88" s="69">
        <v>2</v>
      </c>
      <c r="C88" s="66">
        <v>-1.1961887910178499</v>
      </c>
      <c r="D88" s="66">
        <v>2.4198619909435504</v>
      </c>
      <c r="E88" s="66">
        <v>-3.6160507819614005</v>
      </c>
      <c r="G88">
        <v>2024</v>
      </c>
      <c r="H88" s="69">
        <v>2</v>
      </c>
      <c r="I88" s="66">
        <v>-507.11785938269333</v>
      </c>
      <c r="J88" s="66">
        <v>-1547.0116491995877</v>
      </c>
      <c r="M88">
        <v>2024</v>
      </c>
      <c r="N88" s="69">
        <v>3</v>
      </c>
      <c r="O88" s="66">
        <v>-0.50845641457299251</v>
      </c>
      <c r="P88" s="66">
        <v>0.14027206154713892</v>
      </c>
      <c r="Q88" s="66">
        <v>-0.64872847612013151</v>
      </c>
    </row>
    <row r="89" spans="1:17" x14ac:dyDescent="0.25">
      <c r="A89">
        <v>2024</v>
      </c>
      <c r="B89" s="69">
        <v>1</v>
      </c>
      <c r="C89" s="66">
        <v>-1.1769298753638275</v>
      </c>
      <c r="D89" s="66">
        <v>2.5356020226305866</v>
      </c>
      <c r="E89" s="66">
        <v>-3.7125318979944146</v>
      </c>
      <c r="G89">
        <v>2024</v>
      </c>
      <c r="H89" s="69">
        <v>1</v>
      </c>
      <c r="I89" s="66">
        <v>-493.62378270876468</v>
      </c>
      <c r="J89" s="66">
        <v>-1581.5799322938935</v>
      </c>
      <c r="M89">
        <v>2024</v>
      </c>
      <c r="N89" s="69">
        <v>2</v>
      </c>
      <c r="O89" s="66">
        <v>-0.17697387663694991</v>
      </c>
      <c r="P89" s="66">
        <v>5.5286415546129924E-2</v>
      </c>
      <c r="Q89" s="66">
        <v>-0.23226029218307984</v>
      </c>
    </row>
    <row r="90" spans="1:17" x14ac:dyDescent="0.25">
      <c r="M90">
        <v>2024</v>
      </c>
      <c r="N90" s="69">
        <v>1</v>
      </c>
      <c r="O90" s="66">
        <v>0.29984400575968739</v>
      </c>
      <c r="P90" s="66">
        <v>1.1080335586376772E-2</v>
      </c>
      <c r="Q90" s="66">
        <v>0.28876367017331067</v>
      </c>
    </row>
    <row r="137" spans="1:22" x14ac:dyDescent="0.25">
      <c r="A137" s="67" t="s">
        <v>67</v>
      </c>
      <c r="B137" t="s">
        <v>208</v>
      </c>
      <c r="F137" s="67" t="s">
        <v>67</v>
      </c>
      <c r="G137" t="s">
        <v>208</v>
      </c>
    </row>
    <row r="139" spans="1:22" x14ac:dyDescent="0.25">
      <c r="A139" s="67" t="s">
        <v>68</v>
      </c>
      <c r="B139" s="67" t="s">
        <v>95</v>
      </c>
      <c r="C139" t="s">
        <v>209</v>
      </c>
      <c r="D139" t="s">
        <v>214</v>
      </c>
      <c r="F139" s="67" t="s">
        <v>68</v>
      </c>
      <c r="G139" s="67" t="s">
        <v>95</v>
      </c>
      <c r="H139" t="s">
        <v>103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9</v>
      </c>
      <c r="C140" s="66">
        <v>941.73470128002737</v>
      </c>
      <c r="D140" s="66">
        <v>1207.22889906449</v>
      </c>
      <c r="F140">
        <v>2021</v>
      </c>
      <c r="G140" s="69">
        <v>9</v>
      </c>
      <c r="H140" s="66">
        <v>8255.9465725169994</v>
      </c>
    </row>
    <row r="141" spans="1:22" x14ac:dyDescent="0.25">
      <c r="A141">
        <v>2021</v>
      </c>
      <c r="B141" s="69">
        <v>8</v>
      </c>
      <c r="C141" s="66">
        <v>918.30178433467995</v>
      </c>
      <c r="D141" s="66">
        <v>1181.4475975636581</v>
      </c>
      <c r="F141">
        <v>2021</v>
      </c>
      <c r="G141" s="69">
        <v>8</v>
      </c>
      <c r="H141" s="66">
        <v>8085.6461318249994</v>
      </c>
    </row>
    <row r="142" spans="1:22" x14ac:dyDescent="0.25">
      <c r="A142">
        <v>2021</v>
      </c>
      <c r="B142" s="69">
        <v>7</v>
      </c>
      <c r="C142" s="66">
        <v>912.98822825899902</v>
      </c>
      <c r="D142" s="66">
        <v>1175.5358489793114</v>
      </c>
      <c r="F142">
        <v>2021</v>
      </c>
      <c r="G142" s="69">
        <v>7</v>
      </c>
      <c r="H142" s="66">
        <v>8046.3719532329987</v>
      </c>
    </row>
    <row r="143" spans="1:22" x14ac:dyDescent="0.25">
      <c r="A143">
        <v>2021</v>
      </c>
      <c r="B143" s="69">
        <v>6</v>
      </c>
      <c r="C143" s="66">
        <v>923.21682157713531</v>
      </c>
      <c r="D143" s="66">
        <v>1181.265270231816</v>
      </c>
      <c r="F143">
        <v>2021</v>
      </c>
      <c r="G143" s="69">
        <v>6</v>
      </c>
      <c r="H143" s="66">
        <v>8091.0532406115981</v>
      </c>
    </row>
    <row r="144" spans="1:22" x14ac:dyDescent="0.25">
      <c r="A144">
        <v>2021</v>
      </c>
      <c r="B144" s="69">
        <v>5</v>
      </c>
      <c r="C144" s="66">
        <v>936.44726461840617</v>
      </c>
      <c r="D144" s="66">
        <v>1186.4169394439289</v>
      </c>
      <c r="F144">
        <v>2021</v>
      </c>
      <c r="G144" s="69">
        <v>5</v>
      </c>
      <c r="H144" s="66">
        <v>8122.3945286485978</v>
      </c>
    </row>
    <row r="145" spans="1:8" x14ac:dyDescent="0.25">
      <c r="A145">
        <v>2021</v>
      </c>
      <c r="B145" s="69">
        <v>4</v>
      </c>
      <c r="C145" s="66">
        <v>958.70660515170403</v>
      </c>
      <c r="D145" s="66">
        <v>1200.7297768775879</v>
      </c>
      <c r="F145">
        <v>2021</v>
      </c>
      <c r="G145" s="69">
        <v>4</v>
      </c>
      <c r="H145" s="66">
        <v>8208.1988158235963</v>
      </c>
    </row>
    <row r="146" spans="1:8" x14ac:dyDescent="0.25">
      <c r="A146">
        <v>2021</v>
      </c>
      <c r="B146" s="69">
        <v>3</v>
      </c>
      <c r="C146" s="66">
        <v>974.82052520880688</v>
      </c>
      <c r="D146" s="66">
        <v>1207.5274526769026</v>
      </c>
      <c r="F146">
        <v>2021</v>
      </c>
      <c r="G146" s="69">
        <v>3</v>
      </c>
      <c r="H146" s="66">
        <v>8261.3267275145972</v>
      </c>
    </row>
    <row r="147" spans="1:8" x14ac:dyDescent="0.25">
      <c r="A147">
        <v>2021</v>
      </c>
      <c r="B147" s="69">
        <v>2</v>
      </c>
      <c r="C147" s="66">
        <v>1053.1322847108793</v>
      </c>
      <c r="D147" s="66">
        <v>1288.8053308683336</v>
      </c>
      <c r="F147">
        <v>2021</v>
      </c>
      <c r="G147" s="69">
        <v>2</v>
      </c>
      <c r="H147" s="66">
        <v>8798.9637149388673</v>
      </c>
    </row>
    <row r="148" spans="1:8" x14ac:dyDescent="0.25">
      <c r="A148">
        <v>2021</v>
      </c>
      <c r="B148" s="69">
        <v>1</v>
      </c>
      <c r="C148" s="66">
        <v>1059.6970639411622</v>
      </c>
      <c r="D148" s="66">
        <v>1301.1761702428826</v>
      </c>
      <c r="F148">
        <v>2021</v>
      </c>
      <c r="G148" s="69">
        <v>1</v>
      </c>
      <c r="H148" s="66">
        <v>8871.9328203418663</v>
      </c>
    </row>
    <row r="149" spans="1:8" x14ac:dyDescent="0.25">
      <c r="A149">
        <v>2022</v>
      </c>
      <c r="B149" s="69">
        <v>9</v>
      </c>
      <c r="C149" s="66">
        <v>899.97317169953737</v>
      </c>
      <c r="D149" s="66">
        <v>1231.1982052616979</v>
      </c>
      <c r="F149">
        <v>2022</v>
      </c>
      <c r="G149" s="69">
        <v>9</v>
      </c>
      <c r="H149" s="66">
        <v>8475.4492793879726</v>
      </c>
    </row>
    <row r="150" spans="1:8" x14ac:dyDescent="0.25">
      <c r="A150">
        <v>2022</v>
      </c>
      <c r="B150" s="69">
        <v>8</v>
      </c>
      <c r="C150" s="66">
        <v>936.01682877655207</v>
      </c>
      <c r="D150" s="66">
        <v>1251.0443451903268</v>
      </c>
      <c r="F150">
        <v>2022</v>
      </c>
      <c r="G150" s="69">
        <v>8</v>
      </c>
      <c r="H150" s="66">
        <v>8605.2954563399726</v>
      </c>
    </row>
    <row r="151" spans="1:8" x14ac:dyDescent="0.25">
      <c r="A151">
        <v>2022</v>
      </c>
      <c r="B151" s="69">
        <v>7</v>
      </c>
      <c r="C151" s="66">
        <v>933.57990761208168</v>
      </c>
      <c r="D151" s="66">
        <v>1235.008938905235</v>
      </c>
      <c r="F151">
        <v>2022</v>
      </c>
      <c r="G151" s="69">
        <v>7</v>
      </c>
      <c r="H151" s="66">
        <v>8498.919545506973</v>
      </c>
    </row>
    <row r="152" spans="1:8" x14ac:dyDescent="0.25">
      <c r="A152">
        <v>2022</v>
      </c>
      <c r="B152" s="69">
        <v>6</v>
      </c>
      <c r="C152" s="66">
        <v>951.78848370493279</v>
      </c>
      <c r="D152" s="66">
        <v>1244.541731172709</v>
      </c>
      <c r="F152">
        <v>2022</v>
      </c>
      <c r="G152" s="69">
        <v>6</v>
      </c>
      <c r="H152" s="66">
        <v>8562.416655409972</v>
      </c>
    </row>
    <row r="153" spans="1:8" x14ac:dyDescent="0.25">
      <c r="A153">
        <v>2022</v>
      </c>
      <c r="B153" s="69">
        <v>5</v>
      </c>
      <c r="C153" s="66">
        <v>942.53628598361308</v>
      </c>
      <c r="D153" s="66">
        <v>1225.1825160813648</v>
      </c>
      <c r="F153">
        <v>2022</v>
      </c>
      <c r="G153" s="69">
        <v>5</v>
      </c>
      <c r="H153" s="66">
        <v>8419.4980260049979</v>
      </c>
    </row>
    <row r="154" spans="1:8" x14ac:dyDescent="0.25">
      <c r="A154">
        <v>2022</v>
      </c>
      <c r="B154" s="69">
        <v>4</v>
      </c>
      <c r="C154" s="66">
        <v>945.25283935296432</v>
      </c>
      <c r="D154" s="66">
        <v>1226.6641085274655</v>
      </c>
      <c r="F154">
        <v>2022</v>
      </c>
      <c r="G154" s="69">
        <v>4</v>
      </c>
      <c r="H154" s="66">
        <v>8420.633531342999</v>
      </c>
    </row>
    <row r="155" spans="1:8" x14ac:dyDescent="0.25">
      <c r="A155">
        <v>2022</v>
      </c>
      <c r="B155" s="69">
        <v>3</v>
      </c>
      <c r="C155" s="66">
        <v>950.81820990499682</v>
      </c>
      <c r="D155" s="66">
        <v>1223.1532455670572</v>
      </c>
      <c r="F155">
        <v>2022</v>
      </c>
      <c r="G155" s="69">
        <v>3</v>
      </c>
      <c r="H155" s="66">
        <v>8357.2040744119986</v>
      </c>
    </row>
    <row r="156" spans="1:8" x14ac:dyDescent="0.25">
      <c r="A156">
        <v>2022</v>
      </c>
      <c r="B156" s="69">
        <v>2</v>
      </c>
      <c r="C156" s="66">
        <v>926.41725765913588</v>
      </c>
      <c r="D156" s="66">
        <v>1194.7467412946628</v>
      </c>
      <c r="F156">
        <v>2022</v>
      </c>
      <c r="G156" s="69">
        <v>2</v>
      </c>
      <c r="H156" s="66">
        <v>8123.8609302329996</v>
      </c>
    </row>
    <row r="157" spans="1:8" x14ac:dyDescent="0.25">
      <c r="A157">
        <v>2022</v>
      </c>
      <c r="B157" s="69">
        <v>1</v>
      </c>
      <c r="C157" s="66">
        <v>862.98822388852909</v>
      </c>
      <c r="D157" s="66">
        <v>1131.8475975359106</v>
      </c>
      <c r="F157">
        <v>2022</v>
      </c>
      <c r="G157" s="69">
        <v>1</v>
      </c>
      <c r="H157" s="66">
        <v>7676.4114603399994</v>
      </c>
    </row>
    <row r="158" spans="1:8" x14ac:dyDescent="0.25">
      <c r="A158">
        <v>2023</v>
      </c>
      <c r="B158" s="69">
        <v>9</v>
      </c>
      <c r="C158" s="66">
        <v>726.01906992001295</v>
      </c>
      <c r="D158" s="66">
        <v>1016.4772294867981</v>
      </c>
      <c r="F158">
        <v>2023</v>
      </c>
      <c r="G158" s="69">
        <v>9</v>
      </c>
      <c r="H158" s="66">
        <v>7345.6488628299994</v>
      </c>
    </row>
    <row r="159" spans="1:8" x14ac:dyDescent="0.25">
      <c r="A159">
        <v>2023</v>
      </c>
      <c r="B159" s="69">
        <v>8</v>
      </c>
      <c r="C159" s="66">
        <v>755.67143774820249</v>
      </c>
      <c r="D159" s="66">
        <v>1073.7551636126511</v>
      </c>
      <c r="F159">
        <v>2023</v>
      </c>
      <c r="G159" s="69">
        <v>8</v>
      </c>
      <c r="H159" s="66">
        <v>7734.1455853179996</v>
      </c>
    </row>
    <row r="160" spans="1:8" x14ac:dyDescent="0.25">
      <c r="A160">
        <v>2023</v>
      </c>
      <c r="B160" s="69">
        <v>7</v>
      </c>
      <c r="C160" s="66">
        <v>785.53494917084299</v>
      </c>
      <c r="D160" s="66">
        <v>1115.9628167902531</v>
      </c>
      <c r="F160">
        <v>2023</v>
      </c>
      <c r="G160" s="69">
        <v>7</v>
      </c>
      <c r="H160" s="66">
        <v>8005.1386765069992</v>
      </c>
    </row>
    <row r="161" spans="1:8" x14ac:dyDescent="0.25">
      <c r="A161">
        <v>2023</v>
      </c>
      <c r="B161" s="69">
        <v>6</v>
      </c>
      <c r="C161" s="66">
        <v>788.64383952377477</v>
      </c>
      <c r="D161" s="66">
        <v>1121.4171470468361</v>
      </c>
      <c r="F161">
        <v>2023</v>
      </c>
      <c r="G161" s="69">
        <v>6</v>
      </c>
      <c r="H161" s="66">
        <v>8009.0863417629989</v>
      </c>
    </row>
    <row r="162" spans="1:8" x14ac:dyDescent="0.25">
      <c r="A162">
        <v>2023</v>
      </c>
      <c r="B162" s="69">
        <v>5</v>
      </c>
      <c r="C162" s="66">
        <v>836.56633832215175</v>
      </c>
      <c r="D162" s="66">
        <v>1184.3194153582931</v>
      </c>
      <c r="F162">
        <v>2023</v>
      </c>
      <c r="G162" s="69">
        <v>5</v>
      </c>
      <c r="H162" s="66">
        <v>8422.4469063949728</v>
      </c>
    </row>
    <row r="163" spans="1:8" x14ac:dyDescent="0.25">
      <c r="A163">
        <v>2023</v>
      </c>
      <c r="B163" s="69">
        <v>4</v>
      </c>
      <c r="C163" s="66">
        <v>849.77867212354715</v>
      </c>
      <c r="D163" s="66">
        <v>1198.970659013346</v>
      </c>
      <c r="F163">
        <v>2023</v>
      </c>
      <c r="G163" s="69">
        <v>4</v>
      </c>
      <c r="H163" s="66">
        <v>8504.9420276649726</v>
      </c>
    </row>
    <row r="164" spans="1:8" x14ac:dyDescent="0.25">
      <c r="A164">
        <v>2023</v>
      </c>
      <c r="B164" s="69">
        <v>3</v>
      </c>
      <c r="C164" s="66">
        <v>802.24414003294692</v>
      </c>
      <c r="D164" s="66">
        <v>1168.079572261719</v>
      </c>
      <c r="F164">
        <v>2023</v>
      </c>
      <c r="G164" s="69">
        <v>3</v>
      </c>
      <c r="H164" s="66">
        <v>8253.577307148973</v>
      </c>
    </row>
    <row r="165" spans="1:8" x14ac:dyDescent="0.25">
      <c r="A165">
        <v>2023</v>
      </c>
      <c r="B165" s="69">
        <v>2</v>
      </c>
      <c r="C165" s="66">
        <v>826.45494089268846</v>
      </c>
      <c r="D165" s="66">
        <v>1194.7676810551238</v>
      </c>
      <c r="F165">
        <v>2023</v>
      </c>
      <c r="G165" s="69">
        <v>2</v>
      </c>
      <c r="H165" s="66">
        <v>8420.3949454869726</v>
      </c>
    </row>
    <row r="166" spans="1:8" x14ac:dyDescent="0.25">
      <c r="A166">
        <v>2023</v>
      </c>
      <c r="B166" s="69">
        <v>1</v>
      </c>
      <c r="C166" s="66">
        <v>855.27072588603892</v>
      </c>
      <c r="D166" s="66">
        <v>1222.4421683268827</v>
      </c>
      <c r="F166">
        <v>2023</v>
      </c>
      <c r="G166" s="69">
        <v>1</v>
      </c>
      <c r="H166" s="66">
        <v>8589.2474462449736</v>
      </c>
    </row>
    <row r="167" spans="1:8" x14ac:dyDescent="0.25">
      <c r="A167">
        <v>2024</v>
      </c>
      <c r="B167" s="69">
        <v>9</v>
      </c>
      <c r="C167" s="66">
        <v>864.88886369327599</v>
      </c>
      <c r="D167" s="66">
        <v>1100.8821532689044</v>
      </c>
      <c r="F167">
        <v>2024</v>
      </c>
      <c r="G167" s="69">
        <v>9</v>
      </c>
      <c r="H167" s="66">
        <v>8193.9777676760004</v>
      </c>
    </row>
    <row r="168" spans="1:8" x14ac:dyDescent="0.25">
      <c r="A168">
        <v>2024</v>
      </c>
      <c r="B168" s="69">
        <v>8</v>
      </c>
      <c r="C168" s="66">
        <v>838.979146515303</v>
      </c>
      <c r="D168" s="66">
        <v>1067.9162805031281</v>
      </c>
      <c r="F168">
        <v>2024</v>
      </c>
      <c r="G168" s="69">
        <v>8</v>
      </c>
      <c r="H168" s="66">
        <v>7920.2509907469994</v>
      </c>
    </row>
    <row r="169" spans="1:8" x14ac:dyDescent="0.25">
      <c r="A169">
        <v>2024</v>
      </c>
      <c r="B169" s="69">
        <v>7</v>
      </c>
      <c r="C169" s="66">
        <v>803.8561368058663</v>
      </c>
      <c r="D169" s="66">
        <v>1030.934644817087</v>
      </c>
      <c r="F169">
        <v>2024</v>
      </c>
      <c r="G169" s="69">
        <v>7</v>
      </c>
      <c r="H169" s="66">
        <v>7623.9870538190007</v>
      </c>
    </row>
    <row r="170" spans="1:8" x14ac:dyDescent="0.25">
      <c r="A170">
        <v>2024</v>
      </c>
      <c r="B170" s="69">
        <v>6</v>
      </c>
      <c r="C170" s="66">
        <v>787.93605666233918</v>
      </c>
      <c r="D170" s="66">
        <v>1019.1512083928836</v>
      </c>
      <c r="F170">
        <v>2024</v>
      </c>
      <c r="G170" s="69">
        <v>6</v>
      </c>
      <c r="H170" s="66">
        <v>7511.590163547</v>
      </c>
    </row>
    <row r="171" spans="1:8" x14ac:dyDescent="0.25">
      <c r="A171">
        <v>2024</v>
      </c>
      <c r="B171" s="69">
        <v>5</v>
      </c>
      <c r="C171" s="66">
        <v>772.25378229705859</v>
      </c>
      <c r="D171" s="66">
        <v>994.60432426980105</v>
      </c>
      <c r="F171">
        <v>2024</v>
      </c>
      <c r="G171" s="69">
        <v>5</v>
      </c>
      <c r="H171" s="66">
        <v>7314.0249025189996</v>
      </c>
    </row>
    <row r="172" spans="1:8" x14ac:dyDescent="0.25">
      <c r="A172">
        <v>2024</v>
      </c>
      <c r="B172" s="69">
        <v>4</v>
      </c>
      <c r="C172" s="66">
        <v>754.93903777228297</v>
      </c>
      <c r="D172" s="66">
        <v>977.37817541492325</v>
      </c>
      <c r="F172">
        <v>2024</v>
      </c>
      <c r="G172" s="69">
        <v>4</v>
      </c>
      <c r="H172" s="66">
        <v>7169.610256986999</v>
      </c>
    </row>
    <row r="173" spans="1:8" x14ac:dyDescent="0.25">
      <c r="A173">
        <v>2024</v>
      </c>
      <c r="B173" s="69">
        <v>3</v>
      </c>
      <c r="C173" s="66">
        <v>800.43907243447779</v>
      </c>
      <c r="D173" s="66">
        <v>1018.2541207162531</v>
      </c>
      <c r="F173">
        <v>2024</v>
      </c>
      <c r="G173" s="69">
        <v>3</v>
      </c>
      <c r="H173" s="66">
        <v>7443.5804879140005</v>
      </c>
    </row>
    <row r="174" spans="1:8" x14ac:dyDescent="0.25">
      <c r="A174">
        <v>2024</v>
      </c>
      <c r="B174" s="69">
        <v>2</v>
      </c>
      <c r="C174" s="66">
        <v>818.99254791984254</v>
      </c>
      <c r="D174" s="66">
        <v>1039.8937898168945</v>
      </c>
      <c r="F174">
        <v>2024</v>
      </c>
      <c r="G174" s="69">
        <v>2</v>
      </c>
      <c r="H174" s="66">
        <v>7590.5398619670004</v>
      </c>
    </row>
    <row r="175" spans="1:8" x14ac:dyDescent="0.25">
      <c r="A175">
        <v>2024</v>
      </c>
      <c r="B175" s="69">
        <v>1</v>
      </c>
      <c r="C175" s="66">
        <v>867.89565939354156</v>
      </c>
      <c r="D175" s="66">
        <v>1087.9561495851285</v>
      </c>
      <c r="F175">
        <v>2024</v>
      </c>
      <c r="G175" s="69">
        <v>1</v>
      </c>
      <c r="H175" s="66">
        <v>7941.1911932939993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1"/>
  <drawing r:id="rId12"/>
  <extLst>
    <ext xmlns:x14="http://schemas.microsoft.com/office/spreadsheetml/2009/9/main" uri="{A8765BA9-456A-4dab-B4F3-ACF838C121DE}">
      <x14:slicerList>
        <x14:slicer r:id="rId1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E123"/>
  <sheetViews>
    <sheetView workbookViewId="0">
      <pane xSplit="1" ySplit="1" topLeftCell="IU2" activePane="bottomRight" state="frozen"/>
      <selection activeCell="V39" sqref="V39"/>
      <selection pane="topRight" activeCell="V39" sqref="V39"/>
      <selection pane="bottomLeft" activeCell="V39" sqref="V39"/>
      <selection pane="bottomRight" activeCell="V39" sqref="V39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65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</row>
    <row r="2" spans="1:265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8">
        <v>2524.8434527580002</v>
      </c>
      <c r="GY2" s="158">
        <v>2807.4076824540002</v>
      </c>
      <c r="GZ2" s="158">
        <v>2723.141181985</v>
      </c>
      <c r="HA2" s="158">
        <v>1667.9836523859999</v>
      </c>
      <c r="HB2" s="158">
        <v>2052.2931209390003</v>
      </c>
      <c r="HC2" s="158">
        <v>2584.3721989320002</v>
      </c>
      <c r="HD2" s="158">
        <v>2819.5321466220003</v>
      </c>
      <c r="HE2" s="158">
        <v>2896.1367450990001</v>
      </c>
      <c r="HF2" s="158">
        <v>3206.63358079</v>
      </c>
      <c r="HG2" s="158">
        <v>2645.5893744560003</v>
      </c>
      <c r="HH2" s="158">
        <v>3065.5152186569994</v>
      </c>
      <c r="HI2" s="158">
        <v>3500.4189396479997</v>
      </c>
      <c r="HJ2" s="163">
        <v>3031.1812216020003</v>
      </c>
      <c r="HK2" s="163">
        <v>2856.3704587440006</v>
      </c>
      <c r="HL2" s="163">
        <v>2735.6458230509998</v>
      </c>
      <c r="HM2" s="163">
        <v>3134.8791800020003</v>
      </c>
      <c r="HN2" s="163">
        <v>3252.6626903280007</v>
      </c>
      <c r="HO2" s="163">
        <v>2887.502883445</v>
      </c>
      <c r="HP2" s="163">
        <v>3169.6429617189997</v>
      </c>
      <c r="HQ2" s="163">
        <v>2648.102358742</v>
      </c>
      <c r="HR2" s="163">
        <v>3315.3288757459995</v>
      </c>
      <c r="HS2" s="163">
        <v>2947.8375198389999</v>
      </c>
      <c r="HT2" s="163">
        <v>3559.3927853899995</v>
      </c>
      <c r="HU2" s="163">
        <v>3563.3916745649999</v>
      </c>
      <c r="HV2" s="163">
        <v>2954.8262798930004</v>
      </c>
      <c r="HW2" s="163">
        <v>3019.0414647440002</v>
      </c>
      <c r="HX2" s="163">
        <v>3265.4024512279998</v>
      </c>
      <c r="HY2" s="163">
        <v>3956.124359425</v>
      </c>
      <c r="HZ2" s="163">
        <v>4099.3208053459994</v>
      </c>
      <c r="IA2" s="163">
        <v>3002.8473109559995</v>
      </c>
      <c r="IB2" s="163">
        <v>3632.1605173959997</v>
      </c>
      <c r="IC2" s="163">
        <v>3020.259187141</v>
      </c>
      <c r="ID2" s="163">
        <v>3842.1276175130001</v>
      </c>
      <c r="IE2" s="163">
        <v>3066.8265546620005</v>
      </c>
      <c r="IF2" s="163">
        <v>3775.9355499580001</v>
      </c>
      <c r="IG2" s="163">
        <v>3486.9852153719994</v>
      </c>
      <c r="IH2" s="163">
        <v>3160.2397387120004</v>
      </c>
      <c r="II2" s="163">
        <v>2725.3689210520001</v>
      </c>
      <c r="IJ2" s="163">
        <v>3663.6910619100004</v>
      </c>
      <c r="IK2" s="163">
        <v>3757.1571939859996</v>
      </c>
      <c r="IL2" s="163">
        <v>4261.0299709129995</v>
      </c>
      <c r="IM2" s="163">
        <v>3561.1343769650002</v>
      </c>
      <c r="IN2" s="163">
        <v>4099.5153899520001</v>
      </c>
      <c r="IO2" s="163">
        <v>3355.974272125</v>
      </c>
      <c r="IP2" s="163">
        <v>3923.9104503730005</v>
      </c>
      <c r="IQ2" s="163">
        <v>3443.18931028</v>
      </c>
      <c r="IR2" s="163">
        <v>3941.2542054360001</v>
      </c>
      <c r="IS2" s="163">
        <v>4049.554153309</v>
      </c>
      <c r="IT2" s="158">
        <v>3804.6259361790007</v>
      </c>
      <c r="IU2" s="158">
        <v>3209.7257207530001</v>
      </c>
      <c r="IV2" s="158">
        <v>3438.5597139500001</v>
      </c>
      <c r="IW2" s="158">
        <v>5280.9667066130005</v>
      </c>
      <c r="IX2" s="158">
        <v>5401.0182893279998</v>
      </c>
      <c r="IY2" s="158">
        <v>4396.6861224169998</v>
      </c>
      <c r="IZ2" s="158">
        <v>4743.8921766940002</v>
      </c>
      <c r="JA2" s="158">
        <v>3531.4488884880006</v>
      </c>
      <c r="JB2" s="158">
        <v>4365.9180504260003</v>
      </c>
      <c r="JC2" s="158"/>
      <c r="JD2" s="158"/>
      <c r="JE2" s="158"/>
    </row>
    <row r="3" spans="1:265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</row>
    <row r="4" spans="1:265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59">
        <v>1987.3436059480002</v>
      </c>
      <c r="GY4" s="159">
        <v>1689.8486228659999</v>
      </c>
      <c r="GZ4" s="159">
        <v>1670.3117746889998</v>
      </c>
      <c r="HA4" s="159">
        <v>1075.7768779329999</v>
      </c>
      <c r="HB4" s="159">
        <v>1448.0158133360003</v>
      </c>
      <c r="HC4" s="159">
        <v>1794.1035551259999</v>
      </c>
      <c r="HD4" s="159">
        <v>2124.0135847320003</v>
      </c>
      <c r="HE4" s="159">
        <v>1917.4554389960001</v>
      </c>
      <c r="HF4" s="159">
        <v>2499.0326865889997</v>
      </c>
      <c r="HG4" s="159">
        <v>1885.9781994260004</v>
      </c>
      <c r="HH4" s="159">
        <v>2356.9089291479995</v>
      </c>
      <c r="HI4" s="159">
        <v>2290.2524754569995</v>
      </c>
      <c r="HJ4" s="164">
        <v>2015.4835425760002</v>
      </c>
      <c r="HK4" s="164">
        <v>1715.8009040940003</v>
      </c>
      <c r="HL4" s="164">
        <v>1961.1025373499999</v>
      </c>
      <c r="HM4" s="164">
        <v>2376.4182955290003</v>
      </c>
      <c r="HN4" s="164">
        <v>2580.4311053190004</v>
      </c>
      <c r="HO4" s="164">
        <v>1861.138448254</v>
      </c>
      <c r="HP4" s="164">
        <v>2419.9808894689995</v>
      </c>
      <c r="HQ4" s="164">
        <v>1933.2349474300004</v>
      </c>
      <c r="HR4" s="164">
        <v>2528.8351176839997</v>
      </c>
      <c r="HS4" s="164">
        <v>2167.0619417789999</v>
      </c>
      <c r="HT4" s="164">
        <v>2678.8939097809998</v>
      </c>
      <c r="HU4" s="164">
        <v>2170.8782761369998</v>
      </c>
      <c r="HV4" s="164">
        <v>2288.5460974770003</v>
      </c>
      <c r="HW4" s="164">
        <v>1893.3392896509999</v>
      </c>
      <c r="HX4" s="164">
        <v>2252.6018098459999</v>
      </c>
      <c r="HY4" s="164">
        <v>3116.3321059039999</v>
      </c>
      <c r="HZ4" s="164">
        <v>3241.9092968249997</v>
      </c>
      <c r="IA4" s="164">
        <v>2168.7629193399998</v>
      </c>
      <c r="IB4" s="164">
        <v>2830.2325402469996</v>
      </c>
      <c r="IC4" s="164">
        <v>2170.8190062859999</v>
      </c>
      <c r="ID4" s="164">
        <v>2906.530687337</v>
      </c>
      <c r="IE4" s="164">
        <v>2085.8314743590004</v>
      </c>
      <c r="IF4" s="164">
        <v>2798.0153501540003</v>
      </c>
      <c r="IG4" s="164">
        <v>2208.6963590349997</v>
      </c>
      <c r="IH4" s="164">
        <v>2313.7939413660006</v>
      </c>
      <c r="II4" s="164">
        <v>1882.3280705669999</v>
      </c>
      <c r="IJ4" s="164">
        <v>2541.6816199550003</v>
      </c>
      <c r="IK4" s="164">
        <v>2929.0321687449996</v>
      </c>
      <c r="IL4" s="164">
        <v>3323.9881686999997</v>
      </c>
      <c r="IM4" s="164">
        <v>2437.9879743860001</v>
      </c>
      <c r="IN4" s="164">
        <v>2962.2021577759997</v>
      </c>
      <c r="IO4" s="164">
        <v>2441.3896434349999</v>
      </c>
      <c r="IP4" s="164">
        <v>2996.6677465180005</v>
      </c>
      <c r="IQ4" s="164">
        <v>2436.6934816090002</v>
      </c>
      <c r="IR4" s="164">
        <v>2988.6901219080005</v>
      </c>
      <c r="IS4" s="164">
        <v>2495.1373023790002</v>
      </c>
      <c r="IT4" s="159">
        <v>2901.7446344780005</v>
      </c>
      <c r="IU4" s="159">
        <v>2370.0602069780002</v>
      </c>
      <c r="IV4" s="159">
        <v>2680.8021049700001</v>
      </c>
      <c r="IW4" s="159">
        <v>4063.1005273820001</v>
      </c>
      <c r="IX4" s="159">
        <v>4387.6120386270004</v>
      </c>
      <c r="IY4" s="159">
        <v>2655.7522247849997</v>
      </c>
      <c r="IZ4" s="159">
        <v>3659.0060726440001</v>
      </c>
      <c r="JA4" s="159">
        <v>2638.0364757970005</v>
      </c>
      <c r="JB4" s="159">
        <v>3460.880543146</v>
      </c>
      <c r="JC4" s="159"/>
      <c r="JD4" s="159"/>
      <c r="JE4" s="159"/>
    </row>
    <row r="5" spans="1:265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8">
        <v>336.229990751</v>
      </c>
      <c r="GY5" s="158">
        <v>136.38919294500002</v>
      </c>
      <c r="GZ5" s="158">
        <v>493.48855527200004</v>
      </c>
      <c r="HA5" s="158">
        <v>264.89117648199999</v>
      </c>
      <c r="HB5" s="158">
        <v>308.32559026799998</v>
      </c>
      <c r="HC5" s="158">
        <v>452.17791019999999</v>
      </c>
      <c r="HD5" s="158">
        <v>696.533787448</v>
      </c>
      <c r="HE5" s="158">
        <v>404.45495482599995</v>
      </c>
      <c r="HF5" s="158">
        <v>1020.021458761</v>
      </c>
      <c r="HG5" s="158">
        <v>406.53628251700002</v>
      </c>
      <c r="HH5" s="158">
        <v>825.05447705499989</v>
      </c>
      <c r="HI5" s="158">
        <v>626.1358405269998</v>
      </c>
      <c r="HJ5" s="163">
        <v>472.89075626299996</v>
      </c>
      <c r="HK5" s="163">
        <v>266.53974023200004</v>
      </c>
      <c r="HL5" s="163">
        <v>469.329252838</v>
      </c>
      <c r="HM5" s="163">
        <v>913.20803721200002</v>
      </c>
      <c r="HN5" s="163">
        <v>1114.8242465339999</v>
      </c>
      <c r="HO5" s="163">
        <v>383.53446907399996</v>
      </c>
      <c r="HP5" s="163">
        <v>809.31364049499985</v>
      </c>
      <c r="HQ5" s="163">
        <v>307.43636395700003</v>
      </c>
      <c r="HR5" s="163">
        <v>795.350050872</v>
      </c>
      <c r="HS5" s="163">
        <v>307.77796732899992</v>
      </c>
      <c r="HT5" s="163">
        <v>813.58659574299998</v>
      </c>
      <c r="HU5" s="163">
        <v>280.19934879700003</v>
      </c>
      <c r="HV5" s="163">
        <v>421.10484759400009</v>
      </c>
      <c r="HW5" s="163">
        <v>227.28879016300002</v>
      </c>
      <c r="HX5" s="163">
        <v>613.45548681000002</v>
      </c>
      <c r="HY5" s="163">
        <v>1408.93740981</v>
      </c>
      <c r="HZ5" s="163">
        <v>1595.1974563019996</v>
      </c>
      <c r="IA5" s="163">
        <v>443.29118539000001</v>
      </c>
      <c r="IB5" s="163">
        <v>1082.4033166279999</v>
      </c>
      <c r="IC5" s="163">
        <v>351.02799111000002</v>
      </c>
      <c r="ID5" s="163">
        <v>994.23640475900004</v>
      </c>
      <c r="IE5" s="163">
        <v>326.64276474000002</v>
      </c>
      <c r="IF5" s="163">
        <v>948.24027034599999</v>
      </c>
      <c r="IG5" s="163">
        <v>341.64471045499994</v>
      </c>
      <c r="IH5" s="163">
        <v>443.41364999199999</v>
      </c>
      <c r="II5" s="163">
        <v>239.05389825099999</v>
      </c>
      <c r="IJ5" s="163">
        <v>616.86139367300007</v>
      </c>
      <c r="IK5" s="163">
        <v>1142.2742217569999</v>
      </c>
      <c r="IL5" s="163">
        <v>1436.5421626030002</v>
      </c>
      <c r="IM5" s="163">
        <v>432.07030338499999</v>
      </c>
      <c r="IN5" s="163">
        <v>965.57501229900004</v>
      </c>
      <c r="IO5" s="163">
        <v>368.20598567800005</v>
      </c>
      <c r="IP5" s="163">
        <v>957.01207948300009</v>
      </c>
      <c r="IQ5" s="163">
        <v>317.93401691099996</v>
      </c>
      <c r="IR5" s="163">
        <v>893.18741488399996</v>
      </c>
      <c r="IS5" s="163">
        <v>353.06818122300001</v>
      </c>
      <c r="IT5" s="158">
        <v>545.28084978200002</v>
      </c>
      <c r="IU5" s="158">
        <v>313.23559778500004</v>
      </c>
      <c r="IV5" s="158">
        <v>677.62462444999994</v>
      </c>
      <c r="IW5" s="158">
        <v>1832.8138256409998</v>
      </c>
      <c r="IX5" s="158">
        <v>1958.8730648890003</v>
      </c>
      <c r="IY5" s="158">
        <v>471.63238458200004</v>
      </c>
      <c r="IZ5" s="158">
        <v>1216.1492806889999</v>
      </c>
      <c r="JA5" s="158">
        <v>397.97520192100001</v>
      </c>
      <c r="JB5" s="158">
        <v>28.482916000999996</v>
      </c>
      <c r="JC5" s="158"/>
      <c r="JD5" s="158"/>
      <c r="JE5" s="158"/>
    </row>
    <row r="6" spans="1:265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8">
        <v>1384.3596450350001</v>
      </c>
      <c r="GY6" s="158">
        <v>1225.0634290329999</v>
      </c>
      <c r="GZ6" s="158">
        <v>1107.1975260609997</v>
      </c>
      <c r="HA6" s="158">
        <v>710.767923645</v>
      </c>
      <c r="HB6" s="158">
        <v>1003.2892296950001</v>
      </c>
      <c r="HC6" s="158">
        <v>1172.9151346369999</v>
      </c>
      <c r="HD6" s="158">
        <v>1225.301893545</v>
      </c>
      <c r="HE6" s="158">
        <v>1330.1673231700001</v>
      </c>
      <c r="HF6" s="158">
        <v>1299.103663715</v>
      </c>
      <c r="HG6" s="158">
        <v>1274.6090601070002</v>
      </c>
      <c r="HH6" s="158">
        <v>1334.404011503</v>
      </c>
      <c r="HI6" s="158">
        <v>1393.3215493799999</v>
      </c>
      <c r="HJ6" s="163">
        <v>1356.9956900620002</v>
      </c>
      <c r="HK6" s="163">
        <v>1251.3108461020001</v>
      </c>
      <c r="HL6" s="163">
        <v>1281.4301908279999</v>
      </c>
      <c r="HM6" s="163">
        <v>1271.9757611340001</v>
      </c>
      <c r="HN6" s="163">
        <v>1269.6256747280001</v>
      </c>
      <c r="HO6" s="163">
        <v>1268.0554006470002</v>
      </c>
      <c r="HP6" s="163">
        <v>1357.9834007299999</v>
      </c>
      <c r="HQ6" s="163">
        <v>1366.6763983430001</v>
      </c>
      <c r="HR6" s="163">
        <v>1479.3624427309999</v>
      </c>
      <c r="HS6" s="163">
        <v>1561.658949825</v>
      </c>
      <c r="HT6" s="163">
        <v>1562.857707917</v>
      </c>
      <c r="HU6" s="163">
        <v>1588.1180552169999</v>
      </c>
      <c r="HV6" s="163">
        <v>1599.068325299</v>
      </c>
      <c r="HW6" s="163">
        <v>1422.122603303</v>
      </c>
      <c r="HX6" s="163">
        <v>1360.1403967610001</v>
      </c>
      <c r="HY6" s="163">
        <v>1444.7673585490002</v>
      </c>
      <c r="HZ6" s="163">
        <v>1415.1925004310001</v>
      </c>
      <c r="IA6" s="163">
        <v>1465.356413149</v>
      </c>
      <c r="IB6" s="163">
        <v>1477.566144747</v>
      </c>
      <c r="IC6" s="163">
        <v>1511.0941054639998</v>
      </c>
      <c r="ID6" s="163">
        <v>1615.5870194660001</v>
      </c>
      <c r="IE6" s="163">
        <v>1488.2489286340001</v>
      </c>
      <c r="IF6" s="163">
        <v>1528.139667054</v>
      </c>
      <c r="IG6" s="163">
        <v>1559.9788132149999</v>
      </c>
      <c r="IH6" s="163">
        <v>1604.9208873540001</v>
      </c>
      <c r="II6" s="163">
        <v>1385.994563364</v>
      </c>
      <c r="IJ6" s="163">
        <v>1625.9252785580002</v>
      </c>
      <c r="IK6" s="163">
        <v>1547.6262825569997</v>
      </c>
      <c r="IL6" s="163">
        <v>1612.6567632479996</v>
      </c>
      <c r="IM6" s="163">
        <v>1724.8386792380002</v>
      </c>
      <c r="IN6" s="163">
        <v>1707.542749447</v>
      </c>
      <c r="IO6" s="163">
        <v>1763.6092638549999</v>
      </c>
      <c r="IP6" s="163">
        <v>1764.277678745</v>
      </c>
      <c r="IQ6" s="163">
        <v>1782.8872809300001</v>
      </c>
      <c r="IR6" s="163">
        <v>1754.392268008</v>
      </c>
      <c r="IS6" s="163">
        <v>1828.119375792</v>
      </c>
      <c r="IT6" s="158">
        <v>2000.2840759010001</v>
      </c>
      <c r="IU6" s="158">
        <v>1761.557042207</v>
      </c>
      <c r="IV6" s="158">
        <v>1709.5813134720001</v>
      </c>
      <c r="IW6" s="158">
        <v>1878.9974349710001</v>
      </c>
      <c r="IX6" s="158">
        <v>2047.9512028339998</v>
      </c>
      <c r="IY6" s="158">
        <v>1855.2041216919999</v>
      </c>
      <c r="IZ6" s="158">
        <v>2060.4742121450004</v>
      </c>
      <c r="JA6" s="158">
        <v>1888.1286929840003</v>
      </c>
      <c r="JB6" s="158">
        <v>32.800914311</v>
      </c>
      <c r="JC6" s="158"/>
      <c r="JD6" s="158"/>
      <c r="JE6" s="158"/>
    </row>
    <row r="7" spans="1:265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8">
        <v>1134.07200992</v>
      </c>
      <c r="GY7" s="158">
        <v>939.15368173900004</v>
      </c>
      <c r="GZ7" s="158">
        <v>840.83143264199987</v>
      </c>
      <c r="HA7" s="158">
        <v>587.35032329000001</v>
      </c>
      <c r="HB7" s="158">
        <v>822.66310179800007</v>
      </c>
      <c r="HC7" s="158">
        <v>934.09225575599999</v>
      </c>
      <c r="HD7" s="158">
        <v>999.66307296799994</v>
      </c>
      <c r="HE7" s="158">
        <v>1049.382455699</v>
      </c>
      <c r="HF7" s="158">
        <v>1054.319968815</v>
      </c>
      <c r="HG7" s="158">
        <v>1061.5959674130002</v>
      </c>
      <c r="HH7" s="158">
        <v>1121.0263265030001</v>
      </c>
      <c r="HI7" s="158">
        <v>1141.3987608509999</v>
      </c>
      <c r="HJ7" s="163">
        <v>1128.4829654300001</v>
      </c>
      <c r="HK7" s="163">
        <v>976.91405022100002</v>
      </c>
      <c r="HL7" s="163">
        <v>1013.9252404040001</v>
      </c>
      <c r="HM7" s="163">
        <v>1068.6852682660001</v>
      </c>
      <c r="HN7" s="163">
        <v>1012.4941253440001</v>
      </c>
      <c r="HO7" s="163">
        <v>1084.4400880300002</v>
      </c>
      <c r="HP7" s="163">
        <v>1134.572321464</v>
      </c>
      <c r="HQ7" s="163">
        <v>1145.479906884</v>
      </c>
      <c r="HR7" s="163">
        <v>1206.7612058939999</v>
      </c>
      <c r="HS7" s="163">
        <v>1263.5937760290001</v>
      </c>
      <c r="HT7" s="163">
        <v>1298.4948146209999</v>
      </c>
      <c r="HU7" s="163">
        <v>1297.5902747499999</v>
      </c>
      <c r="HV7" s="163">
        <v>1305.714962367</v>
      </c>
      <c r="HW7" s="163">
        <v>1137.89944926</v>
      </c>
      <c r="HX7" s="163">
        <v>1203.6644270070001</v>
      </c>
      <c r="HY7" s="163">
        <v>1221.2219808320001</v>
      </c>
      <c r="HZ7" s="163">
        <v>1210.004258077</v>
      </c>
      <c r="IA7" s="163">
        <v>1217.624329021</v>
      </c>
      <c r="IB7" s="163">
        <v>1275.6544877639999</v>
      </c>
      <c r="IC7" s="163">
        <v>1289.4749786659997</v>
      </c>
      <c r="ID7" s="163">
        <v>1380.5095345980001</v>
      </c>
      <c r="IE7" s="163">
        <v>1287.28118505</v>
      </c>
      <c r="IF7" s="163">
        <v>1315.714644161</v>
      </c>
      <c r="IG7" s="163">
        <v>1306.3543464889999</v>
      </c>
      <c r="IH7" s="163">
        <v>1340.8832308640001</v>
      </c>
      <c r="II7" s="163">
        <v>1201.771642828</v>
      </c>
      <c r="IJ7" s="163">
        <v>1341.7315398420001</v>
      </c>
      <c r="IK7" s="163">
        <v>1327.9326701989999</v>
      </c>
      <c r="IL7" s="163">
        <v>1353.2455696009997</v>
      </c>
      <c r="IM7" s="163">
        <v>1447.4064844840002</v>
      </c>
      <c r="IN7" s="163">
        <v>1434.600657724</v>
      </c>
      <c r="IO7" s="163">
        <v>1496.8370490299999</v>
      </c>
      <c r="IP7" s="163">
        <v>1444.6899698120001</v>
      </c>
      <c r="IQ7" s="163">
        <v>1522.499893084</v>
      </c>
      <c r="IR7" s="163">
        <v>1511.27978254</v>
      </c>
      <c r="IS7" s="163">
        <v>1540.612970441</v>
      </c>
      <c r="IT7" s="158">
        <v>1679.3341653919999</v>
      </c>
      <c r="IU7" s="158">
        <v>1500.5246577590001</v>
      </c>
      <c r="IV7" s="158">
        <v>1403.9077077540001</v>
      </c>
      <c r="IW7" s="158">
        <v>1566.3167883440001</v>
      </c>
      <c r="IX7" s="158">
        <v>1669.0615722639998</v>
      </c>
      <c r="IY7" s="158">
        <v>1555.3011958709999</v>
      </c>
      <c r="IZ7" s="158">
        <v>1708.6953278380001</v>
      </c>
      <c r="JA7" s="158">
        <v>1643.0792013700002</v>
      </c>
      <c r="JB7" s="158">
        <v>32.755314310999999</v>
      </c>
      <c r="JC7" s="158"/>
      <c r="JD7" s="158"/>
      <c r="JE7" s="158"/>
    </row>
    <row r="8" spans="1:265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8">
        <v>250.287635115</v>
      </c>
      <c r="GY8" s="158">
        <v>285.909747294</v>
      </c>
      <c r="GZ8" s="158">
        <v>266.36609341899998</v>
      </c>
      <c r="HA8" s="158">
        <v>123.417600355</v>
      </c>
      <c r="HB8" s="158">
        <v>180.626127897</v>
      </c>
      <c r="HC8" s="158">
        <v>238.82287888100001</v>
      </c>
      <c r="HD8" s="158">
        <v>225.63882057699999</v>
      </c>
      <c r="HE8" s="158">
        <v>280.78486747099998</v>
      </c>
      <c r="HF8" s="158">
        <v>244.7836949</v>
      </c>
      <c r="HG8" s="158">
        <v>213.01309269400002</v>
      </c>
      <c r="HH8" s="158">
        <v>213.37768499999999</v>
      </c>
      <c r="HI8" s="158">
        <v>251.922788529</v>
      </c>
      <c r="HJ8" s="163">
        <v>228.51272463199999</v>
      </c>
      <c r="HK8" s="163">
        <v>274.396795881</v>
      </c>
      <c r="HL8" s="163">
        <v>267.50495042399996</v>
      </c>
      <c r="HM8" s="163">
        <v>203.290492868</v>
      </c>
      <c r="HN8" s="163">
        <v>257.13154938400004</v>
      </c>
      <c r="HO8" s="163">
        <v>183.61531261700003</v>
      </c>
      <c r="HP8" s="163">
        <v>223.41107926599997</v>
      </c>
      <c r="HQ8" s="163">
        <v>221.19649145899999</v>
      </c>
      <c r="HR8" s="163">
        <v>272.60123683699999</v>
      </c>
      <c r="HS8" s="163">
        <v>298.06517379600001</v>
      </c>
      <c r="HT8" s="163">
        <v>264.36289329600004</v>
      </c>
      <c r="HU8" s="163">
        <v>290.52778046699996</v>
      </c>
      <c r="HV8" s="163">
        <v>293.35336293200004</v>
      </c>
      <c r="HW8" s="163">
        <v>284.22315404300002</v>
      </c>
      <c r="HX8" s="163">
        <v>156.47596975400003</v>
      </c>
      <c r="HY8" s="163">
        <v>223.54537771700001</v>
      </c>
      <c r="HZ8" s="163">
        <v>205.18824235399998</v>
      </c>
      <c r="IA8" s="163">
        <v>247.732084128</v>
      </c>
      <c r="IB8" s="163">
        <v>201.91165698300003</v>
      </c>
      <c r="IC8" s="163">
        <v>221.619126798</v>
      </c>
      <c r="ID8" s="163">
        <v>235.07748486799997</v>
      </c>
      <c r="IE8" s="163">
        <v>200.967743584</v>
      </c>
      <c r="IF8" s="163">
        <v>212.42502289300003</v>
      </c>
      <c r="IG8" s="163">
        <v>253.62446672600001</v>
      </c>
      <c r="IH8" s="163">
        <v>264.03765649000002</v>
      </c>
      <c r="II8" s="163">
        <v>184.222920536</v>
      </c>
      <c r="IJ8" s="163">
        <v>284.19373871599998</v>
      </c>
      <c r="IK8" s="163">
        <v>219.693612358</v>
      </c>
      <c r="IL8" s="163">
        <v>259.411193647</v>
      </c>
      <c r="IM8" s="163">
        <v>277.43219475400002</v>
      </c>
      <c r="IN8" s="163">
        <v>272.94209172299998</v>
      </c>
      <c r="IO8" s="163">
        <v>266.77221482500005</v>
      </c>
      <c r="IP8" s="163">
        <v>319.58770893299999</v>
      </c>
      <c r="IQ8" s="163">
        <v>260.38738784600002</v>
      </c>
      <c r="IR8" s="163">
        <v>243.11248546799999</v>
      </c>
      <c r="IS8" s="163">
        <v>287.50640535099996</v>
      </c>
      <c r="IT8" s="158">
        <v>320.94991050900001</v>
      </c>
      <c r="IU8" s="158">
        <v>261.03238444800002</v>
      </c>
      <c r="IV8" s="158">
        <v>305.67360571800003</v>
      </c>
      <c r="IW8" s="158">
        <v>312.68064662699993</v>
      </c>
      <c r="IX8" s="158">
        <v>378.88963056999995</v>
      </c>
      <c r="IY8" s="158">
        <v>299.902925821</v>
      </c>
      <c r="IZ8" s="158">
        <v>351.77888430700011</v>
      </c>
      <c r="JA8" s="158">
        <v>245.049491614</v>
      </c>
      <c r="JB8" s="158">
        <v>4.5599999999998544E-2</v>
      </c>
      <c r="JC8" s="158"/>
      <c r="JD8" s="158"/>
      <c r="JE8" s="158"/>
    </row>
    <row r="9" spans="1:265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8">
        <v>0</v>
      </c>
      <c r="GY9" s="158">
        <v>0</v>
      </c>
      <c r="GZ9" s="158">
        <v>0</v>
      </c>
      <c r="HA9" s="158">
        <v>0</v>
      </c>
      <c r="HB9" s="158">
        <v>0</v>
      </c>
      <c r="HC9" s="158">
        <v>0</v>
      </c>
      <c r="HD9" s="158">
        <v>0</v>
      </c>
      <c r="HE9" s="158">
        <v>0</v>
      </c>
      <c r="HF9" s="158">
        <v>0</v>
      </c>
      <c r="HG9" s="158">
        <v>0</v>
      </c>
      <c r="HH9" s="158">
        <v>0</v>
      </c>
      <c r="HI9" s="158">
        <v>0</v>
      </c>
      <c r="HJ9" s="163">
        <v>0</v>
      </c>
      <c r="HK9" s="163">
        <v>0</v>
      </c>
      <c r="HL9" s="163">
        <v>0</v>
      </c>
      <c r="HM9" s="163">
        <v>0</v>
      </c>
      <c r="HN9" s="163">
        <v>0</v>
      </c>
      <c r="HO9" s="163">
        <v>0</v>
      </c>
      <c r="HP9" s="163">
        <v>0</v>
      </c>
      <c r="HQ9" s="163">
        <v>0</v>
      </c>
      <c r="HR9" s="163">
        <v>0</v>
      </c>
      <c r="HS9" s="163">
        <v>0</v>
      </c>
      <c r="HT9" s="163">
        <v>0</v>
      </c>
      <c r="HU9" s="163">
        <v>0</v>
      </c>
      <c r="HV9" s="163">
        <v>0</v>
      </c>
      <c r="HW9" s="163">
        <v>0</v>
      </c>
      <c r="HX9" s="163">
        <v>0</v>
      </c>
      <c r="HY9" s="163">
        <v>0</v>
      </c>
      <c r="HZ9" s="163">
        <v>0</v>
      </c>
      <c r="IA9" s="163">
        <v>0</v>
      </c>
      <c r="IB9" s="163">
        <v>0</v>
      </c>
      <c r="IC9" s="163">
        <v>0</v>
      </c>
      <c r="ID9" s="163">
        <v>0</v>
      </c>
      <c r="IE9" s="163">
        <v>0</v>
      </c>
      <c r="IF9" s="163">
        <v>0</v>
      </c>
      <c r="IG9" s="163">
        <v>0</v>
      </c>
      <c r="IH9" s="163">
        <v>0</v>
      </c>
      <c r="II9" s="163">
        <v>0</v>
      </c>
      <c r="IJ9" s="163">
        <v>0</v>
      </c>
      <c r="IK9" s="163">
        <v>0</v>
      </c>
      <c r="IL9" s="163">
        <v>0</v>
      </c>
      <c r="IM9" s="163">
        <v>0</v>
      </c>
      <c r="IN9" s="163">
        <v>0</v>
      </c>
      <c r="IO9" s="163">
        <v>0</v>
      </c>
      <c r="IP9" s="163">
        <v>0</v>
      </c>
      <c r="IQ9" s="163">
        <v>0</v>
      </c>
      <c r="IR9" s="163">
        <v>0</v>
      </c>
      <c r="IS9" s="163">
        <v>0</v>
      </c>
      <c r="IT9" s="158">
        <v>0</v>
      </c>
      <c r="IU9" s="158">
        <v>0</v>
      </c>
      <c r="IV9" s="158">
        <v>0</v>
      </c>
      <c r="IW9" s="158">
        <v>0</v>
      </c>
      <c r="IX9" s="158">
        <v>0</v>
      </c>
      <c r="IY9" s="158">
        <v>0</v>
      </c>
      <c r="IZ9" s="158">
        <v>0</v>
      </c>
      <c r="JA9" s="158">
        <v>0</v>
      </c>
      <c r="JB9" s="158">
        <v>0</v>
      </c>
      <c r="JC9" s="158"/>
      <c r="JD9" s="158"/>
      <c r="JE9" s="158"/>
    </row>
    <row r="10" spans="1:265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8">
        <v>258.12512878699999</v>
      </c>
      <c r="GY10" s="158">
        <v>191.01559684599999</v>
      </c>
      <c r="GZ10" s="158">
        <v>156.322268982</v>
      </c>
      <c r="HA10" s="158">
        <v>81.676517967999999</v>
      </c>
      <c r="HB10" s="158">
        <v>113.219840619</v>
      </c>
      <c r="HC10" s="158">
        <v>144.36443016199999</v>
      </c>
      <c r="HD10" s="158">
        <v>173.45139616</v>
      </c>
      <c r="HE10" s="158">
        <v>162.968976785</v>
      </c>
      <c r="HF10" s="158">
        <v>159.59204122099999</v>
      </c>
      <c r="HG10" s="158">
        <v>171.39548075900001</v>
      </c>
      <c r="HH10" s="158">
        <v>165.67520338399999</v>
      </c>
      <c r="HI10" s="158">
        <v>221.80901155700002</v>
      </c>
      <c r="HJ10" s="163">
        <v>160.89483493899999</v>
      </c>
      <c r="HK10" s="163">
        <v>172.37976220600001</v>
      </c>
      <c r="HL10" s="163">
        <v>182.44123244400004</v>
      </c>
      <c r="HM10" s="163">
        <v>165.25463749400001</v>
      </c>
      <c r="HN10" s="163">
        <v>158.846984249</v>
      </c>
      <c r="HO10" s="163">
        <v>175.30910456000001</v>
      </c>
      <c r="HP10" s="163">
        <v>186.19403505200003</v>
      </c>
      <c r="HQ10" s="163">
        <v>220.84264210800001</v>
      </c>
      <c r="HR10" s="163">
        <v>220.88505989499998</v>
      </c>
      <c r="HS10" s="163">
        <v>256.782615765</v>
      </c>
      <c r="HT10" s="163">
        <v>265.70977340499996</v>
      </c>
      <c r="HU10" s="163">
        <v>257.031139505</v>
      </c>
      <c r="HV10" s="163">
        <v>238.07483976100002</v>
      </c>
      <c r="HW10" s="163">
        <v>211.745766506</v>
      </c>
      <c r="HX10" s="163">
        <v>243.65137896100001</v>
      </c>
      <c r="HY10" s="163">
        <v>232.08945840999999</v>
      </c>
      <c r="HZ10" s="163">
        <v>189.98762201599999</v>
      </c>
      <c r="IA10" s="163">
        <v>224.15860305099997</v>
      </c>
      <c r="IB10" s="163">
        <v>229.72297169999999</v>
      </c>
      <c r="IC10" s="163">
        <v>270.82895522400003</v>
      </c>
      <c r="ID10" s="163">
        <v>259.51546032599998</v>
      </c>
      <c r="IE10" s="163">
        <v>237.761686532</v>
      </c>
      <c r="IF10" s="163">
        <v>276.12059678100002</v>
      </c>
      <c r="IG10" s="163">
        <v>244.50157529999998</v>
      </c>
      <c r="IH10" s="163">
        <v>231.93411575600001</v>
      </c>
      <c r="II10" s="163">
        <v>226.58003258199997</v>
      </c>
      <c r="IJ10" s="163">
        <v>261.07128901999999</v>
      </c>
      <c r="IK10" s="163">
        <v>199.994849397</v>
      </c>
      <c r="IL10" s="163">
        <v>235.557414548</v>
      </c>
      <c r="IM10" s="163">
        <v>237.915666034</v>
      </c>
      <c r="IN10" s="163">
        <v>229.37596983699999</v>
      </c>
      <c r="IO10" s="163">
        <v>256.40447533400004</v>
      </c>
      <c r="IP10" s="163">
        <v>236.99305317700001</v>
      </c>
      <c r="IQ10" s="163">
        <v>300.83985121699999</v>
      </c>
      <c r="IR10" s="163">
        <v>294.57526467600002</v>
      </c>
      <c r="IS10" s="163">
        <v>268.73415694699997</v>
      </c>
      <c r="IT10" s="158">
        <v>311.39674424899999</v>
      </c>
      <c r="IU10" s="158">
        <v>261.07994482800001</v>
      </c>
      <c r="IV10" s="158">
        <v>229.18597007</v>
      </c>
      <c r="IW10" s="158">
        <v>289.46073972700003</v>
      </c>
      <c r="IX10" s="158">
        <v>308.83135244300001</v>
      </c>
      <c r="IY10" s="158">
        <v>254.30489454599999</v>
      </c>
      <c r="IZ10" s="158">
        <v>316.32437397099994</v>
      </c>
      <c r="JA10" s="158">
        <v>312.64258309500002</v>
      </c>
      <c r="JB10" s="158">
        <v>318.28747351200002</v>
      </c>
      <c r="JC10" s="158"/>
      <c r="JD10" s="158"/>
      <c r="JE10" s="158"/>
    </row>
    <row r="11" spans="1:265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8">
        <v>8.6288413750000021</v>
      </c>
      <c r="GY11" s="158">
        <v>137.38040404199998</v>
      </c>
      <c r="GZ11" s="158">
        <v>-86.696575626000012</v>
      </c>
      <c r="HA11" s="158">
        <v>18.441259838000001</v>
      </c>
      <c r="HB11" s="158">
        <v>23.181152753999999</v>
      </c>
      <c r="HC11" s="158">
        <v>24.646080126999998</v>
      </c>
      <c r="HD11" s="158">
        <v>28.726507579</v>
      </c>
      <c r="HE11" s="158">
        <v>19.864184215000002</v>
      </c>
      <c r="HF11" s="158">
        <v>20.315522892000001</v>
      </c>
      <c r="HG11" s="158">
        <v>33.437376043</v>
      </c>
      <c r="HH11" s="158">
        <v>31.775237206</v>
      </c>
      <c r="HI11" s="158">
        <v>48.986073993000005</v>
      </c>
      <c r="HJ11" s="163">
        <v>24.702261312000001</v>
      </c>
      <c r="HK11" s="163">
        <v>25.570555553999998</v>
      </c>
      <c r="HL11" s="163">
        <v>27.901861240000002</v>
      </c>
      <c r="HM11" s="163">
        <v>25.979859689000001</v>
      </c>
      <c r="HN11" s="163">
        <v>37.134199808000005</v>
      </c>
      <c r="HO11" s="163">
        <v>34.239473973000003</v>
      </c>
      <c r="HP11" s="163">
        <v>66.489813192</v>
      </c>
      <c r="HQ11" s="163">
        <v>38.279543021999999</v>
      </c>
      <c r="HR11" s="163">
        <v>33.237564186</v>
      </c>
      <c r="HS11" s="163">
        <v>40.842408859999992</v>
      </c>
      <c r="HT11" s="163">
        <v>36.739832716000002</v>
      </c>
      <c r="HU11" s="163">
        <v>45.529732617999997</v>
      </c>
      <c r="HV11" s="163">
        <v>30.298084822999996</v>
      </c>
      <c r="HW11" s="163">
        <v>32.182129678999999</v>
      </c>
      <c r="HX11" s="163">
        <v>35.354547314000001</v>
      </c>
      <c r="HY11" s="163">
        <v>30.537879134999997</v>
      </c>
      <c r="HZ11" s="163">
        <v>41.531718075999997</v>
      </c>
      <c r="IA11" s="163">
        <v>35.956717749999996</v>
      </c>
      <c r="IB11" s="163">
        <v>40.540107171999999</v>
      </c>
      <c r="IC11" s="163">
        <v>37.867954487999995</v>
      </c>
      <c r="ID11" s="163">
        <v>37.191802785999997</v>
      </c>
      <c r="IE11" s="163">
        <v>33.178094453</v>
      </c>
      <c r="IF11" s="163">
        <v>45.514815973000005</v>
      </c>
      <c r="IG11" s="163">
        <v>62.571260065000004</v>
      </c>
      <c r="IH11" s="163">
        <v>33.525288263999997</v>
      </c>
      <c r="II11" s="163">
        <v>30.699576370000003</v>
      </c>
      <c r="IJ11" s="163">
        <v>37.823658704000003</v>
      </c>
      <c r="IK11" s="163">
        <v>39.136815034000001</v>
      </c>
      <c r="IL11" s="163">
        <v>39.231828301</v>
      </c>
      <c r="IM11" s="163">
        <v>43.163325729</v>
      </c>
      <c r="IN11" s="163">
        <v>59.708426193000001</v>
      </c>
      <c r="IO11" s="163">
        <v>53.169918567999993</v>
      </c>
      <c r="IP11" s="163">
        <v>38.384935112999997</v>
      </c>
      <c r="IQ11" s="163">
        <v>35.032332550999989</v>
      </c>
      <c r="IR11" s="163">
        <v>46.535174339999998</v>
      </c>
      <c r="IS11" s="163">
        <v>45.215588416999992</v>
      </c>
      <c r="IT11" s="158">
        <v>44.782964546000002</v>
      </c>
      <c r="IU11" s="158">
        <v>34.187622157999996</v>
      </c>
      <c r="IV11" s="158">
        <v>64.410196978000002</v>
      </c>
      <c r="IW11" s="158">
        <v>61.828527043000008</v>
      </c>
      <c r="IX11" s="158">
        <v>71.956418460999998</v>
      </c>
      <c r="IY11" s="158">
        <v>74.610823964999994</v>
      </c>
      <c r="IZ11" s="158">
        <v>66.058205838999996</v>
      </c>
      <c r="JA11" s="158">
        <v>39.289997796999991</v>
      </c>
      <c r="JB11" s="158">
        <v>3081.3092393219999</v>
      </c>
      <c r="JC11" s="158"/>
      <c r="JD11" s="158"/>
      <c r="JE11" s="158"/>
    </row>
    <row r="12" spans="1:265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</row>
    <row r="13" spans="1:265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8">
        <v>152.482808861</v>
      </c>
      <c r="GY13" s="158">
        <v>509.97408698000004</v>
      </c>
      <c r="GZ13" s="158">
        <v>96.061613197</v>
      </c>
      <c r="HA13" s="158">
        <v>156.87712756500002</v>
      </c>
      <c r="HB13" s="158">
        <v>173.622812759</v>
      </c>
      <c r="HC13" s="158">
        <v>278.65239932100002</v>
      </c>
      <c r="HD13" s="158">
        <v>172.59751948600001</v>
      </c>
      <c r="HE13" s="158">
        <v>184.74180488099998</v>
      </c>
      <c r="HF13" s="158">
        <v>181.91427215100001</v>
      </c>
      <c r="HG13" s="158">
        <v>182.33142155900001</v>
      </c>
      <c r="HH13" s="158">
        <v>181.63447102000001</v>
      </c>
      <c r="HI13" s="158">
        <v>172.341394079</v>
      </c>
      <c r="HJ13" s="163">
        <v>120.32482608099998</v>
      </c>
      <c r="HK13" s="163">
        <v>615.74104464300001</v>
      </c>
      <c r="HL13" s="163">
        <v>174.238474188</v>
      </c>
      <c r="HM13" s="163">
        <v>153.196231466</v>
      </c>
      <c r="HN13" s="163">
        <v>211.42116319100003</v>
      </c>
      <c r="HO13" s="163">
        <v>225.68399691599998</v>
      </c>
      <c r="HP13" s="163">
        <v>207.17329895</v>
      </c>
      <c r="HQ13" s="163">
        <v>199.86120596400002</v>
      </c>
      <c r="HR13" s="163">
        <v>193.31332771000001</v>
      </c>
      <c r="HS13" s="163">
        <v>259.81220650900002</v>
      </c>
      <c r="HT13" s="163">
        <v>248.22585705200004</v>
      </c>
      <c r="HU13" s="163">
        <v>168.59532213600002</v>
      </c>
      <c r="HV13" s="163">
        <v>139.387799234</v>
      </c>
      <c r="HW13" s="163">
        <v>683.29204039700005</v>
      </c>
      <c r="HX13" s="163">
        <v>303.34954659200002</v>
      </c>
      <c r="HY13" s="163">
        <v>243.23236706700001</v>
      </c>
      <c r="HZ13" s="163">
        <v>264.68826652999996</v>
      </c>
      <c r="IA13" s="163">
        <v>233.67498020800002</v>
      </c>
      <c r="IB13" s="163">
        <v>254.64293021100002</v>
      </c>
      <c r="IC13" s="163">
        <v>303.77530322199999</v>
      </c>
      <c r="ID13" s="163">
        <v>316.98033833899996</v>
      </c>
      <c r="IE13" s="163">
        <v>361.149693082</v>
      </c>
      <c r="IF13" s="163">
        <v>248.52893809299999</v>
      </c>
      <c r="IG13" s="163">
        <v>277.54207838399998</v>
      </c>
      <c r="IH13" s="163">
        <v>263.25957322299996</v>
      </c>
      <c r="II13" s="163">
        <v>272.435079202</v>
      </c>
      <c r="IJ13" s="163">
        <v>412.16464339999999</v>
      </c>
      <c r="IK13" s="163">
        <v>271.37227278199998</v>
      </c>
      <c r="IL13" s="163">
        <v>317.96261760700003</v>
      </c>
      <c r="IM13" s="163">
        <v>318.8615216</v>
      </c>
      <c r="IN13" s="163">
        <v>372.56672262200004</v>
      </c>
      <c r="IO13" s="163">
        <v>291.96675732400001</v>
      </c>
      <c r="IP13" s="163">
        <v>291.72772992300003</v>
      </c>
      <c r="IQ13" s="163">
        <v>328.83504779600003</v>
      </c>
      <c r="IR13" s="163">
        <v>263.01918017399998</v>
      </c>
      <c r="IS13" s="163">
        <v>305.42514575299998</v>
      </c>
      <c r="IT13" s="158">
        <v>307.65857778899999</v>
      </c>
      <c r="IU13" s="158">
        <v>270.59006107299996</v>
      </c>
      <c r="IV13" s="158">
        <v>260.42185997299998</v>
      </c>
      <c r="IW13" s="158">
        <v>258.59573403600001</v>
      </c>
      <c r="IX13" s="158">
        <v>259.91833523700001</v>
      </c>
      <c r="IY13" s="158">
        <v>252.199702183</v>
      </c>
      <c r="IZ13" s="158">
        <v>290.76578039700001</v>
      </c>
      <c r="JA13" s="158">
        <v>261.51274837</v>
      </c>
      <c r="JB13" s="158">
        <v>261.46539940299999</v>
      </c>
      <c r="JC13" s="158"/>
      <c r="JD13" s="158"/>
      <c r="JE13" s="158"/>
    </row>
    <row r="14" spans="1:265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</row>
    <row r="15" spans="1:265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8">
        <v>68.606051839000003</v>
      </c>
      <c r="GY15" s="158">
        <v>118.68321391800001</v>
      </c>
      <c r="GZ15" s="158">
        <v>121.384719627</v>
      </c>
      <c r="HA15" s="158">
        <v>84.725666997999994</v>
      </c>
      <c r="HB15" s="158">
        <v>81.076717403000004</v>
      </c>
      <c r="HC15" s="158">
        <v>108.961174433</v>
      </c>
      <c r="HD15" s="158">
        <v>79.057577239000011</v>
      </c>
      <c r="HE15" s="158">
        <v>88.219147158000013</v>
      </c>
      <c r="HF15" s="158">
        <v>92.644858616000008</v>
      </c>
      <c r="HG15" s="158">
        <v>111.49781226900001</v>
      </c>
      <c r="HH15" s="158">
        <v>84.731197627</v>
      </c>
      <c r="HI15" s="158">
        <v>402.94641433100003</v>
      </c>
      <c r="HJ15" s="163">
        <v>99.230734585999983</v>
      </c>
      <c r="HK15" s="163">
        <v>99.989438605999993</v>
      </c>
      <c r="HL15" s="163">
        <v>221.36647876000004</v>
      </c>
      <c r="HM15" s="163">
        <v>187.468419399</v>
      </c>
      <c r="HN15" s="163">
        <v>84.372712449999995</v>
      </c>
      <c r="HO15" s="163">
        <v>288.17929708399998</v>
      </c>
      <c r="HP15" s="163">
        <v>88.889463215999996</v>
      </c>
      <c r="HQ15" s="163">
        <v>116.03432881099999</v>
      </c>
      <c r="HR15" s="163">
        <v>100.51694366500001</v>
      </c>
      <c r="HS15" s="163">
        <v>87.918743326000012</v>
      </c>
      <c r="HT15" s="163">
        <v>200.12383474900003</v>
      </c>
      <c r="HU15" s="163">
        <v>258.05542989099996</v>
      </c>
      <c r="HV15" s="163">
        <v>119.586086827</v>
      </c>
      <c r="HW15" s="163">
        <v>82.60947037199999</v>
      </c>
      <c r="HX15" s="163">
        <v>155.175735468</v>
      </c>
      <c r="HY15" s="163">
        <v>103.43830642099998</v>
      </c>
      <c r="HZ15" s="163">
        <v>90.824655859000003</v>
      </c>
      <c r="IA15" s="163">
        <v>122.49067695499998</v>
      </c>
      <c r="IB15" s="163">
        <v>95.582703430000009</v>
      </c>
      <c r="IC15" s="163">
        <v>89.712094755999999</v>
      </c>
      <c r="ID15" s="163">
        <v>92.571731033999995</v>
      </c>
      <c r="IE15" s="163">
        <v>157.54816883399999</v>
      </c>
      <c r="IF15" s="163">
        <v>263.06961519700002</v>
      </c>
      <c r="IG15" s="163">
        <v>232.55835453099999</v>
      </c>
      <c r="IH15" s="163">
        <v>91.270490181999989</v>
      </c>
      <c r="II15" s="163">
        <v>165.24954907400002</v>
      </c>
      <c r="IJ15" s="163">
        <v>179.154591735</v>
      </c>
      <c r="IK15" s="163">
        <v>109.46923441599999</v>
      </c>
      <c r="IL15" s="163">
        <v>153.70041273300001</v>
      </c>
      <c r="IM15" s="163">
        <v>142.31884875599999</v>
      </c>
      <c r="IN15" s="163">
        <v>102.59623418500001</v>
      </c>
      <c r="IO15" s="163">
        <v>48.431582518999996</v>
      </c>
      <c r="IP15" s="163">
        <v>176.13556780499999</v>
      </c>
      <c r="IQ15" s="163">
        <v>101.52181302599999</v>
      </c>
      <c r="IR15" s="163">
        <v>200.22263622700001</v>
      </c>
      <c r="IS15" s="163">
        <v>340.06244851899999</v>
      </c>
      <c r="IT15" s="158">
        <v>81.670096715</v>
      </c>
      <c r="IU15" s="158">
        <v>101.03874689</v>
      </c>
      <c r="IV15" s="158">
        <v>75.467958120999995</v>
      </c>
      <c r="IW15" s="158">
        <v>321.20730355900002</v>
      </c>
      <c r="IX15" s="158">
        <v>155.119391001</v>
      </c>
      <c r="IY15" s="158">
        <v>115.63039133999999</v>
      </c>
      <c r="IZ15" s="158">
        <v>227.37097505699998</v>
      </c>
      <c r="JA15" s="158">
        <v>144.35493190900002</v>
      </c>
      <c r="JB15" s="158">
        <v>133.320994848</v>
      </c>
      <c r="JC15" s="158"/>
      <c r="JD15" s="158"/>
      <c r="JE15" s="158"/>
    </row>
    <row r="16" spans="1:265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8">
        <v>1.2959559999999999</v>
      </c>
      <c r="GY16" s="158">
        <v>18.272828000000001</v>
      </c>
      <c r="GZ16" s="158">
        <v>3.8269555199999998</v>
      </c>
      <c r="HA16" s="158">
        <v>3.2502249999999999</v>
      </c>
      <c r="HB16" s="158">
        <v>0</v>
      </c>
      <c r="HC16" s="158">
        <v>38.316631209999997</v>
      </c>
      <c r="HD16" s="158">
        <v>0</v>
      </c>
      <c r="HE16" s="158">
        <v>0</v>
      </c>
      <c r="HF16" s="158">
        <v>8.0478800929999998</v>
      </c>
      <c r="HG16" s="158">
        <v>19.692371999999999</v>
      </c>
      <c r="HH16" s="158">
        <v>0</v>
      </c>
      <c r="HI16" s="158">
        <v>186.03699021599999</v>
      </c>
      <c r="HJ16" s="163">
        <v>31.745597915999998</v>
      </c>
      <c r="HK16" s="163">
        <v>0.94117852200000007</v>
      </c>
      <c r="HL16" s="163">
        <v>0</v>
      </c>
      <c r="HM16" s="163">
        <v>106.839645</v>
      </c>
      <c r="HN16" s="163">
        <v>2.0981532000000001</v>
      </c>
      <c r="HO16" s="163">
        <v>0</v>
      </c>
      <c r="HP16" s="163">
        <v>0</v>
      </c>
      <c r="HQ16" s="163">
        <v>12.311858931000002</v>
      </c>
      <c r="HR16" s="163">
        <v>0.87205073599999938</v>
      </c>
      <c r="HS16" s="163">
        <v>0</v>
      </c>
      <c r="HT16" s="163">
        <v>103.49888469</v>
      </c>
      <c r="HU16" s="163">
        <v>59.123962661</v>
      </c>
      <c r="HV16" s="163">
        <v>56.653693006000005</v>
      </c>
      <c r="HW16" s="163">
        <v>0</v>
      </c>
      <c r="HX16" s="163">
        <v>0</v>
      </c>
      <c r="HY16" s="163">
        <v>0</v>
      </c>
      <c r="HZ16" s="163">
        <v>0</v>
      </c>
      <c r="IA16" s="163">
        <v>0</v>
      </c>
      <c r="IB16" s="163">
        <v>0</v>
      </c>
      <c r="IC16" s="163">
        <v>0</v>
      </c>
      <c r="ID16" s="163">
        <v>1.2124608229999998</v>
      </c>
      <c r="IE16" s="163">
        <v>0</v>
      </c>
      <c r="IF16" s="163">
        <v>45.063276864999999</v>
      </c>
      <c r="IG16" s="163">
        <v>125.21602194299999</v>
      </c>
      <c r="IH16" s="163">
        <v>19.186305332</v>
      </c>
      <c r="II16" s="163">
        <v>2.515557013</v>
      </c>
      <c r="IJ16" s="163">
        <v>0</v>
      </c>
      <c r="IK16" s="163">
        <v>1.508005584</v>
      </c>
      <c r="IL16" s="163">
        <v>43.200825156999997</v>
      </c>
      <c r="IM16" s="163">
        <v>0</v>
      </c>
      <c r="IN16" s="163">
        <v>0</v>
      </c>
      <c r="IO16" s="163">
        <v>0</v>
      </c>
      <c r="IP16" s="163">
        <v>16.673870068999999</v>
      </c>
      <c r="IQ16" s="163">
        <v>0</v>
      </c>
      <c r="IR16" s="163">
        <v>97.155662800000016</v>
      </c>
      <c r="IS16" s="163">
        <v>110.53109895499999</v>
      </c>
      <c r="IT16" s="158">
        <v>2.8124893599999998</v>
      </c>
      <c r="IU16" s="158">
        <v>6.700709045</v>
      </c>
      <c r="IV16" s="158">
        <v>17.430996669999999</v>
      </c>
      <c r="IW16" s="158">
        <v>0</v>
      </c>
      <c r="IX16" s="158">
        <v>0</v>
      </c>
      <c r="IY16" s="158">
        <v>0</v>
      </c>
      <c r="IZ16" s="158">
        <v>9.2199513769999992</v>
      </c>
      <c r="JA16" s="158">
        <v>9.9371759100000006</v>
      </c>
      <c r="JB16" s="158">
        <v>0</v>
      </c>
      <c r="JC16" s="158"/>
      <c r="JD16" s="158"/>
      <c r="JE16" s="158"/>
    </row>
    <row r="17" spans="1:265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8">
        <v>0</v>
      </c>
      <c r="GY17" s="158">
        <v>0</v>
      </c>
      <c r="GZ17" s="158">
        <v>0</v>
      </c>
      <c r="HA17" s="158">
        <v>0</v>
      </c>
      <c r="HB17" s="158">
        <v>0</v>
      </c>
      <c r="HC17" s="158">
        <v>0</v>
      </c>
      <c r="HD17" s="158">
        <v>0</v>
      </c>
      <c r="HE17" s="158">
        <v>0</v>
      </c>
      <c r="HF17" s="158">
        <v>0</v>
      </c>
      <c r="HG17" s="158">
        <v>0</v>
      </c>
      <c r="HH17" s="158">
        <v>0</v>
      </c>
      <c r="HI17" s="158">
        <v>132.862212597</v>
      </c>
      <c r="HJ17" s="163">
        <v>0</v>
      </c>
      <c r="HK17" s="163">
        <v>0</v>
      </c>
      <c r="HL17" s="163">
        <v>0</v>
      </c>
      <c r="HM17" s="163">
        <v>0</v>
      </c>
      <c r="HN17" s="163">
        <v>0</v>
      </c>
      <c r="HO17" s="163">
        <v>0</v>
      </c>
      <c r="HP17" s="163">
        <v>0</v>
      </c>
      <c r="HQ17" s="163">
        <v>0</v>
      </c>
      <c r="HR17" s="163">
        <v>7.7674361999999997</v>
      </c>
      <c r="HS17" s="163">
        <v>0</v>
      </c>
      <c r="HT17" s="163">
        <v>39.204174901000002</v>
      </c>
      <c r="HU17" s="163">
        <v>59.123962661</v>
      </c>
      <c r="HV17" s="163">
        <v>0</v>
      </c>
      <c r="HW17" s="163">
        <v>0</v>
      </c>
      <c r="HX17" s="163">
        <v>0</v>
      </c>
      <c r="HY17" s="163">
        <v>0</v>
      </c>
      <c r="HZ17" s="163">
        <v>0</v>
      </c>
      <c r="IA17" s="163">
        <v>0</v>
      </c>
      <c r="IB17" s="163">
        <v>0</v>
      </c>
      <c r="IC17" s="163">
        <v>0</v>
      </c>
      <c r="ID17" s="163">
        <v>0</v>
      </c>
      <c r="IE17" s="163">
        <v>0</v>
      </c>
      <c r="IF17" s="163">
        <v>0</v>
      </c>
      <c r="IG17" s="163">
        <v>76.041959796</v>
      </c>
      <c r="IH17" s="163">
        <v>0</v>
      </c>
      <c r="II17" s="163">
        <v>0</v>
      </c>
      <c r="IJ17" s="163">
        <v>0</v>
      </c>
      <c r="IK17" s="163">
        <v>0</v>
      </c>
      <c r="IL17" s="163">
        <v>0</v>
      </c>
      <c r="IM17" s="163">
        <v>0</v>
      </c>
      <c r="IN17" s="163">
        <v>0</v>
      </c>
      <c r="IO17" s="163">
        <v>0</v>
      </c>
      <c r="IP17" s="163">
        <v>0</v>
      </c>
      <c r="IQ17" s="163">
        <v>0</v>
      </c>
      <c r="IR17" s="163">
        <v>37.186300000000003</v>
      </c>
      <c r="IS17" s="163">
        <v>109.804257955</v>
      </c>
      <c r="IT17" s="158">
        <v>0</v>
      </c>
      <c r="IU17" s="158">
        <v>0</v>
      </c>
      <c r="IV17" s="158">
        <v>0</v>
      </c>
      <c r="IW17" s="158">
        <v>0</v>
      </c>
      <c r="IX17" s="158">
        <v>0</v>
      </c>
      <c r="IY17" s="158">
        <v>0</v>
      </c>
      <c r="IZ17" s="158">
        <v>0</v>
      </c>
      <c r="JA17" s="158">
        <v>0</v>
      </c>
      <c r="JB17" s="158">
        <v>0</v>
      </c>
      <c r="JC17" s="158"/>
      <c r="JD17" s="158"/>
      <c r="JE17" s="158"/>
    </row>
    <row r="18" spans="1:265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8">
        <v>1.2959559999999999</v>
      </c>
      <c r="GY18" s="158">
        <v>18.272828000000001</v>
      </c>
      <c r="GZ18" s="158">
        <v>3.8269555199999998</v>
      </c>
      <c r="HA18" s="158">
        <v>3.2502249999999999</v>
      </c>
      <c r="HB18" s="158">
        <v>0</v>
      </c>
      <c r="HC18" s="158">
        <v>38.316631209999997</v>
      </c>
      <c r="HD18" s="158">
        <v>0</v>
      </c>
      <c r="HE18" s="158">
        <v>0</v>
      </c>
      <c r="HF18" s="158">
        <v>8.0478800929999998</v>
      </c>
      <c r="HG18" s="158">
        <v>19.692371999999999</v>
      </c>
      <c r="HH18" s="158">
        <v>0</v>
      </c>
      <c r="HI18" s="158">
        <v>53.174777619000004</v>
      </c>
      <c r="HJ18" s="163">
        <v>31.745597915999998</v>
      </c>
      <c r="HK18" s="163">
        <v>0.94117852200000007</v>
      </c>
      <c r="HL18" s="163">
        <v>0</v>
      </c>
      <c r="HM18" s="163">
        <v>106.839645</v>
      </c>
      <c r="HN18" s="163">
        <v>2.0981532000000001</v>
      </c>
      <c r="HO18" s="163">
        <v>0</v>
      </c>
      <c r="HP18" s="163">
        <v>0</v>
      </c>
      <c r="HQ18" s="163">
        <v>12.311858931000002</v>
      </c>
      <c r="HR18" s="163">
        <v>-6.8953854640000003</v>
      </c>
      <c r="HS18" s="163">
        <v>0</v>
      </c>
      <c r="HT18" s="163">
        <v>64.294709788999995</v>
      </c>
      <c r="HU18" s="163">
        <v>0</v>
      </c>
      <c r="HV18" s="163">
        <v>56.653693006000005</v>
      </c>
      <c r="HW18" s="163">
        <v>0</v>
      </c>
      <c r="HX18" s="163">
        <v>0</v>
      </c>
      <c r="HY18" s="163">
        <v>0</v>
      </c>
      <c r="HZ18" s="163">
        <v>0</v>
      </c>
      <c r="IA18" s="163">
        <v>0</v>
      </c>
      <c r="IB18" s="163">
        <v>0</v>
      </c>
      <c r="IC18" s="163">
        <v>0</v>
      </c>
      <c r="ID18" s="163">
        <v>1.2124608229999998</v>
      </c>
      <c r="IE18" s="163">
        <v>0</v>
      </c>
      <c r="IF18" s="163">
        <v>45.063276864999999</v>
      </c>
      <c r="IG18" s="163">
        <v>49.174062146999994</v>
      </c>
      <c r="IH18" s="163">
        <v>19.186305332</v>
      </c>
      <c r="II18" s="163">
        <v>2.515557013</v>
      </c>
      <c r="IJ18" s="163">
        <v>0</v>
      </c>
      <c r="IK18" s="163">
        <v>1.508005584</v>
      </c>
      <c r="IL18" s="163">
        <v>43.200825156999997</v>
      </c>
      <c r="IM18" s="163">
        <v>0</v>
      </c>
      <c r="IN18" s="163">
        <v>0</v>
      </c>
      <c r="IO18" s="163">
        <v>0</v>
      </c>
      <c r="IP18" s="163">
        <v>16.673870068999999</v>
      </c>
      <c r="IQ18" s="163">
        <v>0</v>
      </c>
      <c r="IR18" s="163">
        <v>59.969362800000006</v>
      </c>
      <c r="IS18" s="163">
        <v>0.72684099999999996</v>
      </c>
      <c r="IT18" s="158">
        <v>2.8124893599999998</v>
      </c>
      <c r="IU18" s="158">
        <v>6.700709045</v>
      </c>
      <c r="IV18" s="158">
        <v>17.430996669999999</v>
      </c>
      <c r="IW18" s="158">
        <v>0</v>
      </c>
      <c r="IX18" s="158">
        <v>0</v>
      </c>
      <c r="IY18" s="158">
        <v>0</v>
      </c>
      <c r="IZ18" s="158">
        <v>9.2199513769999992</v>
      </c>
      <c r="JA18" s="158">
        <v>9.9371759100000006</v>
      </c>
      <c r="JB18" s="158">
        <v>0</v>
      </c>
      <c r="JC18" s="158"/>
      <c r="JD18" s="158"/>
      <c r="JE18" s="158"/>
    </row>
    <row r="19" spans="1:265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8">
        <v>9.2660607060000011</v>
      </c>
      <c r="GY19" s="158">
        <v>0</v>
      </c>
      <c r="GZ19" s="158">
        <v>0</v>
      </c>
      <c r="HA19" s="158">
        <v>3.4009976000000002</v>
      </c>
      <c r="HB19" s="158">
        <v>0</v>
      </c>
      <c r="HC19" s="158">
        <v>2.2638182809999998</v>
      </c>
      <c r="HD19" s="158">
        <v>0</v>
      </c>
      <c r="HE19" s="158">
        <v>0</v>
      </c>
      <c r="HF19" s="158">
        <v>0</v>
      </c>
      <c r="HG19" s="158">
        <v>0</v>
      </c>
      <c r="HH19" s="158">
        <v>0</v>
      </c>
      <c r="HI19" s="158">
        <v>89.434260347000006</v>
      </c>
      <c r="HJ19" s="163">
        <v>0</v>
      </c>
      <c r="HK19" s="163">
        <v>0</v>
      </c>
      <c r="HL19" s="163">
        <v>5.6458662729999993</v>
      </c>
      <c r="HM19" s="163">
        <v>5.3458163839999999</v>
      </c>
      <c r="HN19" s="163">
        <v>4.9247760969999996</v>
      </c>
      <c r="HO19" s="163">
        <v>51.990565627999999</v>
      </c>
      <c r="HP19" s="163">
        <v>1.4692578089999999</v>
      </c>
      <c r="HQ19" s="163">
        <v>1.014178912</v>
      </c>
      <c r="HR19" s="163">
        <v>0</v>
      </c>
      <c r="HS19" s="163">
        <v>1.5369405870000001</v>
      </c>
      <c r="HT19" s="163">
        <v>0.218313484</v>
      </c>
      <c r="HU19" s="163">
        <v>0</v>
      </c>
      <c r="HV19" s="163">
        <v>0</v>
      </c>
      <c r="HW19" s="163">
        <v>0</v>
      </c>
      <c r="HX19" s="163">
        <v>42.633596231000006</v>
      </c>
      <c r="HY19" s="163">
        <v>6.5987053480000002</v>
      </c>
      <c r="HZ19" s="163">
        <v>0.81168188499999994</v>
      </c>
      <c r="IA19" s="163">
        <v>24.470350301</v>
      </c>
      <c r="IB19" s="163">
        <v>0</v>
      </c>
      <c r="IC19" s="163">
        <v>0</v>
      </c>
      <c r="ID19" s="163">
        <v>0</v>
      </c>
      <c r="IE19" s="163">
        <v>0</v>
      </c>
      <c r="IF19" s="163">
        <v>0</v>
      </c>
      <c r="IG19" s="163">
        <v>0</v>
      </c>
      <c r="IH19" s="163">
        <v>0</v>
      </c>
      <c r="II19" s="163">
        <v>0</v>
      </c>
      <c r="IJ19" s="163">
        <v>66.590111535999995</v>
      </c>
      <c r="IK19" s="163">
        <v>0</v>
      </c>
      <c r="IL19" s="163">
        <v>0</v>
      </c>
      <c r="IM19" s="163">
        <v>0</v>
      </c>
      <c r="IN19" s="163">
        <v>0</v>
      </c>
      <c r="IO19" s="163">
        <v>0</v>
      </c>
      <c r="IP19" s="163">
        <v>0</v>
      </c>
      <c r="IQ19" s="163">
        <v>0</v>
      </c>
      <c r="IR19" s="163">
        <v>0</v>
      </c>
      <c r="IS19" s="163">
        <v>43.553858782000006</v>
      </c>
      <c r="IT19" s="158">
        <v>0</v>
      </c>
      <c r="IU19" s="158">
        <v>0</v>
      </c>
      <c r="IV19" s="158">
        <v>0</v>
      </c>
      <c r="IW19" s="158">
        <v>152.51454167499998</v>
      </c>
      <c r="IX19" s="158">
        <v>0</v>
      </c>
      <c r="IY19" s="158">
        <v>0</v>
      </c>
      <c r="IZ19" s="158">
        <v>0</v>
      </c>
      <c r="JA19" s="158">
        <v>0</v>
      </c>
      <c r="JB19" s="158">
        <v>0</v>
      </c>
      <c r="JC19" s="158"/>
      <c r="JD19" s="158"/>
      <c r="JE19" s="158"/>
    </row>
    <row r="20" spans="1:265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8">
        <v>0</v>
      </c>
      <c r="GY20" s="158">
        <v>0</v>
      </c>
      <c r="GZ20" s="158">
        <v>0</v>
      </c>
      <c r="HA20" s="158">
        <v>0</v>
      </c>
      <c r="HB20" s="158">
        <v>0</v>
      </c>
      <c r="HC20" s="158">
        <v>0</v>
      </c>
      <c r="HD20" s="158">
        <v>0</v>
      </c>
      <c r="HE20" s="158">
        <v>0</v>
      </c>
      <c r="HF20" s="158">
        <v>0</v>
      </c>
      <c r="HG20" s="158">
        <v>0</v>
      </c>
      <c r="HH20" s="158">
        <v>0</v>
      </c>
      <c r="HI20" s="158">
        <v>0</v>
      </c>
      <c r="HJ20" s="163">
        <v>0</v>
      </c>
      <c r="HK20" s="163">
        <v>0</v>
      </c>
      <c r="HL20" s="163">
        <v>0</v>
      </c>
      <c r="HM20" s="163">
        <v>0</v>
      </c>
      <c r="HN20" s="163">
        <v>0</v>
      </c>
      <c r="HO20" s="163">
        <v>0</v>
      </c>
      <c r="HP20" s="163">
        <v>0</v>
      </c>
      <c r="HQ20" s="163">
        <v>0</v>
      </c>
      <c r="HR20" s="163">
        <v>0</v>
      </c>
      <c r="HS20" s="163">
        <v>0</v>
      </c>
      <c r="HT20" s="163">
        <v>0</v>
      </c>
      <c r="HU20" s="163">
        <v>0</v>
      </c>
      <c r="HV20" s="163">
        <v>0</v>
      </c>
      <c r="HW20" s="163">
        <v>0</v>
      </c>
      <c r="HX20" s="163">
        <v>0</v>
      </c>
      <c r="HY20" s="163">
        <v>0</v>
      </c>
      <c r="HZ20" s="163">
        <v>0</v>
      </c>
      <c r="IA20" s="163">
        <v>0</v>
      </c>
      <c r="IB20" s="163">
        <v>0</v>
      </c>
      <c r="IC20" s="163">
        <v>0</v>
      </c>
      <c r="ID20" s="163">
        <v>0</v>
      </c>
      <c r="IE20" s="163">
        <v>0</v>
      </c>
      <c r="IF20" s="163">
        <v>0</v>
      </c>
      <c r="IG20" s="163">
        <v>0</v>
      </c>
      <c r="IH20" s="163">
        <v>0</v>
      </c>
      <c r="II20" s="163">
        <v>0</v>
      </c>
      <c r="IJ20" s="163">
        <v>0</v>
      </c>
      <c r="IK20" s="163">
        <v>0</v>
      </c>
      <c r="IL20" s="163">
        <v>0</v>
      </c>
      <c r="IM20" s="163">
        <v>0</v>
      </c>
      <c r="IN20" s="163">
        <v>0</v>
      </c>
      <c r="IO20" s="163">
        <v>0</v>
      </c>
      <c r="IP20" s="163">
        <v>0</v>
      </c>
      <c r="IQ20" s="163">
        <v>0</v>
      </c>
      <c r="IR20" s="163">
        <v>0</v>
      </c>
      <c r="IS20" s="163">
        <v>0</v>
      </c>
      <c r="IT20" s="158">
        <v>0</v>
      </c>
      <c r="IU20" s="158">
        <v>0</v>
      </c>
      <c r="IV20" s="158">
        <v>0</v>
      </c>
      <c r="IW20" s="158">
        <v>0</v>
      </c>
      <c r="IX20" s="158">
        <v>0</v>
      </c>
      <c r="IY20" s="158">
        <v>0</v>
      </c>
      <c r="IZ20" s="158">
        <v>0</v>
      </c>
      <c r="JA20" s="158">
        <v>0</v>
      </c>
      <c r="JB20" s="158">
        <v>0</v>
      </c>
      <c r="JC20" s="158"/>
      <c r="JD20" s="158"/>
      <c r="JE20" s="158"/>
    </row>
    <row r="21" spans="1:265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8">
        <v>9.2660607060000011</v>
      </c>
      <c r="GY21" s="158">
        <v>0</v>
      </c>
      <c r="GZ21" s="158">
        <v>0</v>
      </c>
      <c r="HA21" s="158">
        <v>3.4009976000000002</v>
      </c>
      <c r="HB21" s="158">
        <v>0</v>
      </c>
      <c r="HC21" s="158">
        <v>2.2638182809999998</v>
      </c>
      <c r="HD21" s="158">
        <v>0</v>
      </c>
      <c r="HE21" s="158">
        <v>0</v>
      </c>
      <c r="HF21" s="158">
        <v>0</v>
      </c>
      <c r="HG21" s="158">
        <v>0</v>
      </c>
      <c r="HH21" s="158">
        <v>0</v>
      </c>
      <c r="HI21" s="158">
        <v>89.434260347000006</v>
      </c>
      <c r="HJ21" s="163">
        <v>0</v>
      </c>
      <c r="HK21" s="163">
        <v>0</v>
      </c>
      <c r="HL21" s="163">
        <v>5.6458662729999993</v>
      </c>
      <c r="HM21" s="163">
        <v>5.3458163839999999</v>
      </c>
      <c r="HN21" s="163">
        <v>4.9247760969999996</v>
      </c>
      <c r="HO21" s="163">
        <v>51.990565627999999</v>
      </c>
      <c r="HP21" s="163">
        <v>1.4692578089999999</v>
      </c>
      <c r="HQ21" s="163">
        <v>1.014178912</v>
      </c>
      <c r="HR21" s="163">
        <v>0</v>
      </c>
      <c r="HS21" s="163">
        <v>1.5369405870000001</v>
      </c>
      <c r="HT21" s="163">
        <v>0.218313484</v>
      </c>
      <c r="HU21" s="163">
        <v>0</v>
      </c>
      <c r="HV21" s="163">
        <v>0</v>
      </c>
      <c r="HW21" s="163">
        <v>0</v>
      </c>
      <c r="HX21" s="163">
        <v>42.633596231000006</v>
      </c>
      <c r="HY21" s="163">
        <v>6.5987053480000002</v>
      </c>
      <c r="HZ21" s="163">
        <v>0.81168188499999994</v>
      </c>
      <c r="IA21" s="163">
        <v>24.470350301</v>
      </c>
      <c r="IB21" s="163">
        <v>0</v>
      </c>
      <c r="IC21" s="163">
        <v>0</v>
      </c>
      <c r="ID21" s="163">
        <v>0</v>
      </c>
      <c r="IE21" s="163">
        <v>0</v>
      </c>
      <c r="IF21" s="163">
        <v>0</v>
      </c>
      <c r="IG21" s="163">
        <v>0</v>
      </c>
      <c r="IH21" s="163">
        <v>0</v>
      </c>
      <c r="II21" s="163">
        <v>0</v>
      </c>
      <c r="IJ21" s="163">
        <v>66.590111535999995</v>
      </c>
      <c r="IK21" s="163">
        <v>0</v>
      </c>
      <c r="IL21" s="163">
        <v>0</v>
      </c>
      <c r="IM21" s="163">
        <v>0</v>
      </c>
      <c r="IN21" s="163">
        <v>0</v>
      </c>
      <c r="IO21" s="163">
        <v>0</v>
      </c>
      <c r="IP21" s="163">
        <v>0</v>
      </c>
      <c r="IQ21" s="163">
        <v>0</v>
      </c>
      <c r="IR21" s="163">
        <v>0</v>
      </c>
      <c r="IS21" s="163">
        <v>43.553858782000006</v>
      </c>
      <c r="IT21" s="158">
        <v>0</v>
      </c>
      <c r="IU21" s="158">
        <v>0</v>
      </c>
      <c r="IV21" s="158">
        <v>0</v>
      </c>
      <c r="IW21" s="158">
        <v>152.51454167499998</v>
      </c>
      <c r="IX21" s="158">
        <v>0</v>
      </c>
      <c r="IY21" s="158">
        <v>0</v>
      </c>
      <c r="IZ21" s="158">
        <v>0</v>
      </c>
      <c r="JA21" s="158">
        <v>0</v>
      </c>
      <c r="JB21" s="158">
        <v>0</v>
      </c>
      <c r="JC21" s="158"/>
      <c r="JD21" s="158"/>
      <c r="JE21" s="158"/>
    </row>
    <row r="22" spans="1:265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8">
        <v>58.044035133000008</v>
      </c>
      <c r="GY22" s="158">
        <v>100.410385918</v>
      </c>
      <c r="GZ22" s="158">
        <v>117.557764107</v>
      </c>
      <c r="HA22" s="158">
        <v>78.074444397999997</v>
      </c>
      <c r="HB22" s="158">
        <v>81.076717403000004</v>
      </c>
      <c r="HC22" s="158">
        <v>68.380724942000001</v>
      </c>
      <c r="HD22" s="158">
        <v>79.057577239000011</v>
      </c>
      <c r="HE22" s="158">
        <v>88.219147158000013</v>
      </c>
      <c r="HF22" s="158">
        <v>84.596978523000004</v>
      </c>
      <c r="HG22" s="158">
        <v>91.805440269000002</v>
      </c>
      <c r="HH22" s="158">
        <v>84.731197627</v>
      </c>
      <c r="HI22" s="158">
        <v>127.475163768</v>
      </c>
      <c r="HJ22" s="163">
        <v>67.485136669999989</v>
      </c>
      <c r="HK22" s="163">
        <v>99.048260083999992</v>
      </c>
      <c r="HL22" s="163">
        <v>215.72061248700004</v>
      </c>
      <c r="HM22" s="163">
        <v>75.282958014999991</v>
      </c>
      <c r="HN22" s="163">
        <v>77.34978315299999</v>
      </c>
      <c r="HO22" s="163">
        <v>236.188731456</v>
      </c>
      <c r="HP22" s="163">
        <v>87.420205406999997</v>
      </c>
      <c r="HQ22" s="163">
        <v>102.708290968</v>
      </c>
      <c r="HR22" s="163">
        <v>99.644892929000008</v>
      </c>
      <c r="HS22" s="163">
        <v>86.381802739000008</v>
      </c>
      <c r="HT22" s="163">
        <v>96.406636575000007</v>
      </c>
      <c r="HU22" s="163">
        <v>198.93146722999998</v>
      </c>
      <c r="HV22" s="163">
        <v>62.932393820999998</v>
      </c>
      <c r="HW22" s="163">
        <v>82.60947037199999</v>
      </c>
      <c r="HX22" s="163">
        <v>112.542139237</v>
      </c>
      <c r="HY22" s="163">
        <v>96.839601072999983</v>
      </c>
      <c r="HZ22" s="163">
        <v>90.012973974000005</v>
      </c>
      <c r="IA22" s="163">
        <v>98.020326653999987</v>
      </c>
      <c r="IB22" s="163">
        <v>95.582703430000009</v>
      </c>
      <c r="IC22" s="163">
        <v>89.712094755999999</v>
      </c>
      <c r="ID22" s="163">
        <v>91.359270210999995</v>
      </c>
      <c r="IE22" s="163">
        <v>157.54816883399999</v>
      </c>
      <c r="IF22" s="163">
        <v>218.00633833200001</v>
      </c>
      <c r="IG22" s="163">
        <v>107.342332588</v>
      </c>
      <c r="IH22" s="163">
        <v>72.084184849999986</v>
      </c>
      <c r="II22" s="163">
        <v>162.73399206100001</v>
      </c>
      <c r="IJ22" s="163">
        <v>112.564480199</v>
      </c>
      <c r="IK22" s="163">
        <v>107.96122883199999</v>
      </c>
      <c r="IL22" s="163">
        <v>110.49958757600001</v>
      </c>
      <c r="IM22" s="163">
        <v>142.31884875599999</v>
      </c>
      <c r="IN22" s="163">
        <v>102.59623418500001</v>
      </c>
      <c r="IO22" s="163">
        <v>48.431582518999996</v>
      </c>
      <c r="IP22" s="163">
        <v>159.46169773599999</v>
      </c>
      <c r="IQ22" s="163">
        <v>101.52181302599999</v>
      </c>
      <c r="IR22" s="163">
        <v>103.06697342700001</v>
      </c>
      <c r="IS22" s="163">
        <v>185.97749078199999</v>
      </c>
      <c r="IT22" s="158">
        <v>78.857607354999999</v>
      </c>
      <c r="IU22" s="158">
        <v>94.338037845000002</v>
      </c>
      <c r="IV22" s="158">
        <v>58.036961450999996</v>
      </c>
      <c r="IW22" s="158">
        <v>168.69276188400002</v>
      </c>
      <c r="IX22" s="158">
        <v>155.119391001</v>
      </c>
      <c r="IY22" s="158">
        <v>115.63039133999999</v>
      </c>
      <c r="IZ22" s="158">
        <v>218.15102367999998</v>
      </c>
      <c r="JA22" s="158">
        <v>134.41775599900001</v>
      </c>
      <c r="JB22" s="158">
        <v>133.320994848</v>
      </c>
      <c r="JC22" s="158"/>
      <c r="JD22" s="158"/>
      <c r="JE22" s="158"/>
    </row>
    <row r="23" spans="1:265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8">
        <v>58.044035133000008</v>
      </c>
      <c r="GY23" s="158">
        <v>100.410385918</v>
      </c>
      <c r="GZ23" s="158">
        <v>117.557764107</v>
      </c>
      <c r="HA23" s="158">
        <v>78.074444397999997</v>
      </c>
      <c r="HB23" s="158">
        <v>81.076717403000004</v>
      </c>
      <c r="HC23" s="158">
        <v>68.380724942000001</v>
      </c>
      <c r="HD23" s="158">
        <v>79.057577239000011</v>
      </c>
      <c r="HE23" s="158">
        <v>88.219147158000013</v>
      </c>
      <c r="HF23" s="158">
        <v>84.596978523000004</v>
      </c>
      <c r="HG23" s="158">
        <v>91.805440269000002</v>
      </c>
      <c r="HH23" s="158">
        <v>84.731197627</v>
      </c>
      <c r="HI23" s="158">
        <v>127.475163768</v>
      </c>
      <c r="HJ23" s="163">
        <v>67.485136669999989</v>
      </c>
      <c r="HK23" s="163">
        <v>99.048260083999992</v>
      </c>
      <c r="HL23" s="163">
        <v>215.72061248700004</v>
      </c>
      <c r="HM23" s="163">
        <v>75.282958014999991</v>
      </c>
      <c r="HN23" s="163">
        <v>77.34978315299999</v>
      </c>
      <c r="HO23" s="163">
        <v>236.188731456</v>
      </c>
      <c r="HP23" s="163">
        <v>87.420205406999997</v>
      </c>
      <c r="HQ23" s="163">
        <v>102.708290968</v>
      </c>
      <c r="HR23" s="163">
        <v>99.644892929000008</v>
      </c>
      <c r="HS23" s="163">
        <v>86.381802739000008</v>
      </c>
      <c r="HT23" s="163">
        <v>96.406636575000007</v>
      </c>
      <c r="HU23" s="163">
        <v>198.93146722999998</v>
      </c>
      <c r="HV23" s="163">
        <v>62.932393820999998</v>
      </c>
      <c r="HW23" s="163">
        <v>82.60947037199999</v>
      </c>
      <c r="HX23" s="163">
        <v>112.542139237</v>
      </c>
      <c r="HY23" s="163">
        <v>96.839601072999983</v>
      </c>
      <c r="HZ23" s="163">
        <v>90.012973974000005</v>
      </c>
      <c r="IA23" s="163">
        <v>98.020326653999987</v>
      </c>
      <c r="IB23" s="163">
        <v>95.582703430000009</v>
      </c>
      <c r="IC23" s="163">
        <v>89.712094755999999</v>
      </c>
      <c r="ID23" s="163">
        <v>91.359270210999995</v>
      </c>
      <c r="IE23" s="163">
        <v>157.54816883399999</v>
      </c>
      <c r="IF23" s="163">
        <v>218.00633833200001</v>
      </c>
      <c r="IG23" s="163">
        <v>107.342332588</v>
      </c>
      <c r="IH23" s="163">
        <v>72.084184849999986</v>
      </c>
      <c r="II23" s="163">
        <v>162.73399206100001</v>
      </c>
      <c r="IJ23" s="163">
        <v>112.564480199</v>
      </c>
      <c r="IK23" s="163">
        <v>107.96122883199999</v>
      </c>
      <c r="IL23" s="163">
        <v>110.49958757600001</v>
      </c>
      <c r="IM23" s="163">
        <v>142.31884875599999</v>
      </c>
      <c r="IN23" s="163">
        <v>102.59623418500001</v>
      </c>
      <c r="IO23" s="163">
        <v>48.431582518999996</v>
      </c>
      <c r="IP23" s="163">
        <v>159.46169773599999</v>
      </c>
      <c r="IQ23" s="163">
        <v>101.52181302599999</v>
      </c>
      <c r="IR23" s="163">
        <v>103.06697342700001</v>
      </c>
      <c r="IS23" s="163">
        <v>185.97749078199999</v>
      </c>
      <c r="IT23" s="158">
        <v>78.857607354999999</v>
      </c>
      <c r="IU23" s="158">
        <v>94.338037845000002</v>
      </c>
      <c r="IV23" s="158">
        <v>58.036961450999996</v>
      </c>
      <c r="IW23" s="158">
        <v>168.69276188400002</v>
      </c>
      <c r="IX23" s="158">
        <v>155.119391001</v>
      </c>
      <c r="IY23" s="158">
        <v>115.63039133999999</v>
      </c>
      <c r="IZ23" s="158">
        <v>218.15102367999998</v>
      </c>
      <c r="JA23" s="158">
        <v>134.41775599900001</v>
      </c>
      <c r="JB23" s="158">
        <v>133.320994848</v>
      </c>
      <c r="JC23" s="158"/>
      <c r="JD23" s="158"/>
      <c r="JE23" s="158"/>
    </row>
    <row r="24" spans="1:265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8">
        <v>0</v>
      </c>
      <c r="GY24" s="158">
        <v>0</v>
      </c>
      <c r="GZ24" s="158">
        <v>0</v>
      </c>
      <c r="HA24" s="158">
        <v>0</v>
      </c>
      <c r="HB24" s="158">
        <v>0</v>
      </c>
      <c r="HC24" s="158">
        <v>0</v>
      </c>
      <c r="HD24" s="158">
        <v>0</v>
      </c>
      <c r="HE24" s="158">
        <v>0</v>
      </c>
      <c r="HF24" s="158">
        <v>0</v>
      </c>
      <c r="HG24" s="158">
        <v>0</v>
      </c>
      <c r="HH24" s="158">
        <v>0</v>
      </c>
      <c r="HI24" s="158">
        <v>0</v>
      </c>
      <c r="HJ24" s="163">
        <v>0</v>
      </c>
      <c r="HK24" s="163">
        <v>0</v>
      </c>
      <c r="HL24" s="163">
        <v>0</v>
      </c>
      <c r="HM24" s="163">
        <v>0</v>
      </c>
      <c r="HN24" s="163">
        <v>0</v>
      </c>
      <c r="HO24" s="163">
        <v>0</v>
      </c>
      <c r="HP24" s="163">
        <v>0</v>
      </c>
      <c r="HQ24" s="163">
        <v>0</v>
      </c>
      <c r="HR24" s="163">
        <v>0</v>
      </c>
      <c r="HS24" s="163">
        <v>0</v>
      </c>
      <c r="HT24" s="163">
        <v>0</v>
      </c>
      <c r="HU24" s="163">
        <v>0</v>
      </c>
      <c r="HV24" s="163">
        <v>0</v>
      </c>
      <c r="HW24" s="163">
        <v>0</v>
      </c>
      <c r="HX24" s="163">
        <v>0</v>
      </c>
      <c r="HY24" s="163">
        <v>0</v>
      </c>
      <c r="HZ24" s="163">
        <v>0</v>
      </c>
      <c r="IA24" s="163">
        <v>0</v>
      </c>
      <c r="IB24" s="163">
        <v>0</v>
      </c>
      <c r="IC24" s="163">
        <v>0</v>
      </c>
      <c r="ID24" s="163">
        <v>0</v>
      </c>
      <c r="IE24" s="163">
        <v>0</v>
      </c>
      <c r="IF24" s="163">
        <v>0</v>
      </c>
      <c r="IG24" s="163">
        <v>0</v>
      </c>
      <c r="IH24" s="163">
        <v>0</v>
      </c>
      <c r="II24" s="163">
        <v>0</v>
      </c>
      <c r="IJ24" s="163">
        <v>0</v>
      </c>
      <c r="IK24" s="163">
        <v>0</v>
      </c>
      <c r="IL24" s="163">
        <v>0</v>
      </c>
      <c r="IM24" s="163">
        <v>0</v>
      </c>
      <c r="IN24" s="163">
        <v>0</v>
      </c>
      <c r="IO24" s="163">
        <v>0</v>
      </c>
      <c r="IP24" s="163">
        <v>0</v>
      </c>
      <c r="IQ24" s="163">
        <v>0</v>
      </c>
      <c r="IR24" s="163">
        <v>0</v>
      </c>
      <c r="IS24" s="163">
        <v>0</v>
      </c>
      <c r="IT24" s="158">
        <v>0</v>
      </c>
      <c r="IU24" s="158">
        <v>0</v>
      </c>
      <c r="IV24" s="158">
        <v>0</v>
      </c>
      <c r="IW24" s="158">
        <v>0</v>
      </c>
      <c r="IX24" s="158">
        <v>0</v>
      </c>
      <c r="IY24" s="158">
        <v>0</v>
      </c>
      <c r="IZ24" s="158">
        <v>0</v>
      </c>
      <c r="JA24" s="158">
        <v>0</v>
      </c>
      <c r="JB24" s="158">
        <v>0</v>
      </c>
      <c r="JC24" s="158"/>
      <c r="JD24" s="158"/>
      <c r="JE24" s="158"/>
    </row>
    <row r="25" spans="1:265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8">
        <v>316.41098610999995</v>
      </c>
      <c r="GY25" s="158">
        <v>488.90175869000001</v>
      </c>
      <c r="GZ25" s="158">
        <v>835.38307447199998</v>
      </c>
      <c r="HA25" s="158">
        <v>350.60397989000001</v>
      </c>
      <c r="HB25" s="158">
        <v>349.57777744100002</v>
      </c>
      <c r="HC25" s="158">
        <v>402.65507005199999</v>
      </c>
      <c r="HD25" s="158">
        <v>443.86346516499998</v>
      </c>
      <c r="HE25" s="158">
        <v>705.72035406400005</v>
      </c>
      <c r="HF25" s="158">
        <v>433.04176343400002</v>
      </c>
      <c r="HG25" s="158">
        <v>465.78194120199998</v>
      </c>
      <c r="HH25" s="158">
        <v>442.24062086200007</v>
      </c>
      <c r="HI25" s="158">
        <v>634.87865578100002</v>
      </c>
      <c r="HJ25" s="163">
        <v>796.14211835899994</v>
      </c>
      <c r="HK25" s="163">
        <v>424.83907140100001</v>
      </c>
      <c r="HL25" s="163">
        <v>378.938332753</v>
      </c>
      <c r="HM25" s="163">
        <v>417.79623360799997</v>
      </c>
      <c r="HN25" s="163">
        <v>376.43770936800001</v>
      </c>
      <c r="HO25" s="163">
        <v>512.50114119099999</v>
      </c>
      <c r="HP25" s="163">
        <v>453.59931008400008</v>
      </c>
      <c r="HQ25" s="163">
        <v>398.97187653700001</v>
      </c>
      <c r="HR25" s="163">
        <v>492.66348668699999</v>
      </c>
      <c r="HS25" s="163">
        <v>433.04462822500005</v>
      </c>
      <c r="HT25" s="163">
        <v>432.14918380800003</v>
      </c>
      <c r="HU25" s="163">
        <v>965.86264640099989</v>
      </c>
      <c r="HV25" s="163">
        <v>407.30629635500003</v>
      </c>
      <c r="HW25" s="163">
        <v>359.80066432400002</v>
      </c>
      <c r="HX25" s="163">
        <v>554.27535932199999</v>
      </c>
      <c r="HY25" s="163">
        <v>493.12158003299999</v>
      </c>
      <c r="HZ25" s="163">
        <v>501.89858613199999</v>
      </c>
      <c r="IA25" s="163">
        <v>477.91873445300001</v>
      </c>
      <c r="IB25" s="163">
        <v>451.70234350799996</v>
      </c>
      <c r="IC25" s="163">
        <v>455.95278287699995</v>
      </c>
      <c r="ID25" s="163">
        <v>526.04486080300001</v>
      </c>
      <c r="IE25" s="163">
        <v>462.29721838699999</v>
      </c>
      <c r="IF25" s="163">
        <v>466.32164651400001</v>
      </c>
      <c r="IG25" s="163">
        <v>768.18842342199991</v>
      </c>
      <c r="IH25" s="163">
        <v>491.91573394099998</v>
      </c>
      <c r="II25" s="163">
        <v>405.35622220900001</v>
      </c>
      <c r="IJ25" s="163">
        <v>530.69020682000007</v>
      </c>
      <c r="IK25" s="163">
        <v>447.28351804300002</v>
      </c>
      <c r="IL25" s="163">
        <v>465.37877187299995</v>
      </c>
      <c r="IM25" s="163">
        <v>661.96603222299996</v>
      </c>
      <c r="IN25" s="163">
        <v>662.15027536900004</v>
      </c>
      <c r="IO25" s="163">
        <v>574.18628884700001</v>
      </c>
      <c r="IP25" s="163">
        <v>459.37940612699998</v>
      </c>
      <c r="IQ25" s="163">
        <v>576.1389678490001</v>
      </c>
      <c r="IR25" s="163">
        <v>489.32226712699998</v>
      </c>
      <c r="IS25" s="163">
        <v>908.92925665799999</v>
      </c>
      <c r="IT25" s="158">
        <v>513.55262719699999</v>
      </c>
      <c r="IU25" s="158">
        <v>468.03670581200004</v>
      </c>
      <c r="IV25" s="158">
        <v>421.86779088600002</v>
      </c>
      <c r="IW25" s="158">
        <v>638.06314163599995</v>
      </c>
      <c r="IX25" s="158">
        <v>598.36852446299997</v>
      </c>
      <c r="IY25" s="158">
        <v>1373.1038041090003</v>
      </c>
      <c r="IZ25" s="158">
        <v>566.74934859599989</v>
      </c>
      <c r="JA25" s="158">
        <v>487.54473241199997</v>
      </c>
      <c r="JB25" s="158">
        <v>510.25111302899995</v>
      </c>
      <c r="JC25" s="158"/>
      <c r="JD25" s="158"/>
      <c r="JE25" s="158"/>
    </row>
    <row r="26" spans="1:265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8">
        <v>71.910029921999993</v>
      </c>
      <c r="GY26" s="158">
        <v>211.75734237399999</v>
      </c>
      <c r="GZ26" s="158">
        <v>141.51895014899998</v>
      </c>
      <c r="HA26" s="158">
        <v>185.22076246699999</v>
      </c>
      <c r="HB26" s="158">
        <v>162.16807489400003</v>
      </c>
      <c r="HC26" s="158">
        <v>143.33269580799998</v>
      </c>
      <c r="HD26" s="158">
        <v>188.90670220499999</v>
      </c>
      <c r="HE26" s="158">
        <v>351.35477883499999</v>
      </c>
      <c r="HF26" s="158">
        <v>154.66024920200002</v>
      </c>
      <c r="HG26" s="158">
        <v>214.13745509399999</v>
      </c>
      <c r="HH26" s="158">
        <v>170.89214993400003</v>
      </c>
      <c r="HI26" s="158">
        <v>210.728893164</v>
      </c>
      <c r="HJ26" s="163">
        <v>259.91872173499996</v>
      </c>
      <c r="HK26" s="163">
        <v>218.73110439500002</v>
      </c>
      <c r="HL26" s="163">
        <v>191.83317939</v>
      </c>
      <c r="HM26" s="163">
        <v>211.97194859100003</v>
      </c>
      <c r="HN26" s="163">
        <v>195.05666125499999</v>
      </c>
      <c r="HO26" s="163">
        <v>204.85966571199998</v>
      </c>
      <c r="HP26" s="163">
        <v>177.97167341900001</v>
      </c>
      <c r="HQ26" s="163">
        <v>204.37306706600003</v>
      </c>
      <c r="HR26" s="163">
        <v>211.72937628</v>
      </c>
      <c r="HS26" s="163">
        <v>196.276128263</v>
      </c>
      <c r="HT26" s="163">
        <v>214.747803753</v>
      </c>
      <c r="HU26" s="163">
        <v>385.93251309799996</v>
      </c>
      <c r="HV26" s="163">
        <v>182.30352993599999</v>
      </c>
      <c r="HW26" s="163">
        <v>190.36795605099999</v>
      </c>
      <c r="HX26" s="163">
        <v>268.715843355</v>
      </c>
      <c r="HY26" s="163">
        <v>194.96826913199999</v>
      </c>
      <c r="HZ26" s="163">
        <v>194.172676854</v>
      </c>
      <c r="IA26" s="163">
        <v>215.085880159</v>
      </c>
      <c r="IB26" s="163">
        <v>225.21815236200001</v>
      </c>
      <c r="IC26" s="163">
        <v>205.92538679899997</v>
      </c>
      <c r="ID26" s="163">
        <v>212.71597249600001</v>
      </c>
      <c r="IE26" s="163">
        <v>217.03539656699999</v>
      </c>
      <c r="IF26" s="163">
        <v>198.265584421</v>
      </c>
      <c r="IG26" s="163">
        <v>268.705542756</v>
      </c>
      <c r="IH26" s="163">
        <v>292.74417896400001</v>
      </c>
      <c r="II26" s="163">
        <v>253.99945426699998</v>
      </c>
      <c r="IJ26" s="163">
        <v>225.55060340600005</v>
      </c>
      <c r="IK26" s="163">
        <v>224.75239933700001</v>
      </c>
      <c r="IL26" s="163">
        <v>232.66533174399999</v>
      </c>
      <c r="IM26" s="163">
        <v>294.760876129</v>
      </c>
      <c r="IN26" s="163">
        <v>305.73081662599998</v>
      </c>
      <c r="IO26" s="163">
        <v>295.39513287099999</v>
      </c>
      <c r="IP26" s="163">
        <v>239.48414490599998</v>
      </c>
      <c r="IQ26" s="163">
        <v>261.50972401000001</v>
      </c>
      <c r="IR26" s="163">
        <v>277.39694112799998</v>
      </c>
      <c r="IS26" s="163">
        <v>374.33876594100002</v>
      </c>
      <c r="IT26" s="158">
        <v>241.84155352400001</v>
      </c>
      <c r="IU26" s="158">
        <v>252.19796006600004</v>
      </c>
      <c r="IV26" s="158">
        <v>266.05550484000003</v>
      </c>
      <c r="IW26" s="158">
        <v>243.67858527300001</v>
      </c>
      <c r="IX26" s="158">
        <v>174.11222708100001</v>
      </c>
      <c r="IY26" s="158">
        <v>229.74617377100003</v>
      </c>
      <c r="IZ26" s="158">
        <v>631.07370862599987</v>
      </c>
      <c r="JA26" s="158">
        <v>185.457041129</v>
      </c>
      <c r="JB26" s="158">
        <v>189.21299855199999</v>
      </c>
      <c r="JC26" s="158"/>
      <c r="JD26" s="158"/>
      <c r="JE26" s="158"/>
    </row>
    <row r="27" spans="1:265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0">
        <v>0</v>
      </c>
      <c r="GY27" s="160">
        <v>205.627462165</v>
      </c>
      <c r="GZ27" s="160">
        <v>66.817831102999989</v>
      </c>
      <c r="HA27" s="160">
        <v>126.417132869</v>
      </c>
      <c r="HB27" s="160">
        <v>123.86751915000001</v>
      </c>
      <c r="HC27" s="160">
        <v>111.405913461</v>
      </c>
      <c r="HD27" s="160">
        <v>121.45884095300001</v>
      </c>
      <c r="HE27" s="160">
        <v>278.74570850000003</v>
      </c>
      <c r="HF27" s="160">
        <v>121.807262623</v>
      </c>
      <c r="HG27" s="160">
        <v>129.25731286199999</v>
      </c>
      <c r="HH27" s="160">
        <v>130.22638384500002</v>
      </c>
      <c r="HI27" s="160">
        <v>128.367016611</v>
      </c>
      <c r="HJ27" s="165">
        <v>129.34455217499999</v>
      </c>
      <c r="HK27" s="165">
        <v>155.63550399200003</v>
      </c>
      <c r="HL27" s="165">
        <v>132.035527419</v>
      </c>
      <c r="HM27" s="165">
        <v>130.287090823</v>
      </c>
      <c r="HN27" s="165">
        <v>128.92764168299999</v>
      </c>
      <c r="HO27" s="165">
        <v>115.584628115</v>
      </c>
      <c r="HP27" s="165">
        <v>119.04113331599999</v>
      </c>
      <c r="HQ27" s="165">
        <v>111.74874482200001</v>
      </c>
      <c r="HR27" s="165">
        <v>162.431001673</v>
      </c>
      <c r="HS27" s="165">
        <v>130.63645739600003</v>
      </c>
      <c r="HT27" s="165">
        <v>137.72462613900001</v>
      </c>
      <c r="HU27" s="165">
        <v>208.34047520499996</v>
      </c>
      <c r="HV27" s="165">
        <v>121.605148246</v>
      </c>
      <c r="HW27" s="165">
        <v>140.720108248</v>
      </c>
      <c r="HX27" s="165">
        <v>219.55130280999998</v>
      </c>
      <c r="HY27" s="165">
        <v>138.17510305299999</v>
      </c>
      <c r="HZ27" s="165">
        <v>160.70479449800001</v>
      </c>
      <c r="IA27" s="165">
        <v>143.71519649800001</v>
      </c>
      <c r="IB27" s="165">
        <v>123.695375508</v>
      </c>
      <c r="IC27" s="165">
        <v>144.11415791399997</v>
      </c>
      <c r="ID27" s="165">
        <v>157.07946448500002</v>
      </c>
      <c r="IE27" s="165">
        <v>148.87890346699999</v>
      </c>
      <c r="IF27" s="165">
        <v>149.61595751199999</v>
      </c>
      <c r="IG27" s="165">
        <v>157.04321631300002</v>
      </c>
      <c r="IH27" s="165">
        <v>166.37050471000001</v>
      </c>
      <c r="II27" s="165">
        <v>189.06577240899998</v>
      </c>
      <c r="IJ27" s="165">
        <v>160.71202957700001</v>
      </c>
      <c r="IK27" s="165">
        <v>162.55622275100004</v>
      </c>
      <c r="IL27" s="165">
        <v>175.729026215</v>
      </c>
      <c r="IM27" s="165">
        <v>170.20407196299999</v>
      </c>
      <c r="IN27" s="165">
        <v>240.70797901900002</v>
      </c>
      <c r="IO27" s="165">
        <v>189.20951847199998</v>
      </c>
      <c r="IP27" s="165">
        <v>163.75296919899998</v>
      </c>
      <c r="IQ27" s="165">
        <v>193.90263317200001</v>
      </c>
      <c r="IR27" s="165">
        <v>193.68975670199998</v>
      </c>
      <c r="IS27" s="165">
        <v>207.056588877</v>
      </c>
      <c r="IT27" s="160">
        <v>166.63857347999999</v>
      </c>
      <c r="IU27" s="160">
        <v>186.157920717</v>
      </c>
      <c r="IV27" s="160">
        <v>198.856834478</v>
      </c>
      <c r="IW27" s="160">
        <v>178.57500066399999</v>
      </c>
      <c r="IX27" s="160">
        <v>168.53982335500001</v>
      </c>
      <c r="IY27" s="160">
        <v>162.734087905</v>
      </c>
      <c r="IZ27" s="160">
        <v>579.475869708</v>
      </c>
      <c r="JA27" s="160">
        <v>161.26296316400001</v>
      </c>
      <c r="JB27" s="160">
        <v>165.23137794300001</v>
      </c>
      <c r="JC27" s="160"/>
      <c r="JD27" s="160"/>
      <c r="JE27" s="160"/>
    </row>
    <row r="28" spans="1:265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8">
        <v>71.910029922000007</v>
      </c>
      <c r="GY28" s="158">
        <v>6.1298802089999951</v>
      </c>
      <c r="GZ28" s="158">
        <v>74.701119045999988</v>
      </c>
      <c r="HA28" s="158">
        <v>58.803629598000001</v>
      </c>
      <c r="HB28" s="158">
        <v>38.300555744000015</v>
      </c>
      <c r="HC28" s="158">
        <v>31.926782346999985</v>
      </c>
      <c r="HD28" s="158">
        <v>67.447861251999996</v>
      </c>
      <c r="HE28" s="158">
        <v>72.609070334999998</v>
      </c>
      <c r="HF28" s="158">
        <v>32.852986579000003</v>
      </c>
      <c r="HG28" s="158">
        <v>84.880142232000011</v>
      </c>
      <c r="HH28" s="158">
        <v>40.665766089000009</v>
      </c>
      <c r="HI28" s="158">
        <v>82.361876553000016</v>
      </c>
      <c r="HJ28" s="163">
        <v>130.57416955999997</v>
      </c>
      <c r="HK28" s="163">
        <v>63.09560040300002</v>
      </c>
      <c r="HL28" s="163">
        <v>59.797651971000015</v>
      </c>
      <c r="HM28" s="163">
        <v>81.684857768000015</v>
      </c>
      <c r="HN28" s="163">
        <v>66.12901957199999</v>
      </c>
      <c r="HO28" s="163">
        <v>89.275037596999994</v>
      </c>
      <c r="HP28" s="163">
        <v>58.930540103000006</v>
      </c>
      <c r="HQ28" s="163">
        <v>92.624322244000012</v>
      </c>
      <c r="HR28" s="163">
        <v>49.298374607000007</v>
      </c>
      <c r="HS28" s="163">
        <v>65.639670867000007</v>
      </c>
      <c r="HT28" s="163">
        <v>77.023177613999991</v>
      </c>
      <c r="HU28" s="163">
        <v>177.592037893</v>
      </c>
      <c r="HV28" s="163">
        <v>60.698381690000012</v>
      </c>
      <c r="HW28" s="163">
        <v>49.647847802999983</v>
      </c>
      <c r="HX28" s="163">
        <v>49.164540545000023</v>
      </c>
      <c r="HY28" s="163">
        <v>56.793166078999988</v>
      </c>
      <c r="HZ28" s="163">
        <v>33.467882356000018</v>
      </c>
      <c r="IA28" s="163">
        <v>71.370683661000015</v>
      </c>
      <c r="IB28" s="163">
        <v>101.522776854</v>
      </c>
      <c r="IC28" s="163">
        <v>61.811228884999991</v>
      </c>
      <c r="ID28" s="163">
        <v>55.636508010999997</v>
      </c>
      <c r="IE28" s="163">
        <v>68.15649310000002</v>
      </c>
      <c r="IF28" s="163">
        <v>48.649626909000013</v>
      </c>
      <c r="IG28" s="163">
        <v>111.662326443</v>
      </c>
      <c r="IH28" s="163">
        <v>126.37367425399995</v>
      </c>
      <c r="II28" s="163">
        <v>64.933681858</v>
      </c>
      <c r="IJ28" s="163">
        <v>64.838573829000026</v>
      </c>
      <c r="IK28" s="163">
        <v>62.196176586000014</v>
      </c>
      <c r="IL28" s="163">
        <v>56.936305529000002</v>
      </c>
      <c r="IM28" s="163">
        <v>124.55680416599999</v>
      </c>
      <c r="IN28" s="163">
        <v>65.022837606999971</v>
      </c>
      <c r="IO28" s="163">
        <v>106.18561439899999</v>
      </c>
      <c r="IP28" s="163">
        <v>75.731175706999991</v>
      </c>
      <c r="IQ28" s="163">
        <v>67.607090838000005</v>
      </c>
      <c r="IR28" s="163">
        <v>83.707184425999998</v>
      </c>
      <c r="IS28" s="163">
        <v>167.28217706399997</v>
      </c>
      <c r="IT28" s="158">
        <v>75.202980044</v>
      </c>
      <c r="IU28" s="158">
        <v>66.040039349000025</v>
      </c>
      <c r="IV28" s="158">
        <v>67.198670362000001</v>
      </c>
      <c r="IW28" s="158">
        <v>65.103584609000009</v>
      </c>
      <c r="IX28" s="158">
        <v>5.5724037259999895</v>
      </c>
      <c r="IY28" s="158">
        <v>67.012085866000007</v>
      </c>
      <c r="IZ28" s="158">
        <v>51.59783891799988</v>
      </c>
      <c r="JA28" s="158">
        <v>24.194077965000005</v>
      </c>
      <c r="JB28" s="158">
        <v>23.981620609000004</v>
      </c>
      <c r="JC28" s="158"/>
      <c r="JD28" s="158"/>
      <c r="JE28" s="158"/>
    </row>
    <row r="29" spans="1:265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8">
        <v>238.56075348799999</v>
      </c>
      <c r="GY29" s="158">
        <v>266.793355453</v>
      </c>
      <c r="GZ29" s="158">
        <v>163.76800329799997</v>
      </c>
      <c r="HA29" s="158">
        <v>133.57240525100002</v>
      </c>
      <c r="HB29" s="158">
        <v>148.55740385600001</v>
      </c>
      <c r="HC29" s="158">
        <v>208.05895531399997</v>
      </c>
      <c r="HD29" s="158">
        <v>192.14873074100004</v>
      </c>
      <c r="HE29" s="158">
        <v>329.34838639100002</v>
      </c>
      <c r="HF29" s="158">
        <v>201.73798897999998</v>
      </c>
      <c r="HG29" s="158">
        <v>183.31055431299998</v>
      </c>
      <c r="HH29" s="158">
        <v>203.29307849600002</v>
      </c>
      <c r="HI29" s="158">
        <v>221.32942867100002</v>
      </c>
      <c r="HJ29" s="163">
        <v>133.68196651400001</v>
      </c>
      <c r="HK29" s="163">
        <v>161.82979137500001</v>
      </c>
      <c r="HL29" s="163">
        <v>173.21870353499997</v>
      </c>
      <c r="HM29" s="163">
        <v>163.85546116299997</v>
      </c>
      <c r="HN29" s="163">
        <v>150.80695566899999</v>
      </c>
      <c r="HO29" s="163">
        <v>164.462491333</v>
      </c>
      <c r="HP29" s="163">
        <v>198.23015065000001</v>
      </c>
      <c r="HQ29" s="163">
        <v>155.768709935</v>
      </c>
      <c r="HR29" s="163">
        <v>214.97694817200002</v>
      </c>
      <c r="HS29" s="163">
        <v>186.076656329</v>
      </c>
      <c r="HT29" s="163">
        <v>174.28302650000001</v>
      </c>
      <c r="HU29" s="163">
        <v>221.37050150100001</v>
      </c>
      <c r="HV29" s="163">
        <v>221.75073243899999</v>
      </c>
      <c r="HW29" s="163">
        <v>162.72662253000001</v>
      </c>
      <c r="HX29" s="163">
        <v>271.22546287199998</v>
      </c>
      <c r="HY29" s="163">
        <v>183.34028942099999</v>
      </c>
      <c r="HZ29" s="163">
        <v>216.43665375499998</v>
      </c>
      <c r="IA29" s="163">
        <v>198.51759183099998</v>
      </c>
      <c r="IB29" s="163">
        <v>180.70500549399995</v>
      </c>
      <c r="IC29" s="163">
        <v>201.674248562</v>
      </c>
      <c r="ID29" s="163">
        <v>274.45956372299997</v>
      </c>
      <c r="IE29" s="163">
        <v>213.76215403</v>
      </c>
      <c r="IF29" s="163">
        <v>233.72456317999999</v>
      </c>
      <c r="IG29" s="163">
        <v>244.51083553200002</v>
      </c>
      <c r="IH29" s="163">
        <v>192.73824389000001</v>
      </c>
      <c r="II29" s="163">
        <v>141.128896567</v>
      </c>
      <c r="IJ29" s="163">
        <v>291.13688149899997</v>
      </c>
      <c r="IK29" s="163">
        <v>184.084306086</v>
      </c>
      <c r="IL29" s="163">
        <v>207.89125955199998</v>
      </c>
      <c r="IM29" s="163">
        <v>201.85332927700003</v>
      </c>
      <c r="IN29" s="163">
        <v>302.51046200300004</v>
      </c>
      <c r="IO29" s="163">
        <v>241.91479683100002</v>
      </c>
      <c r="IP29" s="163">
        <v>201.90354255199998</v>
      </c>
      <c r="IQ29" s="163">
        <v>288.74648951</v>
      </c>
      <c r="IR29" s="163">
        <v>180.683101411</v>
      </c>
      <c r="IS29" s="163">
        <v>324.676279808</v>
      </c>
      <c r="IT29" s="158">
        <v>264.71724086</v>
      </c>
      <c r="IU29" s="158">
        <v>203.855445291</v>
      </c>
      <c r="IV29" s="158">
        <v>136.902177768</v>
      </c>
      <c r="IW29" s="158">
        <v>310.51190464000001</v>
      </c>
      <c r="IX29" s="158">
        <v>259.43339054299997</v>
      </c>
      <c r="IY29" s="158">
        <v>1106.8359399480003</v>
      </c>
      <c r="IZ29" s="158">
        <v>-146.12194007199994</v>
      </c>
      <c r="JA29" s="158">
        <v>272.71140211099998</v>
      </c>
      <c r="JB29" s="158">
        <v>290.63864216499996</v>
      </c>
      <c r="JC29" s="158"/>
      <c r="JD29" s="158"/>
      <c r="JE29" s="158"/>
    </row>
    <row r="30" spans="1:265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8">
        <v>133.66387306199999</v>
      </c>
      <c r="GY30" s="158">
        <v>156.944410347</v>
      </c>
      <c r="GZ30" s="158">
        <v>76.656736678999991</v>
      </c>
      <c r="HA30" s="158">
        <v>99.617723335000008</v>
      </c>
      <c r="HB30" s="158">
        <v>99.983757565000005</v>
      </c>
      <c r="HC30" s="158">
        <v>116.22580768899999</v>
      </c>
      <c r="HD30" s="158">
        <v>105.783963324</v>
      </c>
      <c r="HE30" s="158">
        <v>257.034220065</v>
      </c>
      <c r="HF30" s="158">
        <v>101.780545522</v>
      </c>
      <c r="HG30" s="158">
        <v>84.884670599999993</v>
      </c>
      <c r="HH30" s="158">
        <v>110.30700200199999</v>
      </c>
      <c r="HI30" s="158">
        <v>107.50093607300001</v>
      </c>
      <c r="HJ30" s="163">
        <v>58.889473811000002</v>
      </c>
      <c r="HK30" s="163">
        <v>60.207409268000006</v>
      </c>
      <c r="HL30" s="163">
        <v>53.670452429999997</v>
      </c>
      <c r="HM30" s="163">
        <v>65.454925552999995</v>
      </c>
      <c r="HN30" s="163">
        <v>48.401431700000003</v>
      </c>
      <c r="HO30" s="163">
        <v>43.134576957</v>
      </c>
      <c r="HP30" s="163">
        <v>88.247982499999992</v>
      </c>
      <c r="HQ30" s="163">
        <v>39.509312711999996</v>
      </c>
      <c r="HR30" s="163">
        <v>96.418473372000008</v>
      </c>
      <c r="HS30" s="163">
        <v>68.531983366000006</v>
      </c>
      <c r="HT30" s="163">
        <v>53.915864033000005</v>
      </c>
      <c r="HU30" s="163">
        <v>71.756035335000007</v>
      </c>
      <c r="HV30" s="163">
        <v>116.838972883</v>
      </c>
      <c r="HW30" s="163">
        <v>51.711051343000001</v>
      </c>
      <c r="HX30" s="163">
        <v>128.87679800000001</v>
      </c>
      <c r="HY30" s="163">
        <v>65.645176014</v>
      </c>
      <c r="HZ30" s="163">
        <v>98.932687089999988</v>
      </c>
      <c r="IA30" s="163">
        <v>71.320325772999993</v>
      </c>
      <c r="IB30" s="163">
        <v>53.905637566999999</v>
      </c>
      <c r="IC30" s="163">
        <v>72.727764180999998</v>
      </c>
      <c r="ID30" s="163">
        <v>82.201665011999992</v>
      </c>
      <c r="IE30" s="163">
        <v>79.19133300499999</v>
      </c>
      <c r="IF30" s="163">
        <v>75.662585051999997</v>
      </c>
      <c r="IG30" s="163">
        <v>91.952377131000006</v>
      </c>
      <c r="IH30" s="163">
        <v>80.340349242000002</v>
      </c>
      <c r="II30" s="163">
        <v>26.54330878</v>
      </c>
      <c r="IJ30" s="163">
        <v>127.12307939899999</v>
      </c>
      <c r="IK30" s="163">
        <v>73.890192271000004</v>
      </c>
      <c r="IL30" s="163">
        <v>84.579648706</v>
      </c>
      <c r="IM30" s="163">
        <v>76.998602027000004</v>
      </c>
      <c r="IN30" s="163">
        <v>155.02277856800001</v>
      </c>
      <c r="IO30" s="163">
        <v>91.699884381999993</v>
      </c>
      <c r="IP30" s="163">
        <v>67.447626024000002</v>
      </c>
      <c r="IQ30" s="163">
        <v>142.550810251</v>
      </c>
      <c r="IR30" s="163">
        <v>57.667547211000006</v>
      </c>
      <c r="IS30" s="163">
        <v>22.212598332000002</v>
      </c>
      <c r="IT30" s="158">
        <v>155.99655390699999</v>
      </c>
      <c r="IU30" s="158">
        <v>78.298533974999998</v>
      </c>
      <c r="IV30" s="158">
        <v>30.205820531000001</v>
      </c>
      <c r="IW30" s="158">
        <v>55.440421448000002</v>
      </c>
      <c r="IX30" s="158">
        <v>107.164288677</v>
      </c>
      <c r="IY30" s="158">
        <v>975.26797809700008</v>
      </c>
      <c r="IZ30" s="158">
        <v>-204.16688616400003</v>
      </c>
      <c r="JA30" s="158">
        <v>149.34711538799999</v>
      </c>
      <c r="JB30" s="158">
        <v>150.009744474</v>
      </c>
      <c r="JC30" s="158"/>
      <c r="JD30" s="158"/>
      <c r="JE30" s="158"/>
    </row>
    <row r="31" spans="1:265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8">
        <v>104.896880426</v>
      </c>
      <c r="GY31" s="158">
        <v>109.848945106</v>
      </c>
      <c r="GZ31" s="158">
        <v>87.111266619000006</v>
      </c>
      <c r="HA31" s="158">
        <v>33.954681915999991</v>
      </c>
      <c r="HB31" s="158">
        <v>48.573646290999996</v>
      </c>
      <c r="HC31" s="158">
        <v>91.833147625000009</v>
      </c>
      <c r="HD31" s="158">
        <v>86.36476741700001</v>
      </c>
      <c r="HE31" s="158">
        <v>72.314166325999992</v>
      </c>
      <c r="HF31" s="158">
        <v>99.957443457999986</v>
      </c>
      <c r="HG31" s="158">
        <v>98.425883713000005</v>
      </c>
      <c r="HH31" s="158">
        <v>92.986076494000002</v>
      </c>
      <c r="HI31" s="158">
        <v>113.82849259800001</v>
      </c>
      <c r="HJ31" s="163">
        <v>74.792492703000008</v>
      </c>
      <c r="HK31" s="163">
        <v>101.62238210700001</v>
      </c>
      <c r="HL31" s="163">
        <v>119.54825110499998</v>
      </c>
      <c r="HM31" s="163">
        <v>98.400535609999991</v>
      </c>
      <c r="HN31" s="163">
        <v>102.405523969</v>
      </c>
      <c r="HO31" s="163">
        <v>121.32791437600001</v>
      </c>
      <c r="HP31" s="163">
        <v>109.98216815000001</v>
      </c>
      <c r="HQ31" s="163">
        <v>116.25939722300001</v>
      </c>
      <c r="HR31" s="163">
        <v>118.55847480000001</v>
      </c>
      <c r="HS31" s="163">
        <v>117.544672963</v>
      </c>
      <c r="HT31" s="163">
        <v>120.36716246700001</v>
      </c>
      <c r="HU31" s="163">
        <v>149.614466166</v>
      </c>
      <c r="HV31" s="163">
        <v>104.91175955599998</v>
      </c>
      <c r="HW31" s="163">
        <v>111.01557118700001</v>
      </c>
      <c r="HX31" s="163">
        <v>142.348664872</v>
      </c>
      <c r="HY31" s="163">
        <v>117.69511340699999</v>
      </c>
      <c r="HZ31" s="163">
        <v>117.50396666499998</v>
      </c>
      <c r="IA31" s="163">
        <v>127.19726605800001</v>
      </c>
      <c r="IB31" s="163">
        <v>126.79936792699999</v>
      </c>
      <c r="IC31" s="163">
        <v>128.946484381</v>
      </c>
      <c r="ID31" s="163">
        <v>192.25789871099997</v>
      </c>
      <c r="IE31" s="163">
        <v>134.57082102500001</v>
      </c>
      <c r="IF31" s="163">
        <v>158.06197812800002</v>
      </c>
      <c r="IG31" s="163">
        <v>152.55845840100002</v>
      </c>
      <c r="IH31" s="163">
        <v>112.397894648</v>
      </c>
      <c r="II31" s="163">
        <v>114.58558778699999</v>
      </c>
      <c r="IJ31" s="163">
        <v>164.01380209999996</v>
      </c>
      <c r="IK31" s="163">
        <v>110.19411381499999</v>
      </c>
      <c r="IL31" s="163">
        <v>123.31161084599999</v>
      </c>
      <c r="IM31" s="163">
        <v>124.85472725</v>
      </c>
      <c r="IN31" s="163">
        <v>147.48768343499998</v>
      </c>
      <c r="IO31" s="163">
        <v>150.214912449</v>
      </c>
      <c r="IP31" s="163">
        <v>134.45591652799996</v>
      </c>
      <c r="IQ31" s="163">
        <v>146.19567925900003</v>
      </c>
      <c r="IR31" s="163">
        <v>123.01555420000001</v>
      </c>
      <c r="IS31" s="163">
        <v>302.46368147599998</v>
      </c>
      <c r="IT31" s="158">
        <v>108.720686953</v>
      </c>
      <c r="IU31" s="158">
        <v>125.55691131600001</v>
      </c>
      <c r="IV31" s="158">
        <v>106.69635723699999</v>
      </c>
      <c r="IW31" s="158">
        <v>255.07148319200002</v>
      </c>
      <c r="IX31" s="158">
        <v>152.269101866</v>
      </c>
      <c r="IY31" s="158">
        <v>131.56796185100001</v>
      </c>
      <c r="IZ31" s="158">
        <v>58.044946092000025</v>
      </c>
      <c r="JA31" s="158">
        <v>123.36428672300002</v>
      </c>
      <c r="JB31" s="158">
        <v>140.62889769099999</v>
      </c>
      <c r="JC31" s="158"/>
      <c r="JD31" s="158"/>
      <c r="JE31" s="158"/>
    </row>
    <row r="32" spans="1:265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8">
        <v>5.9402027000000004</v>
      </c>
      <c r="GY32" s="158">
        <v>10.351060863000001</v>
      </c>
      <c r="GZ32" s="158">
        <v>530.096121025</v>
      </c>
      <c r="HA32" s="158">
        <v>31.810812172000006</v>
      </c>
      <c r="HB32" s="158">
        <v>38.852298690999994</v>
      </c>
      <c r="HC32" s="158">
        <v>51.26341893</v>
      </c>
      <c r="HD32" s="158">
        <v>62.808032218999998</v>
      </c>
      <c r="HE32" s="158">
        <v>25.017188837999999</v>
      </c>
      <c r="HF32" s="158">
        <v>76.643525252000003</v>
      </c>
      <c r="HG32" s="158">
        <v>68.333931794999998</v>
      </c>
      <c r="HH32" s="158">
        <v>68.055392432000005</v>
      </c>
      <c r="HI32" s="158">
        <v>202.82033394600001</v>
      </c>
      <c r="HJ32" s="163">
        <v>402.54143010999996</v>
      </c>
      <c r="HK32" s="163">
        <v>44.278175630999996</v>
      </c>
      <c r="HL32" s="163">
        <v>13.886449828</v>
      </c>
      <c r="HM32" s="163">
        <v>41.968823854</v>
      </c>
      <c r="HN32" s="163">
        <v>30.574092444000001</v>
      </c>
      <c r="HO32" s="163">
        <v>143.17898414599998</v>
      </c>
      <c r="HP32" s="163">
        <v>77.397486014999998</v>
      </c>
      <c r="HQ32" s="163">
        <v>38.830099535999992</v>
      </c>
      <c r="HR32" s="163">
        <v>65.957162234999998</v>
      </c>
      <c r="HS32" s="163">
        <v>50.691843632999998</v>
      </c>
      <c r="HT32" s="163">
        <v>43.118353555000077</v>
      </c>
      <c r="HU32" s="163">
        <v>358.55963180199996</v>
      </c>
      <c r="HV32" s="163">
        <v>3.2520339799999993</v>
      </c>
      <c r="HW32" s="163">
        <v>6.7060857430000009</v>
      </c>
      <c r="HX32" s="163">
        <v>14.334053095000002</v>
      </c>
      <c r="HY32" s="163">
        <v>114.81302148</v>
      </c>
      <c r="HZ32" s="163">
        <v>91.289255522999994</v>
      </c>
      <c r="IA32" s="163">
        <v>64.315262462999996</v>
      </c>
      <c r="IB32" s="163">
        <v>45.779185651999988</v>
      </c>
      <c r="IC32" s="163">
        <v>48.353147516</v>
      </c>
      <c r="ID32" s="163">
        <v>38.869324584000005</v>
      </c>
      <c r="IE32" s="163">
        <v>31.499667789999997</v>
      </c>
      <c r="IF32" s="163">
        <v>34.331498913000004</v>
      </c>
      <c r="IG32" s="163">
        <v>254.97204513399998</v>
      </c>
      <c r="IH32" s="163">
        <v>6.4333110869999999</v>
      </c>
      <c r="II32" s="163">
        <v>10.227871374999999</v>
      </c>
      <c r="IJ32" s="163">
        <v>14.002721914999999</v>
      </c>
      <c r="IK32" s="163">
        <v>38.446812620000003</v>
      </c>
      <c r="IL32" s="163">
        <v>24.822180577000001</v>
      </c>
      <c r="IM32" s="163">
        <v>165.35182681700002</v>
      </c>
      <c r="IN32" s="163">
        <v>53.908996740000006</v>
      </c>
      <c r="IO32" s="163">
        <v>36.876359144999995</v>
      </c>
      <c r="IP32" s="163">
        <v>17.991718669000001</v>
      </c>
      <c r="IQ32" s="163">
        <v>25.882754328999997</v>
      </c>
      <c r="IR32" s="163">
        <v>31.242224588000003</v>
      </c>
      <c r="IS32" s="163">
        <v>209.91421090899999</v>
      </c>
      <c r="IT32" s="158">
        <v>6.9938328130000009</v>
      </c>
      <c r="IU32" s="158">
        <v>11.983300455</v>
      </c>
      <c r="IV32" s="158">
        <v>18.910108277999999</v>
      </c>
      <c r="IW32" s="158">
        <v>83.872651723000004</v>
      </c>
      <c r="IX32" s="158">
        <v>164.82290683899998</v>
      </c>
      <c r="IY32" s="158">
        <v>36.521690390000003</v>
      </c>
      <c r="IZ32" s="158">
        <v>81.797580041999993</v>
      </c>
      <c r="JA32" s="158">
        <v>29.376289172</v>
      </c>
      <c r="JB32" s="158">
        <v>30.399472312</v>
      </c>
      <c r="JC32" s="158"/>
      <c r="JD32" s="158"/>
      <c r="JE32" s="158"/>
    </row>
    <row r="33" spans="1:265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</row>
    <row r="34" spans="1:265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8">
        <v>2401.9889045110003</v>
      </c>
      <c r="GY34" s="158">
        <v>2714.0074014949996</v>
      </c>
      <c r="GZ34" s="158">
        <v>3219.5600083220002</v>
      </c>
      <c r="HA34" s="158">
        <v>3402.4649257950005</v>
      </c>
      <c r="HB34" s="158">
        <v>2716.8508902850003</v>
      </c>
      <c r="HC34" s="158">
        <v>2799.1066348439995</v>
      </c>
      <c r="HD34" s="158">
        <v>3101.2859436560002</v>
      </c>
      <c r="HE34" s="158">
        <v>3171.1031797069995</v>
      </c>
      <c r="HF34" s="158">
        <v>3697.713329059</v>
      </c>
      <c r="HG34" s="158">
        <v>2964.7784929760005</v>
      </c>
      <c r="HH34" s="158">
        <v>3017.4727898270003</v>
      </c>
      <c r="HI34" s="158">
        <v>5303.8846350440017</v>
      </c>
      <c r="HJ34" s="163">
        <v>2182.2112937480001</v>
      </c>
      <c r="HK34" s="163">
        <v>2844.2331500340001</v>
      </c>
      <c r="HL34" s="163">
        <v>3284.9281849909994</v>
      </c>
      <c r="HM34" s="163">
        <v>3043.6278991240001</v>
      </c>
      <c r="HN34" s="163">
        <v>2955.7337588039995</v>
      </c>
      <c r="HO34" s="163">
        <v>2728.4649748649999</v>
      </c>
      <c r="HP34" s="163">
        <v>3084.2487281949998</v>
      </c>
      <c r="HQ34" s="163">
        <v>3025.9295728259999</v>
      </c>
      <c r="HR34" s="163">
        <v>3377.1678384780002</v>
      </c>
      <c r="HS34" s="163">
        <v>3186.2787068130001</v>
      </c>
      <c r="HT34" s="163">
        <v>3421.9412412829997</v>
      </c>
      <c r="HU34" s="163">
        <v>5916.542261603</v>
      </c>
      <c r="HV34" s="163">
        <v>2467.4700198060004</v>
      </c>
      <c r="HW34" s="163">
        <v>2908.4524072839999</v>
      </c>
      <c r="HX34" s="163">
        <v>3906.5423582769995</v>
      </c>
      <c r="HY34" s="163">
        <v>3197.4985246199999</v>
      </c>
      <c r="HZ34" s="163">
        <v>3056.744350121</v>
      </c>
      <c r="IA34" s="163">
        <v>2975.1765565720002</v>
      </c>
      <c r="IB34" s="163">
        <v>3271.6374591370009</v>
      </c>
      <c r="IC34" s="163">
        <v>3177.4668603110003</v>
      </c>
      <c r="ID34" s="163">
        <v>3679.4796807150001</v>
      </c>
      <c r="IE34" s="163">
        <v>3497.8542130960004</v>
      </c>
      <c r="IF34" s="163">
        <v>3635.1769327659999</v>
      </c>
      <c r="IG34" s="163">
        <v>5562.9420238940011</v>
      </c>
      <c r="IH34" s="163">
        <v>3100.1502207429999</v>
      </c>
      <c r="II34" s="163">
        <v>3219.166465192</v>
      </c>
      <c r="IJ34" s="163">
        <v>4333.8974296120005</v>
      </c>
      <c r="IK34" s="163">
        <v>3886.3335036539997</v>
      </c>
      <c r="IL34" s="163">
        <v>3745.1745298280002</v>
      </c>
      <c r="IM34" s="163">
        <v>3272.2961929349995</v>
      </c>
      <c r="IN34" s="163">
        <v>3704.5952433780003</v>
      </c>
      <c r="IO34" s="163">
        <v>3499.6675943310001</v>
      </c>
      <c r="IP34" s="163">
        <v>4152.7680178629998</v>
      </c>
      <c r="IQ34" s="163">
        <v>3777.3610124290003</v>
      </c>
      <c r="IR34" s="163">
        <v>3813.9673213420001</v>
      </c>
      <c r="IS34" s="163">
        <v>8000.2561212310002</v>
      </c>
      <c r="IT34" s="158">
        <v>2802.2402985750005</v>
      </c>
      <c r="IU34" s="158">
        <v>3801.3535964629996</v>
      </c>
      <c r="IV34" s="158">
        <v>5138.3415922779996</v>
      </c>
      <c r="IW34" s="158">
        <v>4157.3668644860008</v>
      </c>
      <c r="IX34" s="158">
        <v>4256.0327050629994</v>
      </c>
      <c r="IY34" s="158">
        <v>3945.7820394109999</v>
      </c>
      <c r="IZ34" s="158">
        <v>4471.1842986419997</v>
      </c>
      <c r="JA34" s="158">
        <v>4343.7660407499998</v>
      </c>
      <c r="JB34" s="158">
        <v>4538.1459755509995</v>
      </c>
      <c r="JC34" s="158"/>
      <c r="JD34" s="158"/>
      <c r="JE34" s="158"/>
    </row>
    <row r="35" spans="1:265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1">
        <v>1256.0337295929999</v>
      </c>
      <c r="GY35" s="161">
        <v>1319.5625471020001</v>
      </c>
      <c r="GZ35" s="161">
        <v>1361.988430805</v>
      </c>
      <c r="HA35" s="161">
        <v>1307.8856560160004</v>
      </c>
      <c r="HB35" s="161">
        <v>1303.6119200159999</v>
      </c>
      <c r="HC35" s="161">
        <v>1338.9477476619998</v>
      </c>
      <c r="HD35" s="161">
        <v>1465.7746304910002</v>
      </c>
      <c r="HE35" s="161">
        <v>1359.5473150699995</v>
      </c>
      <c r="HF35" s="161">
        <v>1339.6619398820001</v>
      </c>
      <c r="HG35" s="161">
        <v>1341.7642604020002</v>
      </c>
      <c r="HH35" s="161">
        <v>1471.8399411710002</v>
      </c>
      <c r="HI35" s="161">
        <v>2645.4193817330006</v>
      </c>
      <c r="HJ35" s="197">
        <v>1266.2264890920001</v>
      </c>
      <c r="HK35" s="197">
        <v>1368.1876845650002</v>
      </c>
      <c r="HL35" s="197">
        <v>1361.4772993149998</v>
      </c>
      <c r="HM35" s="197">
        <v>1349.0043326189998</v>
      </c>
      <c r="HN35" s="197">
        <v>1349.3871308039998</v>
      </c>
      <c r="HO35" s="197">
        <v>1384.8668411679998</v>
      </c>
      <c r="HP35" s="197">
        <v>1375.5929881709999</v>
      </c>
      <c r="HQ35" s="197">
        <v>1396.2733383199998</v>
      </c>
      <c r="HR35" s="197">
        <v>1383.8598848250001</v>
      </c>
      <c r="HS35" s="197">
        <v>1382.3921958400003</v>
      </c>
      <c r="HT35" s="197">
        <v>1382.6076214259999</v>
      </c>
      <c r="HU35" s="197">
        <v>2841.2442090250001</v>
      </c>
      <c r="HV35" s="197">
        <v>1378.2880245820002</v>
      </c>
      <c r="HW35" s="197">
        <v>1448.1492592359998</v>
      </c>
      <c r="HX35" s="197">
        <v>1444.4326760119998</v>
      </c>
      <c r="HY35" s="197">
        <v>1442.9756117459997</v>
      </c>
      <c r="HZ35" s="197">
        <v>1453.2250417989997</v>
      </c>
      <c r="IA35" s="197">
        <v>1450.8331989940004</v>
      </c>
      <c r="IB35" s="197">
        <v>1454.6303973900006</v>
      </c>
      <c r="IC35" s="197">
        <v>1507.3164664430001</v>
      </c>
      <c r="ID35" s="197">
        <v>1437.2827652569997</v>
      </c>
      <c r="IE35" s="197">
        <v>1543.1049889349999</v>
      </c>
      <c r="IF35" s="197">
        <v>1477.3599227760001</v>
      </c>
      <c r="IG35" s="197">
        <v>2955.1797719460005</v>
      </c>
      <c r="IH35" s="197">
        <v>1434.3513240499999</v>
      </c>
      <c r="II35" s="197">
        <v>1560.5472777719997</v>
      </c>
      <c r="IJ35" s="197">
        <v>1577.660403972</v>
      </c>
      <c r="IK35" s="197">
        <v>1561.3547239789998</v>
      </c>
      <c r="IL35" s="197">
        <v>1570.0901997150006</v>
      </c>
      <c r="IM35" s="197">
        <v>1571.0133610360001</v>
      </c>
      <c r="IN35" s="197">
        <v>1614.4716409169998</v>
      </c>
      <c r="IO35" s="197">
        <v>1600.3708593009999</v>
      </c>
      <c r="IP35" s="197">
        <v>1603.197289443</v>
      </c>
      <c r="IQ35" s="197">
        <v>1620.742385433</v>
      </c>
      <c r="IR35" s="197">
        <v>1466.3827843940003</v>
      </c>
      <c r="IS35" s="197">
        <v>3343.405897914</v>
      </c>
      <c r="IT35" s="198">
        <v>1568.6311892110004</v>
      </c>
      <c r="IU35" s="198">
        <v>1672.8317857869999</v>
      </c>
      <c r="IV35" s="198">
        <v>1682.3108492839997</v>
      </c>
      <c r="IW35" s="198">
        <v>1691.0392363040005</v>
      </c>
      <c r="IX35" s="198">
        <v>1690.3028769899997</v>
      </c>
      <c r="IY35" s="198">
        <v>1691.5468035640001</v>
      </c>
      <c r="IZ35" s="198">
        <v>1706.1111985140001</v>
      </c>
      <c r="JA35" s="198">
        <v>1707.8203446860005</v>
      </c>
      <c r="JB35" s="198">
        <v>1685.2923286169996</v>
      </c>
      <c r="JC35" s="198"/>
      <c r="JD35" s="198"/>
      <c r="JE35" s="198"/>
    </row>
    <row r="36" spans="1:265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1">
        <v>166.35886689699998</v>
      </c>
      <c r="GY36" s="161">
        <v>254.88371343099999</v>
      </c>
      <c r="GZ36" s="161">
        <v>436.858880231</v>
      </c>
      <c r="HA36" s="161">
        <v>270.42160370300002</v>
      </c>
      <c r="HB36" s="161">
        <v>206.04838341699997</v>
      </c>
      <c r="HC36" s="161">
        <v>289.121567793</v>
      </c>
      <c r="HD36" s="161">
        <v>262.99611073599999</v>
      </c>
      <c r="HE36" s="161">
        <v>240.38513293000003</v>
      </c>
      <c r="HF36" s="161">
        <v>263.05255470099996</v>
      </c>
      <c r="HG36" s="161">
        <v>326.67345533600002</v>
      </c>
      <c r="HH36" s="161">
        <v>312.99642560200004</v>
      </c>
      <c r="HI36" s="161">
        <v>431.24662741700001</v>
      </c>
      <c r="HJ36" s="166">
        <v>99.242559647000022</v>
      </c>
      <c r="HK36" s="166">
        <v>348.05447661899996</v>
      </c>
      <c r="HL36" s="166">
        <v>267.43358206300002</v>
      </c>
      <c r="HM36" s="166">
        <v>344.09811977999999</v>
      </c>
      <c r="HN36" s="166">
        <v>403.28355130100005</v>
      </c>
      <c r="HO36" s="166">
        <v>367.535119377</v>
      </c>
      <c r="HP36" s="166">
        <v>330.52581095599999</v>
      </c>
      <c r="HQ36" s="166">
        <v>395.01850473500002</v>
      </c>
      <c r="HR36" s="166">
        <v>462.39897387600001</v>
      </c>
      <c r="HS36" s="166">
        <v>491.69673887100004</v>
      </c>
      <c r="HT36" s="166">
        <v>750.25064140799998</v>
      </c>
      <c r="HU36" s="166">
        <v>1154.8788095780001</v>
      </c>
      <c r="HV36" s="166">
        <v>183.993639457</v>
      </c>
      <c r="HW36" s="166">
        <v>274.60946757400001</v>
      </c>
      <c r="HX36" s="166">
        <v>541.94908631199996</v>
      </c>
      <c r="HY36" s="166">
        <v>308.53645900200007</v>
      </c>
      <c r="HZ36" s="166">
        <v>289.86914024600003</v>
      </c>
      <c r="IA36" s="166">
        <v>311.91465933500001</v>
      </c>
      <c r="IB36" s="166">
        <v>303.95301729400001</v>
      </c>
      <c r="IC36" s="166">
        <v>307.37405990700006</v>
      </c>
      <c r="ID36" s="166">
        <v>394.502784061</v>
      </c>
      <c r="IE36" s="166">
        <v>408.50317173399998</v>
      </c>
      <c r="IF36" s="166">
        <v>398.25830210300001</v>
      </c>
      <c r="IG36" s="166">
        <v>772.86773659800008</v>
      </c>
      <c r="IH36" s="166">
        <v>410.62766720399992</v>
      </c>
      <c r="II36" s="166">
        <v>436.86803716100002</v>
      </c>
      <c r="IJ36" s="166">
        <v>516.21767519699995</v>
      </c>
      <c r="IK36" s="166">
        <v>530.70982110700004</v>
      </c>
      <c r="IL36" s="166">
        <v>344.93656855199998</v>
      </c>
      <c r="IM36" s="166">
        <v>247.86795522099999</v>
      </c>
      <c r="IN36" s="166">
        <v>538.37201267599994</v>
      </c>
      <c r="IO36" s="166">
        <v>333.43941898699995</v>
      </c>
      <c r="IP36" s="166">
        <v>353.52898287199997</v>
      </c>
      <c r="IQ36" s="166">
        <v>283.646086825</v>
      </c>
      <c r="IR36" s="166">
        <v>418.30884360099998</v>
      </c>
      <c r="IS36" s="166">
        <v>1696.121550801</v>
      </c>
      <c r="IT36" s="161">
        <v>109.21063335299999</v>
      </c>
      <c r="IU36" s="161">
        <v>368.86796318399996</v>
      </c>
      <c r="IV36" s="161">
        <v>1189.4562553759999</v>
      </c>
      <c r="IW36" s="161">
        <v>609.03542141399998</v>
      </c>
      <c r="IX36" s="161">
        <v>450.68079886999999</v>
      </c>
      <c r="IY36" s="161">
        <v>568.08199191200003</v>
      </c>
      <c r="IZ36" s="161">
        <v>725.03368756300017</v>
      </c>
      <c r="JA36" s="161">
        <v>557.12618810099991</v>
      </c>
      <c r="JB36" s="161">
        <v>451.16078686299994</v>
      </c>
      <c r="JC36" s="161"/>
      <c r="JD36" s="161"/>
      <c r="JE36" s="161"/>
    </row>
    <row r="37" spans="1:265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8">
        <v>64.925502405999993</v>
      </c>
      <c r="GY37" s="158">
        <v>116.87749467399999</v>
      </c>
      <c r="GZ37" s="158">
        <v>134.11481932699999</v>
      </c>
      <c r="HA37" s="158">
        <v>114.864557185</v>
      </c>
      <c r="HB37" s="158">
        <v>106.129501683</v>
      </c>
      <c r="HC37" s="158">
        <v>119.84267194600001</v>
      </c>
      <c r="HD37" s="158">
        <v>113.317159749</v>
      </c>
      <c r="HE37" s="158">
        <v>100.654232388</v>
      </c>
      <c r="HF37" s="158">
        <v>115.24263306100001</v>
      </c>
      <c r="HG37" s="158">
        <v>112.08619655700001</v>
      </c>
      <c r="HH37" s="158">
        <v>124.97055861000001</v>
      </c>
      <c r="HI37" s="158">
        <v>177.557836229</v>
      </c>
      <c r="HJ37" s="163">
        <v>59.621469635000004</v>
      </c>
      <c r="HK37" s="163">
        <v>73.051621657999988</v>
      </c>
      <c r="HL37" s="163">
        <v>118.35060192</v>
      </c>
      <c r="HM37" s="163">
        <v>142.75388618200003</v>
      </c>
      <c r="HN37" s="163">
        <v>107.35396439500001</v>
      </c>
      <c r="HO37" s="163">
        <v>156.419232623</v>
      </c>
      <c r="HP37" s="163">
        <v>128.22526193800002</v>
      </c>
      <c r="HQ37" s="163">
        <v>147.195646332</v>
      </c>
      <c r="HR37" s="163">
        <v>200.293524314</v>
      </c>
      <c r="HS37" s="163">
        <v>170.23865511100001</v>
      </c>
      <c r="HT37" s="163">
        <v>215.05288347200002</v>
      </c>
      <c r="HU37" s="163">
        <v>376.23052035699999</v>
      </c>
      <c r="HV37" s="163">
        <v>75.538610503000001</v>
      </c>
      <c r="HW37" s="163">
        <v>99.304546202999987</v>
      </c>
      <c r="HX37" s="163">
        <v>229.19822854700001</v>
      </c>
      <c r="HY37" s="163">
        <v>161.33783636499999</v>
      </c>
      <c r="HZ37" s="163">
        <v>174.83268065599998</v>
      </c>
      <c r="IA37" s="163">
        <v>150.44585135400001</v>
      </c>
      <c r="IB37" s="163">
        <v>136.88664210100001</v>
      </c>
      <c r="IC37" s="163">
        <v>148.29210260500003</v>
      </c>
      <c r="ID37" s="163">
        <v>150.59820565799998</v>
      </c>
      <c r="IE37" s="163">
        <v>117.439867646</v>
      </c>
      <c r="IF37" s="163">
        <v>128.99419412900002</v>
      </c>
      <c r="IG37" s="163">
        <v>291.95314803400004</v>
      </c>
      <c r="IH37" s="163">
        <v>103.02040334099999</v>
      </c>
      <c r="II37" s="163">
        <v>133.592474813</v>
      </c>
      <c r="IJ37" s="163">
        <v>229.08862596099999</v>
      </c>
      <c r="IK37" s="163">
        <v>150.77482213900001</v>
      </c>
      <c r="IL37" s="163">
        <v>155.58139394799997</v>
      </c>
      <c r="IM37" s="163">
        <v>111.441790067</v>
      </c>
      <c r="IN37" s="163">
        <v>152.07816845900001</v>
      </c>
      <c r="IO37" s="163">
        <v>157.918114661</v>
      </c>
      <c r="IP37" s="163">
        <v>165.23513154499997</v>
      </c>
      <c r="IQ37" s="163">
        <v>139.29818786800001</v>
      </c>
      <c r="IR37" s="163">
        <v>126.258798653</v>
      </c>
      <c r="IS37" s="163">
        <v>234.99926111600001</v>
      </c>
      <c r="IT37" s="158">
        <v>88.337127598999999</v>
      </c>
      <c r="IU37" s="158">
        <v>108.903720697</v>
      </c>
      <c r="IV37" s="158">
        <v>151.464328362</v>
      </c>
      <c r="IW37" s="158">
        <v>161.345718619</v>
      </c>
      <c r="IX37" s="158">
        <v>157.41184339600002</v>
      </c>
      <c r="IY37" s="158">
        <v>157.09179426199998</v>
      </c>
      <c r="IZ37" s="158">
        <v>177.784648624</v>
      </c>
      <c r="JA37" s="158">
        <v>128.96081648399999</v>
      </c>
      <c r="JB37" s="158">
        <v>168.88602928099999</v>
      </c>
      <c r="JC37" s="158"/>
      <c r="JD37" s="158"/>
      <c r="JE37" s="158"/>
    </row>
    <row r="38" spans="1:265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8">
        <v>101.43322746299999</v>
      </c>
      <c r="GY38" s="158">
        <v>137.48066770299999</v>
      </c>
      <c r="GZ38" s="158">
        <v>187.87776898799999</v>
      </c>
      <c r="HA38" s="158">
        <v>154.39507392600001</v>
      </c>
      <c r="HB38" s="158">
        <v>82.338585323000004</v>
      </c>
      <c r="HC38" s="158">
        <v>168.785658896</v>
      </c>
      <c r="HD38" s="158">
        <v>149.67774110400001</v>
      </c>
      <c r="HE38" s="158">
        <v>139.38262050599999</v>
      </c>
      <c r="HF38" s="158">
        <v>122.68491723299998</v>
      </c>
      <c r="HG38" s="158">
        <v>210.90310935599999</v>
      </c>
      <c r="HH38" s="158">
        <v>180.070765236</v>
      </c>
      <c r="HI38" s="158">
        <v>245.78472119599999</v>
      </c>
      <c r="HJ38" s="163">
        <v>39.621041512000005</v>
      </c>
      <c r="HK38" s="163">
        <v>186.30923466699997</v>
      </c>
      <c r="HL38" s="163">
        <v>128.58425613200001</v>
      </c>
      <c r="HM38" s="163">
        <v>194.88388800199999</v>
      </c>
      <c r="HN38" s="163">
        <v>291.21352620300007</v>
      </c>
      <c r="HO38" s="163">
        <v>210.88521995299999</v>
      </c>
      <c r="HP38" s="163">
        <v>202.29973921599998</v>
      </c>
      <c r="HQ38" s="163">
        <v>247.82188871</v>
      </c>
      <c r="HR38" s="163">
        <v>246.376066081</v>
      </c>
      <c r="HS38" s="163">
        <v>305.79503143800002</v>
      </c>
      <c r="HT38" s="163">
        <v>524.31095570699995</v>
      </c>
      <c r="HU38" s="163">
        <v>773.98454304400002</v>
      </c>
      <c r="HV38" s="163">
        <v>108.455028954</v>
      </c>
      <c r="HW38" s="163">
        <v>141.06593323700002</v>
      </c>
      <c r="HX38" s="163">
        <v>241.58181357399999</v>
      </c>
      <c r="HY38" s="163">
        <v>140.58316191200001</v>
      </c>
      <c r="HZ38" s="163">
        <v>109.872138603</v>
      </c>
      <c r="IA38" s="163">
        <v>161.34811234099999</v>
      </c>
      <c r="IB38" s="163">
        <v>155.27158795599999</v>
      </c>
      <c r="IC38" s="163">
        <v>159.08133073000002</v>
      </c>
      <c r="ID38" s="163">
        <v>220.54511368799999</v>
      </c>
      <c r="IE38" s="163">
        <v>284.76612212699996</v>
      </c>
      <c r="IF38" s="163">
        <v>258.13704181799994</v>
      </c>
      <c r="IG38" s="163">
        <v>479.46631852699994</v>
      </c>
      <c r="IH38" s="163">
        <v>307.60721215599995</v>
      </c>
      <c r="II38" s="163">
        <v>194.20168777800001</v>
      </c>
      <c r="IJ38" s="163">
        <v>274.97839022699998</v>
      </c>
      <c r="IK38" s="163">
        <v>371.08297102500006</v>
      </c>
      <c r="IL38" s="163">
        <v>175.013687035</v>
      </c>
      <c r="IM38" s="163">
        <v>135.98095553300001</v>
      </c>
      <c r="IN38" s="163">
        <v>385.45327700799999</v>
      </c>
      <c r="IO38" s="163">
        <v>153.42805756400003</v>
      </c>
      <c r="IP38" s="163">
        <v>175.27874895699998</v>
      </c>
      <c r="IQ38" s="163">
        <v>139.277787088</v>
      </c>
      <c r="IR38" s="163">
        <v>262.82953388999999</v>
      </c>
      <c r="IS38" s="163">
        <v>1457.4517310820002</v>
      </c>
      <c r="IT38" s="158">
        <v>20.873505754</v>
      </c>
      <c r="IU38" s="158">
        <v>144.08174987499999</v>
      </c>
      <c r="IV38" s="158">
        <v>1030.7377976370001</v>
      </c>
      <c r="IW38" s="158">
        <v>443.60385233499994</v>
      </c>
      <c r="IX38" s="158">
        <v>277.962228122</v>
      </c>
      <c r="IY38" s="158">
        <v>394.06017859399998</v>
      </c>
      <c r="IZ38" s="158">
        <v>528.53461606700012</v>
      </c>
      <c r="JA38" s="158">
        <v>428.10862439899995</v>
      </c>
      <c r="JB38" s="158">
        <v>275.10900165099997</v>
      </c>
      <c r="JC38" s="158"/>
      <c r="JD38" s="158"/>
      <c r="JE38" s="158"/>
    </row>
    <row r="39" spans="1:265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8">
        <v>1.37028E-4</v>
      </c>
      <c r="GY39" s="158">
        <v>1.462533E-3</v>
      </c>
      <c r="GZ39" s="158">
        <v>27.402715562000001</v>
      </c>
      <c r="HA39" s="158">
        <v>1.1619725920000001</v>
      </c>
      <c r="HB39" s="158">
        <v>17.580296411000003</v>
      </c>
      <c r="HC39" s="158">
        <v>0.49323695099999998</v>
      </c>
      <c r="HD39" s="158">
        <v>1.2098830000000001E-3</v>
      </c>
      <c r="HE39" s="158">
        <v>0.34828003600000002</v>
      </c>
      <c r="HF39" s="158">
        <v>25.125004406999999</v>
      </c>
      <c r="HG39" s="158">
        <v>3.684149423</v>
      </c>
      <c r="HH39" s="158">
        <v>7.9551017560000004</v>
      </c>
      <c r="HI39" s="158">
        <v>5.8488485380000004</v>
      </c>
      <c r="HJ39" s="163">
        <v>4.85E-5</v>
      </c>
      <c r="HK39" s="163">
        <v>0.34413698399999998</v>
      </c>
      <c r="HL39" s="163">
        <v>20.494338332999998</v>
      </c>
      <c r="HM39" s="163">
        <v>6.4603455959999998</v>
      </c>
      <c r="HN39" s="163">
        <v>4.7160607030000001</v>
      </c>
      <c r="HO39" s="163">
        <v>0.230666801</v>
      </c>
      <c r="HP39" s="163">
        <v>8.0980199999999998E-4</v>
      </c>
      <c r="HQ39" s="163">
        <v>9.6969299999999999E-4</v>
      </c>
      <c r="HR39" s="163">
        <v>15.729383481000001</v>
      </c>
      <c r="HS39" s="163">
        <v>15.663052322</v>
      </c>
      <c r="HT39" s="163">
        <v>10.886802229000001</v>
      </c>
      <c r="HU39" s="163">
        <v>-1.5376352000000001E-2</v>
      </c>
      <c r="HV39" s="163">
        <v>0</v>
      </c>
      <c r="HW39" s="163">
        <v>0</v>
      </c>
      <c r="HX39" s="163">
        <v>14.797858513</v>
      </c>
      <c r="HY39" s="163">
        <v>6.5944607250000002</v>
      </c>
      <c r="HZ39" s="163">
        <v>5.164320987</v>
      </c>
      <c r="IA39" s="163">
        <v>0.12069563999999999</v>
      </c>
      <c r="IB39" s="163">
        <v>11.794787237000001</v>
      </c>
      <c r="IC39" s="163">
        <v>6.2657200000000004E-4</v>
      </c>
      <c r="ID39" s="163">
        <v>23.359464714999998</v>
      </c>
      <c r="IE39" s="163">
        <v>6.2971819610000006</v>
      </c>
      <c r="IF39" s="163">
        <v>11.127066156000001</v>
      </c>
      <c r="IG39" s="163">
        <v>0.39617903700000001</v>
      </c>
      <c r="IH39" s="163">
        <v>5.1707000000000005E-5</v>
      </c>
      <c r="II39" s="163">
        <v>5.6148099999999996E-4</v>
      </c>
      <c r="IJ39" s="163">
        <v>11.959385984000001</v>
      </c>
      <c r="IK39" s="163">
        <v>8.8392764079999999</v>
      </c>
      <c r="IL39" s="163">
        <v>14.341487569000002</v>
      </c>
      <c r="IM39" s="163">
        <v>0.440109007</v>
      </c>
      <c r="IN39" s="163">
        <v>0.83801690200000001</v>
      </c>
      <c r="IO39" s="163">
        <v>22.093246762000003</v>
      </c>
      <c r="IP39" s="163">
        <v>13.015102370000001</v>
      </c>
      <c r="IQ39" s="163">
        <v>5.0675615619999999</v>
      </c>
      <c r="IR39" s="163">
        <v>29.220511058</v>
      </c>
      <c r="IS39" s="163">
        <v>0.95782059400000008</v>
      </c>
      <c r="IT39" s="158">
        <v>0</v>
      </c>
      <c r="IU39" s="158">
        <v>1.2240150000000002E-3</v>
      </c>
      <c r="IV39" s="158">
        <v>7.2353667660000003</v>
      </c>
      <c r="IW39" s="158">
        <v>4.0831700870000001</v>
      </c>
      <c r="IX39" s="158">
        <v>15.274920249000001</v>
      </c>
      <c r="IY39" s="158">
        <v>16.930019056000003</v>
      </c>
      <c r="IZ39" s="158">
        <v>18.711742499</v>
      </c>
      <c r="JA39" s="158">
        <v>6.3784499999999995E-4</v>
      </c>
      <c r="JB39" s="158">
        <v>7.1611099310000004</v>
      </c>
      <c r="JC39" s="158"/>
      <c r="JD39" s="158"/>
      <c r="JE39" s="158"/>
    </row>
    <row r="40" spans="1:265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8">
        <v>0</v>
      </c>
      <c r="GY40" s="158">
        <v>0.52408852099999781</v>
      </c>
      <c r="GZ40" s="158">
        <v>87.463576354000026</v>
      </c>
      <c r="HA40" s="158">
        <v>0</v>
      </c>
      <c r="HB40" s="158">
        <v>0</v>
      </c>
      <c r="HC40" s="158">
        <v>0</v>
      </c>
      <c r="HD40" s="158">
        <v>0</v>
      </c>
      <c r="HE40" s="158">
        <v>0</v>
      </c>
      <c r="HF40" s="158">
        <v>0</v>
      </c>
      <c r="HG40" s="158">
        <v>0</v>
      </c>
      <c r="HH40" s="158">
        <v>0</v>
      </c>
      <c r="HI40" s="158">
        <v>2.0552214539999842</v>
      </c>
      <c r="HJ40" s="163">
        <v>0</v>
      </c>
      <c r="HK40" s="163">
        <v>88.349483309999982</v>
      </c>
      <c r="HL40" s="163">
        <v>4.3856779999914578E-3</v>
      </c>
      <c r="HM40" s="163">
        <v>0</v>
      </c>
      <c r="HN40" s="163">
        <v>0</v>
      </c>
      <c r="HO40" s="163">
        <v>0</v>
      </c>
      <c r="HP40" s="163">
        <v>0</v>
      </c>
      <c r="HQ40" s="163">
        <v>0</v>
      </c>
      <c r="HR40" s="163">
        <v>0</v>
      </c>
      <c r="HS40" s="163">
        <v>0</v>
      </c>
      <c r="HT40" s="163">
        <v>0</v>
      </c>
      <c r="HU40" s="163">
        <v>4.6791225290000442</v>
      </c>
      <c r="HV40" s="163">
        <v>0</v>
      </c>
      <c r="HW40" s="163">
        <v>34.238988133999982</v>
      </c>
      <c r="HX40" s="163">
        <v>56.371185677999918</v>
      </c>
      <c r="HY40" s="163">
        <v>2.1000000000000001E-2</v>
      </c>
      <c r="HZ40" s="163">
        <v>0</v>
      </c>
      <c r="IA40" s="163">
        <v>0</v>
      </c>
      <c r="IB40" s="163">
        <v>0</v>
      </c>
      <c r="IC40" s="163">
        <v>0</v>
      </c>
      <c r="ID40" s="163">
        <v>0</v>
      </c>
      <c r="IE40" s="163">
        <v>0</v>
      </c>
      <c r="IF40" s="163">
        <v>0</v>
      </c>
      <c r="IG40" s="163">
        <v>1.052091000000015</v>
      </c>
      <c r="IH40" s="163">
        <v>0</v>
      </c>
      <c r="II40" s="163">
        <v>109.07331308900001</v>
      </c>
      <c r="IJ40" s="163">
        <v>0.19127302500000223</v>
      </c>
      <c r="IK40" s="163">
        <v>1.27515349999303E-2</v>
      </c>
      <c r="IL40" s="163">
        <v>0</v>
      </c>
      <c r="IM40" s="163">
        <v>5.1006139999954028E-3</v>
      </c>
      <c r="IN40" s="163">
        <v>2.5503069999394936E-3</v>
      </c>
      <c r="IO40" s="163">
        <v>0</v>
      </c>
      <c r="IP40" s="163">
        <v>0</v>
      </c>
      <c r="IQ40" s="163">
        <v>2.5503069999977014E-3</v>
      </c>
      <c r="IR40" s="163">
        <v>0</v>
      </c>
      <c r="IS40" s="163">
        <v>2.7127380089999642</v>
      </c>
      <c r="IT40" s="158">
        <v>0</v>
      </c>
      <c r="IU40" s="158">
        <v>115.88126859699996</v>
      </c>
      <c r="IV40" s="158">
        <v>1.8762611000100151E-2</v>
      </c>
      <c r="IW40" s="158">
        <v>2.6803730000974609E-3</v>
      </c>
      <c r="IX40" s="158">
        <v>3.1807102999999184E-2</v>
      </c>
      <c r="IY40" s="158">
        <v>0</v>
      </c>
      <c r="IZ40" s="158">
        <v>2.6803729999810458E-3</v>
      </c>
      <c r="JA40" s="158">
        <v>5.6109372999984773E-2</v>
      </c>
      <c r="JB40" s="158">
        <v>4.6459999999497086E-3</v>
      </c>
      <c r="JC40" s="158"/>
      <c r="JD40" s="158"/>
      <c r="JE40" s="158"/>
    </row>
    <row r="41" spans="1:265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1">
        <v>135.35211587500001</v>
      </c>
      <c r="GY41" s="161">
        <v>317.80527714399994</v>
      </c>
      <c r="GZ41" s="161">
        <v>331.74613227099996</v>
      </c>
      <c r="HA41" s="161">
        <v>168.46883947400002</v>
      </c>
      <c r="HB41" s="161">
        <v>166.09026483700001</v>
      </c>
      <c r="HC41" s="161">
        <v>26.587952999000002</v>
      </c>
      <c r="HD41" s="161">
        <v>138.21269477999999</v>
      </c>
      <c r="HE41" s="161">
        <v>234.53197959199997</v>
      </c>
      <c r="HF41" s="161">
        <v>450.726525122</v>
      </c>
      <c r="HG41" s="161">
        <v>345.83927311600002</v>
      </c>
      <c r="HH41" s="161">
        <v>186.98280934799999</v>
      </c>
      <c r="HI41" s="161">
        <v>52.052930485000005</v>
      </c>
      <c r="HJ41" s="166">
        <v>124.973901</v>
      </c>
      <c r="HK41" s="166">
        <v>222.508194922</v>
      </c>
      <c r="HL41" s="166">
        <v>481.28868376700001</v>
      </c>
      <c r="HM41" s="166">
        <v>318.49929586000002</v>
      </c>
      <c r="HN41" s="166">
        <v>202.39552018200001</v>
      </c>
      <c r="HO41" s="166">
        <v>49.419130066999998</v>
      </c>
      <c r="HP41" s="166">
        <v>144.03988679299999</v>
      </c>
      <c r="HQ41" s="166">
        <v>263.28152448499998</v>
      </c>
      <c r="HR41" s="166">
        <v>522.21845047800002</v>
      </c>
      <c r="HS41" s="166">
        <v>341.80696715300002</v>
      </c>
      <c r="HT41" s="166">
        <v>239.93946229599999</v>
      </c>
      <c r="HU41" s="166">
        <v>52.112954572</v>
      </c>
      <c r="HV41" s="166">
        <v>147.85142291699998</v>
      </c>
      <c r="HW41" s="166">
        <v>255.864487295</v>
      </c>
      <c r="HX41" s="166">
        <v>556.73812649899992</v>
      </c>
      <c r="HY41" s="166">
        <v>351.76069724599995</v>
      </c>
      <c r="HZ41" s="166">
        <v>215.46775427200001</v>
      </c>
      <c r="IA41" s="166">
        <v>107.81592170799999</v>
      </c>
      <c r="IB41" s="166">
        <v>109.52354594099999</v>
      </c>
      <c r="IC41" s="166">
        <v>260.77895532000002</v>
      </c>
      <c r="ID41" s="166">
        <v>631.06538848499997</v>
      </c>
      <c r="IE41" s="166">
        <v>396.62365647900003</v>
      </c>
      <c r="IF41" s="166">
        <v>426.92214668600002</v>
      </c>
      <c r="IG41" s="166">
        <v>153.182502511</v>
      </c>
      <c r="IH41" s="166">
        <v>294.161829023</v>
      </c>
      <c r="II41" s="166">
        <v>40.503832832000001</v>
      </c>
      <c r="IJ41" s="166">
        <v>784.67088944499994</v>
      </c>
      <c r="IK41" s="166">
        <v>445.38099892300005</v>
      </c>
      <c r="IL41" s="166">
        <v>585.125973918</v>
      </c>
      <c r="IM41" s="166">
        <v>251.40127605000001</v>
      </c>
      <c r="IN41" s="166">
        <v>120.95658459100001</v>
      </c>
      <c r="IO41" s="166">
        <v>282.33616133100003</v>
      </c>
      <c r="IP41" s="166">
        <v>912.04964642500011</v>
      </c>
      <c r="IQ41" s="166">
        <v>486.34670189999997</v>
      </c>
      <c r="IR41" s="166">
        <v>659.19684707599993</v>
      </c>
      <c r="IS41" s="166">
        <v>355.17185371899996</v>
      </c>
      <c r="IT41" s="161">
        <v>62.695525802999995</v>
      </c>
      <c r="IU41" s="161">
        <v>524.23012057200003</v>
      </c>
      <c r="IV41" s="161">
        <v>923.93745091200003</v>
      </c>
      <c r="IW41" s="161">
        <v>473.05682343799998</v>
      </c>
      <c r="IX41" s="161">
        <v>692.53967024899998</v>
      </c>
      <c r="IY41" s="161">
        <v>323.50525333399997</v>
      </c>
      <c r="IZ41" s="161">
        <v>240.085125874</v>
      </c>
      <c r="JA41" s="161">
        <v>679.79433824400007</v>
      </c>
      <c r="JB41" s="161">
        <v>975.22943245500005</v>
      </c>
      <c r="JC41" s="161"/>
      <c r="JD41" s="161"/>
      <c r="JE41" s="161"/>
    </row>
    <row r="42" spans="1:265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8">
        <v>121.062899402</v>
      </c>
      <c r="GY42" s="158">
        <v>303.65326462999997</v>
      </c>
      <c r="GZ42" s="158">
        <v>329.92986420299997</v>
      </c>
      <c r="HA42" s="158">
        <v>160.50858897400002</v>
      </c>
      <c r="HB42" s="158">
        <v>112.408354837</v>
      </c>
      <c r="HC42" s="158">
        <v>11.310839103000001</v>
      </c>
      <c r="HD42" s="158">
        <v>126.872863438</v>
      </c>
      <c r="HE42" s="158">
        <v>220.78500610999998</v>
      </c>
      <c r="HF42" s="158">
        <v>448.75700594</v>
      </c>
      <c r="HG42" s="158">
        <v>329.943522616</v>
      </c>
      <c r="HH42" s="158">
        <v>139.180265195</v>
      </c>
      <c r="HI42" s="158">
        <v>9.1206467350000011</v>
      </c>
      <c r="HJ42" s="163">
        <v>124.973901</v>
      </c>
      <c r="HK42" s="163">
        <v>208.55244696</v>
      </c>
      <c r="HL42" s="163">
        <v>455.82742128699999</v>
      </c>
      <c r="HM42" s="163">
        <v>293.61157036000003</v>
      </c>
      <c r="HN42" s="163">
        <v>154.603494385</v>
      </c>
      <c r="HO42" s="163">
        <v>15.401560901</v>
      </c>
      <c r="HP42" s="163">
        <v>132.71011276600001</v>
      </c>
      <c r="HQ42" s="163">
        <v>216.55753359599998</v>
      </c>
      <c r="HR42" s="163">
        <v>490.421496848</v>
      </c>
      <c r="HS42" s="163">
        <v>315.80218165299999</v>
      </c>
      <c r="HT42" s="163">
        <v>192.156552296</v>
      </c>
      <c r="HU42" s="163">
        <v>6.6564545539999997</v>
      </c>
      <c r="HV42" s="163">
        <v>138.40087694399998</v>
      </c>
      <c r="HW42" s="163">
        <v>214.26978566900002</v>
      </c>
      <c r="HX42" s="163">
        <v>524.5797674989999</v>
      </c>
      <c r="HY42" s="163">
        <v>304.55191174599997</v>
      </c>
      <c r="HZ42" s="163">
        <v>215.417689169</v>
      </c>
      <c r="IA42" s="163">
        <v>70.775300458000004</v>
      </c>
      <c r="IB42" s="163">
        <v>98.193771913999996</v>
      </c>
      <c r="IC42" s="163">
        <v>212.773261279</v>
      </c>
      <c r="ID42" s="163">
        <v>598.80644448499993</v>
      </c>
      <c r="IE42" s="163">
        <v>349.43387097900001</v>
      </c>
      <c r="IF42" s="163">
        <v>424.06185878900004</v>
      </c>
      <c r="IG42" s="163">
        <v>115.96146804199999</v>
      </c>
      <c r="IH42" s="163">
        <v>284.71128305000002</v>
      </c>
      <c r="II42" s="163">
        <v>0.221035918</v>
      </c>
      <c r="IJ42" s="163">
        <v>752.40994544499995</v>
      </c>
      <c r="IK42" s="163">
        <v>401.72221342300003</v>
      </c>
      <c r="IL42" s="163">
        <v>575.26769409500002</v>
      </c>
      <c r="IM42" s="163">
        <v>214.332401307</v>
      </c>
      <c r="IN42" s="163">
        <v>120.95658459100001</v>
      </c>
      <c r="IO42" s="163">
        <v>223.869697922</v>
      </c>
      <c r="IP42" s="163">
        <v>851.51949642500006</v>
      </c>
      <c r="IQ42" s="163">
        <v>442.32791639999999</v>
      </c>
      <c r="IR42" s="163">
        <v>644.07886122599996</v>
      </c>
      <c r="IS42" s="163">
        <v>318.23997513199998</v>
      </c>
      <c r="IT42" s="158">
        <v>62.695525802999995</v>
      </c>
      <c r="IU42" s="158">
        <v>368.36469535599997</v>
      </c>
      <c r="IV42" s="158">
        <v>891.66250691200003</v>
      </c>
      <c r="IW42" s="158">
        <v>446.18303793799998</v>
      </c>
      <c r="IX42" s="158">
        <v>670.49544323099997</v>
      </c>
      <c r="IY42" s="158">
        <v>286.46463208399996</v>
      </c>
      <c r="IZ42" s="158">
        <v>240.085125874</v>
      </c>
      <c r="JA42" s="158">
        <v>487.09394343700001</v>
      </c>
      <c r="JB42" s="158">
        <v>942.96172910400003</v>
      </c>
      <c r="JC42" s="158"/>
      <c r="JD42" s="158"/>
      <c r="JE42" s="158"/>
    </row>
    <row r="43" spans="1:265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8">
        <v>14.289216473</v>
      </c>
      <c r="GY43" s="158">
        <v>14.152012514000001</v>
      </c>
      <c r="GZ43" s="158">
        <v>1.8162680680000001</v>
      </c>
      <c r="HA43" s="158">
        <v>7.9602504999999999</v>
      </c>
      <c r="HB43" s="158">
        <v>53.681910000000002</v>
      </c>
      <c r="HC43" s="158">
        <v>15.277113896000001</v>
      </c>
      <c r="HD43" s="158">
        <v>11.339831342</v>
      </c>
      <c r="HE43" s="158">
        <v>13.746973482</v>
      </c>
      <c r="HF43" s="158">
        <v>1.969519182</v>
      </c>
      <c r="HG43" s="158">
        <v>15.8957505</v>
      </c>
      <c r="HH43" s="158">
        <v>47.802544152999999</v>
      </c>
      <c r="HI43" s="158">
        <v>42.932283750000003</v>
      </c>
      <c r="HJ43" s="163">
        <v>0</v>
      </c>
      <c r="HK43" s="163">
        <v>13.955747962</v>
      </c>
      <c r="HL43" s="163">
        <v>25.461262480000002</v>
      </c>
      <c r="HM43" s="163">
        <v>24.887725500000002</v>
      </c>
      <c r="HN43" s="163">
        <v>47.792025797000001</v>
      </c>
      <c r="HO43" s="163">
        <v>34.017569166000001</v>
      </c>
      <c r="HP43" s="163">
        <v>11.329774026999999</v>
      </c>
      <c r="HQ43" s="163">
        <v>46.723990889</v>
      </c>
      <c r="HR43" s="163">
        <v>31.796953630000001</v>
      </c>
      <c r="HS43" s="163">
        <v>26.004785500000001</v>
      </c>
      <c r="HT43" s="163">
        <v>47.782910000000001</v>
      </c>
      <c r="HU43" s="163">
        <v>45.456500018</v>
      </c>
      <c r="HV43" s="163">
        <v>9.4505459730000005</v>
      </c>
      <c r="HW43" s="163">
        <v>41.594701626000003</v>
      </c>
      <c r="HX43" s="163">
        <v>32.158358999999997</v>
      </c>
      <c r="HY43" s="163">
        <v>47.208785499999998</v>
      </c>
      <c r="HZ43" s="163">
        <v>5.0065103E-2</v>
      </c>
      <c r="IA43" s="163">
        <v>37.040621249999994</v>
      </c>
      <c r="IB43" s="163">
        <v>11.329774026999999</v>
      </c>
      <c r="IC43" s="163">
        <v>48.005694041000005</v>
      </c>
      <c r="ID43" s="163">
        <v>32.258944</v>
      </c>
      <c r="IE43" s="163">
        <v>47.189785499999999</v>
      </c>
      <c r="IF43" s="163">
        <v>2.8602878970000001</v>
      </c>
      <c r="IG43" s="163">
        <v>37.221034468999996</v>
      </c>
      <c r="IH43" s="163">
        <v>9.4505459730000005</v>
      </c>
      <c r="II43" s="163">
        <v>40.282796914000002</v>
      </c>
      <c r="IJ43" s="163">
        <v>32.260944000000002</v>
      </c>
      <c r="IK43" s="163">
        <v>43.6587855</v>
      </c>
      <c r="IL43" s="163">
        <v>9.8582798230000002</v>
      </c>
      <c r="IM43" s="163">
        <v>37.068874743000002</v>
      </c>
      <c r="IN43" s="163">
        <v>0</v>
      </c>
      <c r="IO43" s="163">
        <v>58.466463409000006</v>
      </c>
      <c r="IP43" s="163">
        <v>60.530149999999999</v>
      </c>
      <c r="IQ43" s="163">
        <v>44.0187855</v>
      </c>
      <c r="IR43" s="163">
        <v>15.117985849999998</v>
      </c>
      <c r="IS43" s="163">
        <v>36.931878587</v>
      </c>
      <c r="IT43" s="158">
        <v>0</v>
      </c>
      <c r="IU43" s="158">
        <v>155.86542521600001</v>
      </c>
      <c r="IV43" s="158">
        <v>32.274943999999998</v>
      </c>
      <c r="IW43" s="158">
        <v>26.8737855</v>
      </c>
      <c r="IX43" s="158">
        <v>22.044227018000001</v>
      </c>
      <c r="IY43" s="158">
        <v>37.040621249999994</v>
      </c>
      <c r="IZ43" s="158">
        <v>0</v>
      </c>
      <c r="JA43" s="158">
        <v>192.70039480700001</v>
      </c>
      <c r="JB43" s="158">
        <v>32.267703351000002</v>
      </c>
      <c r="JC43" s="158"/>
      <c r="JD43" s="158"/>
      <c r="JE43" s="158"/>
    </row>
    <row r="44" spans="1:265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8">
        <v>0</v>
      </c>
      <c r="GY44" s="158">
        <v>0</v>
      </c>
      <c r="GZ44" s="158">
        <v>0</v>
      </c>
      <c r="HA44" s="158">
        <v>0</v>
      </c>
      <c r="HB44" s="158">
        <v>0</v>
      </c>
      <c r="HC44" s="158">
        <v>0</v>
      </c>
      <c r="HD44" s="158">
        <v>0</v>
      </c>
      <c r="HE44" s="158">
        <v>0</v>
      </c>
      <c r="HF44" s="158">
        <v>0</v>
      </c>
      <c r="HG44" s="158">
        <v>0</v>
      </c>
      <c r="HH44" s="158">
        <v>0</v>
      </c>
      <c r="HI44" s="158">
        <v>0</v>
      </c>
      <c r="HJ44" s="163">
        <v>0</v>
      </c>
      <c r="HK44" s="163">
        <v>0</v>
      </c>
      <c r="HL44" s="163">
        <v>0</v>
      </c>
      <c r="HM44" s="163">
        <v>0</v>
      </c>
      <c r="HN44" s="163">
        <v>0</v>
      </c>
      <c r="HO44" s="163">
        <v>0</v>
      </c>
      <c r="HP44" s="163">
        <v>0</v>
      </c>
      <c r="HQ44" s="163">
        <v>0</v>
      </c>
      <c r="HR44" s="163">
        <v>0</v>
      </c>
      <c r="HS44" s="163">
        <v>0</v>
      </c>
      <c r="HT44" s="163">
        <v>0</v>
      </c>
      <c r="HU44" s="163">
        <v>0</v>
      </c>
      <c r="HV44" s="163">
        <v>0</v>
      </c>
      <c r="HW44" s="163">
        <v>0</v>
      </c>
      <c r="HX44" s="163">
        <v>0</v>
      </c>
      <c r="HY44" s="163">
        <v>0</v>
      </c>
      <c r="HZ44" s="163">
        <v>0</v>
      </c>
      <c r="IA44" s="163">
        <v>0</v>
      </c>
      <c r="IB44" s="163">
        <v>0</v>
      </c>
      <c r="IC44" s="163">
        <v>0</v>
      </c>
      <c r="ID44" s="163">
        <v>0</v>
      </c>
      <c r="IE44" s="163">
        <v>0</v>
      </c>
      <c r="IF44" s="163">
        <v>0</v>
      </c>
      <c r="IG44" s="163">
        <v>0</v>
      </c>
      <c r="IH44" s="163">
        <v>0</v>
      </c>
      <c r="II44" s="163">
        <v>0</v>
      </c>
      <c r="IJ44" s="163">
        <v>0</v>
      </c>
      <c r="IK44" s="163">
        <v>0</v>
      </c>
      <c r="IL44" s="163">
        <v>0</v>
      </c>
      <c r="IM44" s="163">
        <v>0</v>
      </c>
      <c r="IN44" s="163">
        <v>0</v>
      </c>
      <c r="IO44" s="163">
        <v>0</v>
      </c>
      <c r="IP44" s="163">
        <v>0</v>
      </c>
      <c r="IQ44" s="163">
        <v>0</v>
      </c>
      <c r="IR44" s="163">
        <v>0</v>
      </c>
      <c r="IS44" s="163">
        <v>0</v>
      </c>
      <c r="IT44" s="158">
        <v>0</v>
      </c>
      <c r="IU44" s="158">
        <v>0</v>
      </c>
      <c r="IV44" s="158">
        <v>0</v>
      </c>
      <c r="IW44" s="158">
        <v>0</v>
      </c>
      <c r="IX44" s="158">
        <v>0</v>
      </c>
      <c r="IY44" s="158">
        <v>0</v>
      </c>
      <c r="IZ44" s="158">
        <v>0</v>
      </c>
      <c r="JA44" s="158">
        <v>0</v>
      </c>
      <c r="JB44" s="158">
        <v>0</v>
      </c>
      <c r="JC44" s="158"/>
      <c r="JD44" s="158"/>
      <c r="JE44" s="158"/>
    </row>
    <row r="45" spans="1:265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8">
        <v>305.35630844599996</v>
      </c>
      <c r="GY45" s="158">
        <v>318.92269044900002</v>
      </c>
      <c r="GZ45" s="158">
        <v>349.75021752300006</v>
      </c>
      <c r="HA45" s="158">
        <v>356.70846973199997</v>
      </c>
      <c r="HB45" s="158">
        <v>333.82637938300002</v>
      </c>
      <c r="HC45" s="158">
        <v>317.76314457900003</v>
      </c>
      <c r="HD45" s="158">
        <v>304.75019239500006</v>
      </c>
      <c r="HE45" s="158">
        <v>275.84410334800003</v>
      </c>
      <c r="HF45" s="158">
        <v>570.33572521700012</v>
      </c>
      <c r="HG45" s="158">
        <v>348.766605325</v>
      </c>
      <c r="HH45" s="158">
        <v>412.09648736300005</v>
      </c>
      <c r="HI45" s="158">
        <v>667.69911118800007</v>
      </c>
      <c r="HJ45" s="163">
        <v>182.010698101</v>
      </c>
      <c r="HK45" s="163">
        <v>389.42385789499997</v>
      </c>
      <c r="HL45" s="163">
        <v>366.49241632100001</v>
      </c>
      <c r="HM45" s="163">
        <v>429.18195936499995</v>
      </c>
      <c r="HN45" s="163">
        <v>381.81574812500003</v>
      </c>
      <c r="HO45" s="163">
        <v>383.68446427999999</v>
      </c>
      <c r="HP45" s="163">
        <v>382.30807468900002</v>
      </c>
      <c r="HQ45" s="163">
        <v>348.61671588400003</v>
      </c>
      <c r="HR45" s="163">
        <v>346.13246358799995</v>
      </c>
      <c r="HS45" s="163">
        <v>414.991824834</v>
      </c>
      <c r="HT45" s="163">
        <v>381.25620419000001</v>
      </c>
      <c r="HU45" s="163">
        <v>763.47756059500011</v>
      </c>
      <c r="HV45" s="163">
        <v>181.90650433100004</v>
      </c>
      <c r="HW45" s="163">
        <v>304.45394862899997</v>
      </c>
      <c r="HX45" s="163">
        <v>367.91253187000001</v>
      </c>
      <c r="HY45" s="163">
        <v>445.04071703399995</v>
      </c>
      <c r="HZ45" s="163">
        <v>399.60277200199999</v>
      </c>
      <c r="IA45" s="163">
        <v>394.296952594</v>
      </c>
      <c r="IB45" s="163">
        <v>414.41454508300006</v>
      </c>
      <c r="IC45" s="163">
        <v>367.51811569300003</v>
      </c>
      <c r="ID45" s="163">
        <v>398.17455540099991</v>
      </c>
      <c r="IE45" s="163">
        <v>431.66533240700005</v>
      </c>
      <c r="IF45" s="163">
        <v>451.31509101500001</v>
      </c>
      <c r="IG45" s="163">
        <v>581.94371369400005</v>
      </c>
      <c r="IH45" s="163">
        <v>301.85929265700003</v>
      </c>
      <c r="II45" s="163">
        <v>375.81849253000001</v>
      </c>
      <c r="IJ45" s="163">
        <v>407.49645330400006</v>
      </c>
      <c r="IK45" s="163">
        <v>486.22660848999999</v>
      </c>
      <c r="IL45" s="163">
        <v>419.81873271900002</v>
      </c>
      <c r="IM45" s="163">
        <v>345.29331814599993</v>
      </c>
      <c r="IN45" s="163">
        <v>411.72823958600009</v>
      </c>
      <c r="IO45" s="163">
        <v>439.98344992000006</v>
      </c>
      <c r="IP45" s="163">
        <v>484.35946257699999</v>
      </c>
      <c r="IQ45" s="163">
        <v>430.20722538799998</v>
      </c>
      <c r="IR45" s="163">
        <v>419.3593098099999</v>
      </c>
      <c r="IS45" s="163">
        <v>649.50024751400008</v>
      </c>
      <c r="IT45" s="158">
        <v>370.640668844</v>
      </c>
      <c r="IU45" s="158">
        <v>360.22253671300001</v>
      </c>
      <c r="IV45" s="158">
        <v>425.16344091600001</v>
      </c>
      <c r="IW45" s="158">
        <v>470.41790083899991</v>
      </c>
      <c r="IX45" s="158">
        <v>412.23324842499994</v>
      </c>
      <c r="IY45" s="158">
        <v>425.65938595200004</v>
      </c>
      <c r="IZ45" s="158">
        <v>870.29515321299994</v>
      </c>
      <c r="JA45" s="158">
        <v>469.895018376</v>
      </c>
      <c r="JB45" s="158">
        <v>518.09065131800003</v>
      </c>
      <c r="JC45" s="158"/>
      <c r="JD45" s="158"/>
      <c r="JE45" s="158"/>
    </row>
    <row r="46" spans="1:265" x14ac:dyDescent="0.25">
      <c r="A46" s="13" t="s">
        <v>167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8">
        <v>0</v>
      </c>
      <c r="GY46" s="158">
        <v>0</v>
      </c>
      <c r="GZ46" s="158">
        <v>0</v>
      </c>
      <c r="HA46" s="158">
        <v>0</v>
      </c>
      <c r="HB46" s="158">
        <v>0</v>
      </c>
      <c r="HC46" s="158">
        <v>0</v>
      </c>
      <c r="HD46" s="158">
        <v>0</v>
      </c>
      <c r="HE46" s="158">
        <v>0</v>
      </c>
      <c r="HF46" s="158">
        <v>0</v>
      </c>
      <c r="HG46" s="158">
        <v>0</v>
      </c>
      <c r="HH46" s="158">
        <v>0</v>
      </c>
      <c r="HI46" s="158">
        <v>0</v>
      </c>
      <c r="HJ46" s="163">
        <v>0</v>
      </c>
      <c r="HK46" s="163">
        <v>0</v>
      </c>
      <c r="HL46" s="163">
        <v>0</v>
      </c>
      <c r="HM46" s="163">
        <v>0</v>
      </c>
      <c r="HN46" s="163">
        <v>0</v>
      </c>
      <c r="HO46" s="163">
        <v>0</v>
      </c>
      <c r="HP46" s="163">
        <v>0</v>
      </c>
      <c r="HQ46" s="163">
        <v>0</v>
      </c>
      <c r="HR46" s="163">
        <v>0</v>
      </c>
      <c r="HS46" s="163">
        <v>0</v>
      </c>
      <c r="HT46" s="163">
        <v>0</v>
      </c>
      <c r="HU46" s="163">
        <v>0</v>
      </c>
      <c r="HV46" s="163">
        <v>0</v>
      </c>
      <c r="HW46" s="163">
        <v>0</v>
      </c>
      <c r="HX46" s="163">
        <v>0</v>
      </c>
      <c r="HY46" s="163">
        <v>0</v>
      </c>
      <c r="HZ46" s="163">
        <v>0</v>
      </c>
      <c r="IA46" s="163">
        <v>0</v>
      </c>
      <c r="IB46" s="163">
        <v>0</v>
      </c>
      <c r="IC46" s="163">
        <v>0</v>
      </c>
      <c r="ID46" s="163">
        <v>0</v>
      </c>
      <c r="IE46" s="163">
        <v>0</v>
      </c>
      <c r="IF46" s="163">
        <v>0</v>
      </c>
      <c r="IG46" s="163">
        <v>0</v>
      </c>
      <c r="IH46" s="163">
        <v>0</v>
      </c>
      <c r="II46" s="163">
        <v>0</v>
      </c>
      <c r="IJ46" s="163">
        <v>0</v>
      </c>
      <c r="IK46" s="163">
        <v>0</v>
      </c>
      <c r="IL46" s="163">
        <v>0</v>
      </c>
      <c r="IM46" s="163">
        <v>0</v>
      </c>
      <c r="IN46" s="163">
        <v>0</v>
      </c>
      <c r="IO46" s="163">
        <v>0</v>
      </c>
      <c r="IP46" s="163">
        <v>0</v>
      </c>
      <c r="IQ46" s="163">
        <v>0</v>
      </c>
      <c r="IR46" s="163">
        <v>0</v>
      </c>
      <c r="IS46" s="163">
        <v>0</v>
      </c>
      <c r="IT46" s="158">
        <v>0</v>
      </c>
      <c r="IU46" s="158">
        <v>0</v>
      </c>
      <c r="IV46" s="158">
        <v>0</v>
      </c>
      <c r="IW46" s="158">
        <v>0</v>
      </c>
      <c r="IX46" s="158">
        <v>0</v>
      </c>
      <c r="IY46" s="158">
        <v>0</v>
      </c>
      <c r="IZ46" s="158">
        <v>0</v>
      </c>
      <c r="JA46" s="158">
        <v>0</v>
      </c>
      <c r="JB46" s="158">
        <v>0</v>
      </c>
      <c r="JC46" s="158"/>
      <c r="JD46" s="158"/>
      <c r="JE46" s="158"/>
    </row>
    <row r="47" spans="1:265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1">
        <v>0</v>
      </c>
      <c r="GY47" s="161">
        <v>0</v>
      </c>
      <c r="GZ47" s="161">
        <v>0</v>
      </c>
      <c r="HA47" s="161">
        <v>0</v>
      </c>
      <c r="HB47" s="161">
        <v>0</v>
      </c>
      <c r="HC47" s="161">
        <v>0</v>
      </c>
      <c r="HD47" s="161">
        <v>0</v>
      </c>
      <c r="HE47" s="161">
        <v>0</v>
      </c>
      <c r="HF47" s="161">
        <v>0</v>
      </c>
      <c r="HG47" s="161">
        <v>0</v>
      </c>
      <c r="HH47" s="161">
        <v>0</v>
      </c>
      <c r="HI47" s="161">
        <v>0</v>
      </c>
      <c r="HJ47" s="166">
        <v>0</v>
      </c>
      <c r="HK47" s="166">
        <v>0</v>
      </c>
      <c r="HL47" s="166">
        <v>0</v>
      </c>
      <c r="HM47" s="166">
        <v>0</v>
      </c>
      <c r="HN47" s="166">
        <v>0</v>
      </c>
      <c r="HO47" s="166">
        <v>0</v>
      </c>
      <c r="HP47" s="166">
        <v>0</v>
      </c>
      <c r="HQ47" s="166">
        <v>0</v>
      </c>
      <c r="HR47" s="166">
        <v>0</v>
      </c>
      <c r="HS47" s="166">
        <v>0</v>
      </c>
      <c r="HT47" s="166">
        <v>0</v>
      </c>
      <c r="HU47" s="166">
        <v>0</v>
      </c>
      <c r="HV47" s="166">
        <v>0</v>
      </c>
      <c r="HW47" s="166">
        <v>0</v>
      </c>
      <c r="HX47" s="166">
        <v>0</v>
      </c>
      <c r="HY47" s="166">
        <v>0</v>
      </c>
      <c r="HZ47" s="166">
        <v>0</v>
      </c>
      <c r="IA47" s="166">
        <v>0</v>
      </c>
      <c r="IB47" s="166">
        <v>0</v>
      </c>
      <c r="IC47" s="166">
        <v>0</v>
      </c>
      <c r="ID47" s="166">
        <v>0</v>
      </c>
      <c r="IE47" s="166">
        <v>0</v>
      </c>
      <c r="IF47" s="166">
        <v>0</v>
      </c>
      <c r="IG47" s="166">
        <v>0</v>
      </c>
      <c r="IH47" s="166">
        <v>0</v>
      </c>
      <c r="II47" s="166">
        <v>0</v>
      </c>
      <c r="IJ47" s="166">
        <v>0</v>
      </c>
      <c r="IK47" s="166">
        <v>0</v>
      </c>
      <c r="IL47" s="166">
        <v>0</v>
      </c>
      <c r="IM47" s="166">
        <v>0</v>
      </c>
      <c r="IN47" s="166">
        <v>0</v>
      </c>
      <c r="IO47" s="166">
        <v>0</v>
      </c>
      <c r="IP47" s="166">
        <v>0</v>
      </c>
      <c r="IQ47" s="166">
        <v>0</v>
      </c>
      <c r="IR47" s="166">
        <v>0</v>
      </c>
      <c r="IS47" s="166">
        <v>0</v>
      </c>
      <c r="IT47" s="161">
        <v>0</v>
      </c>
      <c r="IU47" s="161">
        <v>0</v>
      </c>
      <c r="IV47" s="161">
        <v>0</v>
      </c>
      <c r="IW47" s="161">
        <v>0</v>
      </c>
      <c r="IX47" s="161">
        <v>0</v>
      </c>
      <c r="IY47" s="161">
        <v>0</v>
      </c>
      <c r="IZ47" s="161">
        <v>0</v>
      </c>
      <c r="JA47" s="161">
        <v>0</v>
      </c>
      <c r="JB47" s="161">
        <v>0</v>
      </c>
      <c r="JC47" s="161"/>
      <c r="JD47" s="161"/>
      <c r="JE47" s="161"/>
    </row>
    <row r="48" spans="1:265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8">
        <v>0</v>
      </c>
      <c r="GY48" s="158">
        <v>0</v>
      </c>
      <c r="GZ48" s="158">
        <v>0</v>
      </c>
      <c r="HA48" s="158">
        <v>0</v>
      </c>
      <c r="HB48" s="158">
        <v>0</v>
      </c>
      <c r="HC48" s="158">
        <v>0</v>
      </c>
      <c r="HD48" s="158">
        <v>0</v>
      </c>
      <c r="HE48" s="158">
        <v>0</v>
      </c>
      <c r="HF48" s="158">
        <v>0</v>
      </c>
      <c r="HG48" s="158">
        <v>0</v>
      </c>
      <c r="HH48" s="158">
        <v>0</v>
      </c>
      <c r="HI48" s="158">
        <v>0</v>
      </c>
      <c r="HJ48" s="163">
        <v>0</v>
      </c>
      <c r="HK48" s="163">
        <v>0</v>
      </c>
      <c r="HL48" s="163">
        <v>0</v>
      </c>
      <c r="HM48" s="163">
        <v>0</v>
      </c>
      <c r="HN48" s="163">
        <v>0</v>
      </c>
      <c r="HO48" s="163">
        <v>0</v>
      </c>
      <c r="HP48" s="163">
        <v>0</v>
      </c>
      <c r="HQ48" s="163">
        <v>0</v>
      </c>
      <c r="HR48" s="163">
        <v>0</v>
      </c>
      <c r="HS48" s="163">
        <v>0</v>
      </c>
      <c r="HT48" s="163">
        <v>0</v>
      </c>
      <c r="HU48" s="163">
        <v>0</v>
      </c>
      <c r="HV48" s="163">
        <v>0</v>
      </c>
      <c r="HW48" s="163">
        <v>0</v>
      </c>
      <c r="HX48" s="163">
        <v>0</v>
      </c>
      <c r="HY48" s="163">
        <v>0</v>
      </c>
      <c r="HZ48" s="163">
        <v>0</v>
      </c>
      <c r="IA48" s="163">
        <v>0</v>
      </c>
      <c r="IB48" s="163">
        <v>0</v>
      </c>
      <c r="IC48" s="163">
        <v>0</v>
      </c>
      <c r="ID48" s="163">
        <v>0</v>
      </c>
      <c r="IE48" s="163">
        <v>0</v>
      </c>
      <c r="IF48" s="163">
        <v>0</v>
      </c>
      <c r="IG48" s="163">
        <v>0</v>
      </c>
      <c r="IH48" s="163">
        <v>0</v>
      </c>
      <c r="II48" s="163">
        <v>0</v>
      </c>
      <c r="IJ48" s="163">
        <v>0</v>
      </c>
      <c r="IK48" s="163">
        <v>0</v>
      </c>
      <c r="IL48" s="163">
        <v>0</v>
      </c>
      <c r="IM48" s="163">
        <v>0</v>
      </c>
      <c r="IN48" s="163">
        <v>0</v>
      </c>
      <c r="IO48" s="163">
        <v>0</v>
      </c>
      <c r="IP48" s="163">
        <v>0</v>
      </c>
      <c r="IQ48" s="163">
        <v>0</v>
      </c>
      <c r="IR48" s="163">
        <v>0</v>
      </c>
      <c r="IS48" s="163">
        <v>0</v>
      </c>
      <c r="IT48" s="158">
        <v>0</v>
      </c>
      <c r="IU48" s="158">
        <v>0</v>
      </c>
      <c r="IV48" s="158">
        <v>0</v>
      </c>
      <c r="IW48" s="158">
        <v>0</v>
      </c>
      <c r="IX48" s="158">
        <v>0</v>
      </c>
      <c r="IY48" s="158">
        <v>0</v>
      </c>
      <c r="IZ48" s="158">
        <v>0</v>
      </c>
      <c r="JA48" s="158">
        <v>0</v>
      </c>
      <c r="JB48" s="158">
        <v>0</v>
      </c>
      <c r="JC48" s="158"/>
      <c r="JD48" s="158"/>
      <c r="JE48" s="158"/>
    </row>
    <row r="49" spans="1:265" x14ac:dyDescent="0.25">
      <c r="A49" s="13" t="s">
        <v>148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8">
        <v>1.5043003619999999</v>
      </c>
      <c r="GY49" s="158">
        <v>1.9451833569999999</v>
      </c>
      <c r="GZ49" s="158">
        <v>2.506279556</v>
      </c>
      <c r="HA49" s="158">
        <v>1.178971794</v>
      </c>
      <c r="HB49" s="158">
        <v>1.490869019</v>
      </c>
      <c r="HC49" s="158">
        <v>5.068332088</v>
      </c>
      <c r="HD49" s="158">
        <v>1.7820659189999999</v>
      </c>
      <c r="HE49" s="158">
        <v>4.5479717270000002</v>
      </c>
      <c r="HF49" s="158">
        <v>3.1899397570000003</v>
      </c>
      <c r="HG49" s="158">
        <v>2.0186776719999999</v>
      </c>
      <c r="HH49" s="158">
        <v>3.8896541020000006</v>
      </c>
      <c r="HI49" s="158">
        <v>10.300522966000001</v>
      </c>
      <c r="HJ49" s="163">
        <v>0.66928701000000002</v>
      </c>
      <c r="HK49" s="163">
        <v>3.5064679500000002</v>
      </c>
      <c r="HL49" s="163">
        <v>5.6392867210000004</v>
      </c>
      <c r="HM49" s="163">
        <v>3.8618465839999998</v>
      </c>
      <c r="HN49" s="163">
        <v>2.0574687250000001</v>
      </c>
      <c r="HO49" s="163">
        <v>7.5181014089999998</v>
      </c>
      <c r="HP49" s="163">
        <v>7.1654252170000001</v>
      </c>
      <c r="HQ49" s="163">
        <v>5.6760161989999993</v>
      </c>
      <c r="HR49" s="163">
        <v>3.5302225149999997</v>
      </c>
      <c r="HS49" s="163">
        <v>4.0809897820000005</v>
      </c>
      <c r="HT49" s="163">
        <v>2.6073906290000002</v>
      </c>
      <c r="HU49" s="163">
        <v>5.0992841580000006</v>
      </c>
      <c r="HV49" s="163">
        <v>3.1528936610000002</v>
      </c>
      <c r="HW49" s="163">
        <v>5.5770433220000006</v>
      </c>
      <c r="HX49" s="163">
        <v>2.7896342810000001</v>
      </c>
      <c r="HY49" s="163">
        <v>7.7599792150000004</v>
      </c>
      <c r="HZ49" s="163">
        <v>5.1520152680000004</v>
      </c>
      <c r="IA49" s="163">
        <v>6.0622959090000004</v>
      </c>
      <c r="IB49" s="163">
        <v>2.0887943949999999</v>
      </c>
      <c r="IC49" s="163">
        <v>11.877859946000001</v>
      </c>
      <c r="ID49" s="163">
        <v>2.7038656159999999</v>
      </c>
      <c r="IE49" s="163">
        <v>2.0049638570000003</v>
      </c>
      <c r="IF49" s="163">
        <v>4.0330299410000006</v>
      </c>
      <c r="IG49" s="163">
        <v>1.4778019199999999</v>
      </c>
      <c r="IH49" s="163">
        <v>2.2444666959999999</v>
      </c>
      <c r="II49" s="163">
        <v>4.4900362889999998</v>
      </c>
      <c r="IJ49" s="163">
        <v>5.638468166</v>
      </c>
      <c r="IK49" s="163">
        <v>7.2022718260000005</v>
      </c>
      <c r="IL49" s="163">
        <v>5.0149778630000004</v>
      </c>
      <c r="IM49" s="163">
        <v>5.9193940879999998</v>
      </c>
      <c r="IN49" s="163">
        <v>8.8656078980000004</v>
      </c>
      <c r="IO49" s="163">
        <v>4.9589981730000003</v>
      </c>
      <c r="IP49" s="163">
        <v>11.461184628000002</v>
      </c>
      <c r="IQ49" s="163">
        <v>3.8846130880000005</v>
      </c>
      <c r="IR49" s="163">
        <v>1.9458225689999999</v>
      </c>
      <c r="IS49" s="163">
        <v>2.5967533340000002</v>
      </c>
      <c r="IT49" s="158">
        <v>2.6667584020000001</v>
      </c>
      <c r="IU49" s="158">
        <v>1.807553103</v>
      </c>
      <c r="IV49" s="158">
        <v>3.9114824479999997</v>
      </c>
      <c r="IW49" s="158">
        <v>2.9815557349999997</v>
      </c>
      <c r="IX49" s="158">
        <v>15.717472501</v>
      </c>
      <c r="IY49" s="158">
        <v>1.5524617490000001</v>
      </c>
      <c r="IZ49" s="158">
        <v>6.3208455700000004</v>
      </c>
      <c r="JA49" s="158">
        <v>0.71384452300000001</v>
      </c>
      <c r="JB49" s="158">
        <v>1.09919173</v>
      </c>
      <c r="JC49" s="158"/>
      <c r="JD49" s="158"/>
      <c r="JE49" s="158"/>
    </row>
    <row r="50" spans="1:265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1">
        <v>1.5043003619999999</v>
      </c>
      <c r="GY50" s="161">
        <v>1.9451833569999999</v>
      </c>
      <c r="GZ50" s="161">
        <v>2.506279556</v>
      </c>
      <c r="HA50" s="161">
        <v>1.178971794</v>
      </c>
      <c r="HB50" s="161">
        <v>1.490869019</v>
      </c>
      <c r="HC50" s="161">
        <v>5.068332088</v>
      </c>
      <c r="HD50" s="161">
        <v>1.7820659189999999</v>
      </c>
      <c r="HE50" s="161">
        <v>4.5479717270000002</v>
      </c>
      <c r="HF50" s="161">
        <v>3.1899397570000003</v>
      </c>
      <c r="HG50" s="161">
        <v>2.0186776719999999</v>
      </c>
      <c r="HH50" s="161">
        <v>3.8896541020000006</v>
      </c>
      <c r="HI50" s="161">
        <v>8.8005229660000008</v>
      </c>
      <c r="HJ50" s="166">
        <v>0.66928701000000002</v>
      </c>
      <c r="HK50" s="166">
        <v>3.5064679500000002</v>
      </c>
      <c r="HL50" s="166">
        <v>5.6392867210000004</v>
      </c>
      <c r="HM50" s="166">
        <v>3.7550606399999999</v>
      </c>
      <c r="HN50" s="166">
        <v>2.0574687250000001</v>
      </c>
      <c r="HO50" s="166">
        <v>7.5181014089999998</v>
      </c>
      <c r="HP50" s="166">
        <v>7.1654252170000001</v>
      </c>
      <c r="HQ50" s="166">
        <v>5.6760161989999993</v>
      </c>
      <c r="HR50" s="166">
        <v>3.5302225149999997</v>
      </c>
      <c r="HS50" s="166">
        <v>4.0809897820000005</v>
      </c>
      <c r="HT50" s="166">
        <v>2.6073906290000002</v>
      </c>
      <c r="HU50" s="166">
        <v>4.8572026210000008</v>
      </c>
      <c r="HV50" s="166">
        <v>3.1528936610000002</v>
      </c>
      <c r="HW50" s="166">
        <v>5.5770433220000006</v>
      </c>
      <c r="HX50" s="166">
        <v>2.7896342810000001</v>
      </c>
      <c r="HY50" s="166">
        <v>7.7599792150000004</v>
      </c>
      <c r="HZ50" s="166">
        <v>5.1520152680000004</v>
      </c>
      <c r="IA50" s="166">
        <v>6.0622959090000004</v>
      </c>
      <c r="IB50" s="166">
        <v>2.0887943949999999</v>
      </c>
      <c r="IC50" s="166">
        <v>11.877859946000001</v>
      </c>
      <c r="ID50" s="166">
        <v>2.7038656159999999</v>
      </c>
      <c r="IE50" s="166">
        <v>2.0049638570000003</v>
      </c>
      <c r="IF50" s="166">
        <v>4.0330299410000006</v>
      </c>
      <c r="IG50" s="166">
        <v>1.4705019319999999</v>
      </c>
      <c r="IH50" s="166">
        <v>2.2444666959999999</v>
      </c>
      <c r="II50" s="166">
        <v>4.4900362889999998</v>
      </c>
      <c r="IJ50" s="166">
        <v>5.638468166</v>
      </c>
      <c r="IK50" s="166">
        <v>7.2022718260000005</v>
      </c>
      <c r="IL50" s="166">
        <v>5.0149778630000004</v>
      </c>
      <c r="IM50" s="166">
        <v>5.9193940879999998</v>
      </c>
      <c r="IN50" s="166">
        <v>8.8656078980000004</v>
      </c>
      <c r="IO50" s="166">
        <v>4.9589981730000003</v>
      </c>
      <c r="IP50" s="166">
        <v>11.461184628000002</v>
      </c>
      <c r="IQ50" s="166">
        <v>3.8846130880000005</v>
      </c>
      <c r="IR50" s="166">
        <v>1.9458225689999999</v>
      </c>
      <c r="IS50" s="166">
        <v>2.5967533340000002</v>
      </c>
      <c r="IT50" s="161">
        <v>2.6667584020000001</v>
      </c>
      <c r="IU50" s="161">
        <v>1.807553103</v>
      </c>
      <c r="IV50" s="161">
        <v>3.9114824479999997</v>
      </c>
      <c r="IW50" s="161">
        <v>2.9815557349999997</v>
      </c>
      <c r="IX50" s="161">
        <v>15.717472501</v>
      </c>
      <c r="IY50" s="161">
        <v>1.5524617490000001</v>
      </c>
      <c r="IZ50" s="161">
        <v>6.3208455700000004</v>
      </c>
      <c r="JA50" s="161">
        <v>0.71384452300000001</v>
      </c>
      <c r="JB50" s="161">
        <v>1.09919173</v>
      </c>
      <c r="JC50" s="161"/>
      <c r="JD50" s="161"/>
      <c r="JE50" s="161"/>
    </row>
    <row r="51" spans="1:265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8">
        <v>0</v>
      </c>
      <c r="GY51" s="158">
        <v>0</v>
      </c>
      <c r="GZ51" s="158">
        <v>0</v>
      </c>
      <c r="HA51" s="158">
        <v>0</v>
      </c>
      <c r="HB51" s="158">
        <v>0</v>
      </c>
      <c r="HC51" s="158">
        <v>0</v>
      </c>
      <c r="HD51" s="158">
        <v>0</v>
      </c>
      <c r="HE51" s="158">
        <v>0</v>
      </c>
      <c r="HF51" s="158">
        <v>0</v>
      </c>
      <c r="HG51" s="158">
        <v>0</v>
      </c>
      <c r="HH51" s="158">
        <v>0</v>
      </c>
      <c r="HI51" s="158">
        <v>1.5</v>
      </c>
      <c r="HJ51" s="163">
        <v>0</v>
      </c>
      <c r="HK51" s="163">
        <v>0</v>
      </c>
      <c r="HL51" s="163">
        <v>0</v>
      </c>
      <c r="HM51" s="163">
        <v>0.10678594399999999</v>
      </c>
      <c r="HN51" s="163">
        <v>0</v>
      </c>
      <c r="HO51" s="163">
        <v>0</v>
      </c>
      <c r="HP51" s="163">
        <v>0</v>
      </c>
      <c r="HQ51" s="163">
        <v>0</v>
      </c>
      <c r="HR51" s="163">
        <v>0</v>
      </c>
      <c r="HS51" s="163">
        <v>0</v>
      </c>
      <c r="HT51" s="163">
        <v>0</v>
      </c>
      <c r="HU51" s="163">
        <v>0.24208153699999999</v>
      </c>
      <c r="HV51" s="163">
        <v>0</v>
      </c>
      <c r="HW51" s="163">
        <v>0</v>
      </c>
      <c r="HX51" s="163">
        <v>0</v>
      </c>
      <c r="HY51" s="163">
        <v>0</v>
      </c>
      <c r="HZ51" s="163">
        <v>0</v>
      </c>
      <c r="IA51" s="163">
        <v>0</v>
      </c>
      <c r="IB51" s="163">
        <v>0</v>
      </c>
      <c r="IC51" s="163">
        <v>0</v>
      </c>
      <c r="ID51" s="163">
        <v>0</v>
      </c>
      <c r="IE51" s="163">
        <v>0</v>
      </c>
      <c r="IF51" s="163">
        <v>0</v>
      </c>
      <c r="IG51" s="163">
        <v>7.2999880000000003E-3</v>
      </c>
      <c r="IH51" s="163">
        <v>0</v>
      </c>
      <c r="II51" s="163">
        <v>0</v>
      </c>
      <c r="IJ51" s="163">
        <v>0</v>
      </c>
      <c r="IK51" s="163">
        <v>0</v>
      </c>
      <c r="IL51" s="163">
        <v>0</v>
      </c>
      <c r="IM51" s="163">
        <v>0</v>
      </c>
      <c r="IN51" s="163">
        <v>0</v>
      </c>
      <c r="IO51" s="163">
        <v>0</v>
      </c>
      <c r="IP51" s="163">
        <v>0</v>
      </c>
      <c r="IQ51" s="163">
        <v>0</v>
      </c>
      <c r="IR51" s="163">
        <v>0</v>
      </c>
      <c r="IS51" s="163">
        <v>0</v>
      </c>
      <c r="IT51" s="158">
        <v>0</v>
      </c>
      <c r="IU51" s="158">
        <v>0</v>
      </c>
      <c r="IV51" s="158">
        <v>0</v>
      </c>
      <c r="IW51" s="158">
        <v>0</v>
      </c>
      <c r="IX51" s="158">
        <v>0</v>
      </c>
      <c r="IY51" s="158">
        <v>0</v>
      </c>
      <c r="IZ51" s="158">
        <v>0</v>
      </c>
      <c r="JA51" s="158">
        <v>0</v>
      </c>
      <c r="JB51" s="158">
        <v>0</v>
      </c>
      <c r="JC51" s="158"/>
      <c r="JD51" s="158"/>
      <c r="JE51" s="158"/>
    </row>
    <row r="52" spans="1:265" x14ac:dyDescent="0.25">
      <c r="A52" s="13" t="s">
        <v>149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8">
        <v>303.85200808399998</v>
      </c>
      <c r="GY52" s="158">
        <v>316.977507092</v>
      </c>
      <c r="GZ52" s="158">
        <v>347.24393796700008</v>
      </c>
      <c r="HA52" s="158">
        <v>355.52949793799996</v>
      </c>
      <c r="HB52" s="158">
        <v>332.33551036400002</v>
      </c>
      <c r="HC52" s="158">
        <v>312.69481249100005</v>
      </c>
      <c r="HD52" s="158">
        <v>302.96812647600007</v>
      </c>
      <c r="HE52" s="158">
        <v>271.29613162100003</v>
      </c>
      <c r="HF52" s="158">
        <v>567.14578546000007</v>
      </c>
      <c r="HG52" s="158">
        <v>346.74792765299998</v>
      </c>
      <c r="HH52" s="158">
        <v>408.20683326100004</v>
      </c>
      <c r="HI52" s="158">
        <v>657.39858822200006</v>
      </c>
      <c r="HJ52" s="163">
        <v>181.341411091</v>
      </c>
      <c r="HK52" s="163">
        <v>385.91738994499997</v>
      </c>
      <c r="HL52" s="163">
        <v>360.85312959999999</v>
      </c>
      <c r="HM52" s="163">
        <v>425.32011278099998</v>
      </c>
      <c r="HN52" s="163">
        <v>379.75827940000005</v>
      </c>
      <c r="HO52" s="163">
        <v>376.16636287099999</v>
      </c>
      <c r="HP52" s="163">
        <v>375.14264947200002</v>
      </c>
      <c r="HQ52" s="163">
        <v>342.94069968500003</v>
      </c>
      <c r="HR52" s="163">
        <v>342.60224107299996</v>
      </c>
      <c r="HS52" s="163">
        <v>410.91083505199998</v>
      </c>
      <c r="HT52" s="163">
        <v>378.648813561</v>
      </c>
      <c r="HU52" s="163">
        <v>758.37827643700007</v>
      </c>
      <c r="HV52" s="163">
        <v>178.75361067000003</v>
      </c>
      <c r="HW52" s="163">
        <v>298.87690530699996</v>
      </c>
      <c r="HX52" s="163">
        <v>365.12289758899999</v>
      </c>
      <c r="HY52" s="163">
        <v>437.28073781899997</v>
      </c>
      <c r="HZ52" s="163">
        <v>394.45075673399998</v>
      </c>
      <c r="IA52" s="163">
        <v>388.234656685</v>
      </c>
      <c r="IB52" s="163">
        <v>412.32575068800008</v>
      </c>
      <c r="IC52" s="163">
        <v>355.64025574700003</v>
      </c>
      <c r="ID52" s="163">
        <v>395.47068978499993</v>
      </c>
      <c r="IE52" s="163">
        <v>429.66036855000004</v>
      </c>
      <c r="IF52" s="163">
        <v>447.28206107400001</v>
      </c>
      <c r="IG52" s="163">
        <v>580.46591177400001</v>
      </c>
      <c r="IH52" s="163">
        <v>299.61482596100001</v>
      </c>
      <c r="II52" s="163">
        <v>371.32845624100003</v>
      </c>
      <c r="IJ52" s="163">
        <v>401.85798513800006</v>
      </c>
      <c r="IK52" s="163">
        <v>479.02433666399997</v>
      </c>
      <c r="IL52" s="163">
        <v>414.80375485600001</v>
      </c>
      <c r="IM52" s="163">
        <v>339.37392405799994</v>
      </c>
      <c r="IN52" s="163">
        <v>402.86263168800008</v>
      </c>
      <c r="IO52" s="163">
        <v>435.02445174700006</v>
      </c>
      <c r="IP52" s="163">
        <v>472.89827794899998</v>
      </c>
      <c r="IQ52" s="163">
        <v>426.3226123</v>
      </c>
      <c r="IR52" s="163">
        <v>417.41348724099993</v>
      </c>
      <c r="IS52" s="163">
        <v>646.90349418000005</v>
      </c>
      <c r="IT52" s="158">
        <v>367.97391044199998</v>
      </c>
      <c r="IU52" s="158">
        <v>358.41498361000004</v>
      </c>
      <c r="IV52" s="158">
        <v>421.251958468</v>
      </c>
      <c r="IW52" s="158">
        <v>467.43634510399994</v>
      </c>
      <c r="IX52" s="158">
        <v>396.51577592399997</v>
      </c>
      <c r="IY52" s="158">
        <v>424.10692420300006</v>
      </c>
      <c r="IZ52" s="158">
        <v>863.97430764299997</v>
      </c>
      <c r="JA52" s="158">
        <v>469.18117385300002</v>
      </c>
      <c r="JB52" s="158">
        <v>516.991459588</v>
      </c>
      <c r="JC52" s="158"/>
      <c r="JD52" s="158"/>
      <c r="JE52" s="158"/>
    </row>
    <row r="53" spans="1:265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1">
        <v>190.28405762299997</v>
      </c>
      <c r="GY53" s="161">
        <v>236.825137595</v>
      </c>
      <c r="GZ53" s="161">
        <v>257.98765522200006</v>
      </c>
      <c r="HA53" s="161">
        <v>245.48238980199997</v>
      </c>
      <c r="HB53" s="161">
        <v>287.24945634300002</v>
      </c>
      <c r="HC53" s="161">
        <v>260.59406391700003</v>
      </c>
      <c r="HD53" s="161">
        <v>243.82386563900005</v>
      </c>
      <c r="HE53" s="161">
        <v>225.81579320600002</v>
      </c>
      <c r="HF53" s="161">
        <v>446.022141514</v>
      </c>
      <c r="HG53" s="161">
        <v>286.38313121799996</v>
      </c>
      <c r="HH53" s="161">
        <v>328.60897375600001</v>
      </c>
      <c r="HI53" s="161">
        <v>434.63644425800004</v>
      </c>
      <c r="HJ53" s="166">
        <v>180.843473754</v>
      </c>
      <c r="HK53" s="166">
        <v>237.661585027</v>
      </c>
      <c r="HL53" s="166">
        <v>266.45828618000002</v>
      </c>
      <c r="HM53" s="166">
        <v>264.07780742400001</v>
      </c>
      <c r="HN53" s="166">
        <v>281.40344815100002</v>
      </c>
      <c r="HO53" s="166">
        <v>294.91593565599999</v>
      </c>
      <c r="HP53" s="166">
        <v>283.89934567699999</v>
      </c>
      <c r="HQ53" s="166">
        <v>263.449292662</v>
      </c>
      <c r="HR53" s="166">
        <v>269.56685088899997</v>
      </c>
      <c r="HS53" s="166">
        <v>281.856193018</v>
      </c>
      <c r="HT53" s="166">
        <v>267.917039461</v>
      </c>
      <c r="HU53" s="166">
        <v>489.81014202100005</v>
      </c>
      <c r="HV53" s="166">
        <v>175.00471826200004</v>
      </c>
      <c r="HW53" s="166">
        <v>225.46952313999998</v>
      </c>
      <c r="HX53" s="166">
        <v>279.27905410800003</v>
      </c>
      <c r="HY53" s="166">
        <v>273.92907905299995</v>
      </c>
      <c r="HZ53" s="166">
        <v>283.17093949899999</v>
      </c>
      <c r="IA53" s="166">
        <v>256.19563665800001</v>
      </c>
      <c r="IB53" s="166">
        <v>293.65308302100004</v>
      </c>
      <c r="IC53" s="166">
        <v>264.17495083300003</v>
      </c>
      <c r="ID53" s="166">
        <v>283.58415146399994</v>
      </c>
      <c r="IE53" s="166">
        <v>248.50498493600003</v>
      </c>
      <c r="IF53" s="166">
        <v>284.76021459600003</v>
      </c>
      <c r="IG53" s="166">
        <v>433.861578614</v>
      </c>
      <c r="IH53" s="166">
        <v>202.96262200300001</v>
      </c>
      <c r="II53" s="166">
        <v>272.46587209600006</v>
      </c>
      <c r="IJ53" s="166">
        <v>302.55868385800005</v>
      </c>
      <c r="IK53" s="166">
        <v>324.99023718399997</v>
      </c>
      <c r="IL53" s="166">
        <v>290.82408961499999</v>
      </c>
      <c r="IM53" s="166">
        <v>233.73494453099997</v>
      </c>
      <c r="IN53" s="166">
        <v>268.02734554200003</v>
      </c>
      <c r="IO53" s="166">
        <v>293.55282689500007</v>
      </c>
      <c r="IP53" s="166">
        <v>318.86231609399994</v>
      </c>
      <c r="IQ53" s="166">
        <v>302.00473181899997</v>
      </c>
      <c r="IR53" s="166">
        <v>292.66930648999994</v>
      </c>
      <c r="IS53" s="166">
        <v>451.91310737500004</v>
      </c>
      <c r="IT53" s="161">
        <v>240.46888030199997</v>
      </c>
      <c r="IU53" s="161">
        <v>261.28286626300002</v>
      </c>
      <c r="IV53" s="161">
        <v>309.09872900900001</v>
      </c>
      <c r="IW53" s="161">
        <v>324.89001471599994</v>
      </c>
      <c r="IX53" s="161">
        <v>299.83299377099996</v>
      </c>
      <c r="IY53" s="161">
        <v>290.89957685900004</v>
      </c>
      <c r="IZ53" s="161">
        <v>418.64382420099997</v>
      </c>
      <c r="JA53" s="161">
        <v>336.096041415</v>
      </c>
      <c r="JB53" s="161">
        <v>348.22216657600001</v>
      </c>
      <c r="JC53" s="161"/>
      <c r="JD53" s="161"/>
      <c r="JE53" s="161"/>
    </row>
    <row r="54" spans="1:265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8">
        <v>113.567950461</v>
      </c>
      <c r="GY54" s="158">
        <v>80.152369496999995</v>
      </c>
      <c r="GZ54" s="158">
        <v>89.256282745000007</v>
      </c>
      <c r="HA54" s="158">
        <v>110.04710813600001</v>
      </c>
      <c r="HB54" s="158">
        <v>45.086054021000002</v>
      </c>
      <c r="HC54" s="158">
        <v>52.100748574000001</v>
      </c>
      <c r="HD54" s="158">
        <v>59.144260837000004</v>
      </c>
      <c r="HE54" s="158">
        <v>45.480338414999999</v>
      </c>
      <c r="HF54" s="158">
        <v>121.12364394600002</v>
      </c>
      <c r="HG54" s="158">
        <v>60.364796435000002</v>
      </c>
      <c r="HH54" s="158">
        <v>79.597859505000002</v>
      </c>
      <c r="HI54" s="158">
        <v>222.76214396400002</v>
      </c>
      <c r="HJ54" s="163">
        <v>0.49793733700000004</v>
      </c>
      <c r="HK54" s="163">
        <v>148.255804918</v>
      </c>
      <c r="HL54" s="163">
        <v>94.394843419999987</v>
      </c>
      <c r="HM54" s="163">
        <v>161.24230535699996</v>
      </c>
      <c r="HN54" s="163">
        <v>98.354831249000014</v>
      </c>
      <c r="HO54" s="163">
        <v>81.250427215000002</v>
      </c>
      <c r="HP54" s="163">
        <v>91.243303795000003</v>
      </c>
      <c r="HQ54" s="163">
        <v>79.491407023000008</v>
      </c>
      <c r="HR54" s="163">
        <v>73.035390184000008</v>
      </c>
      <c r="HS54" s="163">
        <v>129.05464203399998</v>
      </c>
      <c r="HT54" s="163">
        <v>110.73177410000001</v>
      </c>
      <c r="HU54" s="163">
        <v>268.56813441599996</v>
      </c>
      <c r="HV54" s="163">
        <v>3.7488924080000001</v>
      </c>
      <c r="HW54" s="163">
        <v>73.407382166999994</v>
      </c>
      <c r="HX54" s="163">
        <v>85.843843480999993</v>
      </c>
      <c r="HY54" s="163">
        <v>163.35165876600001</v>
      </c>
      <c r="HZ54" s="163">
        <v>111.279817235</v>
      </c>
      <c r="IA54" s="163">
        <v>132.03902002700002</v>
      </c>
      <c r="IB54" s="163">
        <v>118.67266766700001</v>
      </c>
      <c r="IC54" s="163">
        <v>91.465304913999987</v>
      </c>
      <c r="ID54" s="163">
        <v>111.886538321</v>
      </c>
      <c r="IE54" s="163">
        <v>181.15538361399999</v>
      </c>
      <c r="IF54" s="163">
        <v>162.52184647800001</v>
      </c>
      <c r="IG54" s="163">
        <v>146.60433316000001</v>
      </c>
      <c r="IH54" s="163">
        <v>96.652203958000001</v>
      </c>
      <c r="II54" s="163">
        <v>98.862584145</v>
      </c>
      <c r="IJ54" s="163">
        <v>99.299301279999995</v>
      </c>
      <c r="IK54" s="163">
        <v>154.03409948000001</v>
      </c>
      <c r="IL54" s="163">
        <v>123.97966524100001</v>
      </c>
      <c r="IM54" s="163">
        <v>105.63897952699999</v>
      </c>
      <c r="IN54" s="163">
        <v>134.83528614600002</v>
      </c>
      <c r="IO54" s="163">
        <v>141.47162485200002</v>
      </c>
      <c r="IP54" s="163">
        <v>154.03596185500001</v>
      </c>
      <c r="IQ54" s="163">
        <v>124.31788048100002</v>
      </c>
      <c r="IR54" s="163">
        <v>124.744180751</v>
      </c>
      <c r="IS54" s="163">
        <v>194.99038680499999</v>
      </c>
      <c r="IT54" s="158">
        <v>127.50503014</v>
      </c>
      <c r="IU54" s="158">
        <v>97.132117346999991</v>
      </c>
      <c r="IV54" s="158">
        <v>112.15322945899999</v>
      </c>
      <c r="IW54" s="158">
        <v>142.546330388</v>
      </c>
      <c r="IX54" s="158">
        <v>96.682782152999991</v>
      </c>
      <c r="IY54" s="158">
        <v>133.207347344</v>
      </c>
      <c r="IZ54" s="158">
        <v>445.330483442</v>
      </c>
      <c r="JA54" s="158">
        <v>133.08513243799999</v>
      </c>
      <c r="JB54" s="158">
        <v>168.76929301199999</v>
      </c>
      <c r="JC54" s="158"/>
      <c r="JD54" s="158"/>
      <c r="JE54" s="158"/>
    </row>
    <row r="55" spans="1:265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1">
        <v>497.644703252</v>
      </c>
      <c r="GY55" s="161">
        <v>461.07844755899998</v>
      </c>
      <c r="GZ55" s="161">
        <v>503.29528442100002</v>
      </c>
      <c r="HA55" s="161">
        <v>1229.9007744839998</v>
      </c>
      <c r="HB55" s="161">
        <v>669.81188811800007</v>
      </c>
      <c r="HC55" s="161">
        <v>778.32101483199995</v>
      </c>
      <c r="HD55" s="161">
        <v>552.08463956699995</v>
      </c>
      <c r="HE55" s="161">
        <v>978.107000019</v>
      </c>
      <c r="HF55" s="161">
        <v>1032.2170839519999</v>
      </c>
      <c r="HG55" s="161">
        <v>527.0618680020001</v>
      </c>
      <c r="HH55" s="161">
        <v>541.98395199300001</v>
      </c>
      <c r="HI55" s="161">
        <v>1311.4852857549999</v>
      </c>
      <c r="HJ55" s="166">
        <v>501.03440889699999</v>
      </c>
      <c r="HK55" s="166">
        <v>479.136658614</v>
      </c>
      <c r="HL55" s="166">
        <v>541.91046815699997</v>
      </c>
      <c r="HM55" s="166">
        <v>490.02347988900004</v>
      </c>
      <c r="HN55" s="166">
        <v>545.66746018000003</v>
      </c>
      <c r="HO55" s="166">
        <v>488.26043384400003</v>
      </c>
      <c r="HP55" s="166">
        <v>553.11653568999998</v>
      </c>
      <c r="HQ55" s="166">
        <v>481.67302708700004</v>
      </c>
      <c r="HR55" s="166">
        <v>545.89265405800006</v>
      </c>
      <c r="HS55" s="166">
        <v>469.25483080600003</v>
      </c>
      <c r="HT55" s="166">
        <v>515.93060813800003</v>
      </c>
      <c r="HU55" s="166">
        <v>883.77359831199999</v>
      </c>
      <c r="HV55" s="166">
        <v>558.01460446999999</v>
      </c>
      <c r="HW55" s="166">
        <v>547.137139488</v>
      </c>
      <c r="HX55" s="166">
        <v>668.74631575399997</v>
      </c>
      <c r="HY55" s="166">
        <v>546.71720772499998</v>
      </c>
      <c r="HZ55" s="166">
        <v>599.58814249299996</v>
      </c>
      <c r="IA55" s="166">
        <v>597.26568690900001</v>
      </c>
      <c r="IB55" s="166">
        <v>630.49724762400001</v>
      </c>
      <c r="IC55" s="166">
        <v>635.25651790899997</v>
      </c>
      <c r="ID55" s="166">
        <v>730.64940378999995</v>
      </c>
      <c r="IE55" s="166">
        <v>592.29412067200008</v>
      </c>
      <c r="IF55" s="166">
        <v>724.31812427500006</v>
      </c>
      <c r="IG55" s="166">
        <v>918.96266928399996</v>
      </c>
      <c r="IH55" s="166">
        <v>610.447964361</v>
      </c>
      <c r="II55" s="166">
        <v>739.55053188700003</v>
      </c>
      <c r="IJ55" s="166">
        <v>758.81322253100006</v>
      </c>
      <c r="IK55" s="166">
        <v>758.67116838799984</v>
      </c>
      <c r="IL55" s="166">
        <v>677.11840093300009</v>
      </c>
      <c r="IM55" s="166">
        <v>755.66983923800001</v>
      </c>
      <c r="IN55" s="166">
        <v>726.43484904700006</v>
      </c>
      <c r="IO55" s="166">
        <v>763.33991503600009</v>
      </c>
      <c r="IP55" s="166">
        <v>694.19669639600011</v>
      </c>
      <c r="IQ55" s="166">
        <v>782.76541107599985</v>
      </c>
      <c r="IR55" s="166">
        <v>692.1194494990001</v>
      </c>
      <c r="IS55" s="166">
        <v>1202.660037652</v>
      </c>
      <c r="IT55" s="161">
        <v>681.90167386099995</v>
      </c>
      <c r="IU55" s="161">
        <v>754.40971622400002</v>
      </c>
      <c r="IV55" s="161">
        <v>757.09387550499991</v>
      </c>
      <c r="IW55" s="161">
        <v>750.09373792200006</v>
      </c>
      <c r="IX55" s="161">
        <v>740.19488153200007</v>
      </c>
      <c r="IY55" s="161">
        <v>744.65206402299998</v>
      </c>
      <c r="IZ55" s="161">
        <v>749.37541258599992</v>
      </c>
      <c r="JA55" s="161">
        <v>743.09611486999995</v>
      </c>
      <c r="JB55" s="161">
        <v>764.41963660299996</v>
      </c>
      <c r="JC55" s="161"/>
      <c r="JD55" s="161"/>
      <c r="JE55" s="161"/>
    </row>
    <row r="56" spans="1:265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8">
        <v>262.32104478499997</v>
      </c>
      <c r="GY56" s="158">
        <v>285.17527377499999</v>
      </c>
      <c r="GZ56" s="158">
        <v>273.63009894400005</v>
      </c>
      <c r="HA56" s="158">
        <v>281.73489987100004</v>
      </c>
      <c r="HB56" s="158">
        <v>278.83563601900005</v>
      </c>
      <c r="HC56" s="158">
        <v>286.08662753999999</v>
      </c>
      <c r="HD56" s="158">
        <v>288.82947146900005</v>
      </c>
      <c r="HE56" s="158">
        <v>293.68029157500001</v>
      </c>
      <c r="HF56" s="158">
        <v>288.111464754</v>
      </c>
      <c r="HG56" s="158">
        <v>298.27328750000004</v>
      </c>
      <c r="HH56" s="158">
        <v>293.29591282000001</v>
      </c>
      <c r="HI56" s="158">
        <v>295.55849977100002</v>
      </c>
      <c r="HJ56" s="163">
        <v>286.082180365</v>
      </c>
      <c r="HK56" s="163">
        <v>292.79059751400001</v>
      </c>
      <c r="HL56" s="163">
        <v>303.45636434100004</v>
      </c>
      <c r="HM56" s="163">
        <v>296.16602255600003</v>
      </c>
      <c r="HN56" s="163">
        <v>300.52011501700002</v>
      </c>
      <c r="HO56" s="163">
        <v>294.848576428</v>
      </c>
      <c r="HP56" s="163">
        <v>298.26176945399999</v>
      </c>
      <c r="HQ56" s="163">
        <v>301.71719897000003</v>
      </c>
      <c r="HR56" s="163">
        <v>302.792174381</v>
      </c>
      <c r="HS56" s="163">
        <v>299.64305744300003</v>
      </c>
      <c r="HT56" s="163">
        <v>310.73532037400003</v>
      </c>
      <c r="HU56" s="163">
        <v>310.72400394800002</v>
      </c>
      <c r="HV56" s="163">
        <v>312.32300265599997</v>
      </c>
      <c r="HW56" s="163">
        <v>331.42198351800005</v>
      </c>
      <c r="HX56" s="163">
        <v>334.05569344399998</v>
      </c>
      <c r="HY56" s="163">
        <v>335.54895570399998</v>
      </c>
      <c r="HZ56" s="163">
        <v>340.56868284500001</v>
      </c>
      <c r="IA56" s="163">
        <v>341.02945903299997</v>
      </c>
      <c r="IB56" s="163">
        <v>344.66857101300002</v>
      </c>
      <c r="IC56" s="163">
        <v>359.303275085</v>
      </c>
      <c r="ID56" s="163">
        <v>346.64644049999998</v>
      </c>
      <c r="IE56" s="163">
        <v>348.20600613600004</v>
      </c>
      <c r="IF56" s="163">
        <v>351.10722996100003</v>
      </c>
      <c r="IG56" s="163">
        <v>357.69012692800004</v>
      </c>
      <c r="IH56" s="163">
        <v>361.184453249</v>
      </c>
      <c r="II56" s="163">
        <v>392.58435272100002</v>
      </c>
      <c r="IJ56" s="163">
        <v>393.12575886500002</v>
      </c>
      <c r="IK56" s="163">
        <v>399.79406151699999</v>
      </c>
      <c r="IL56" s="163">
        <v>394.38746515400004</v>
      </c>
      <c r="IM56" s="163">
        <v>391.48082533199999</v>
      </c>
      <c r="IN56" s="163">
        <v>399.55089403199997</v>
      </c>
      <c r="IO56" s="163">
        <v>403.20626392700001</v>
      </c>
      <c r="IP56" s="163">
        <v>403.60310564700001</v>
      </c>
      <c r="IQ56" s="163">
        <v>406.50256355199997</v>
      </c>
      <c r="IR56" s="163">
        <v>405.29356861299999</v>
      </c>
      <c r="IS56" s="163">
        <v>410.327731449</v>
      </c>
      <c r="IT56" s="158">
        <v>401.50162616199998</v>
      </c>
      <c r="IU56" s="158">
        <v>449.94974522799998</v>
      </c>
      <c r="IV56" s="158">
        <v>438.43787432799996</v>
      </c>
      <c r="IW56" s="158">
        <v>447.49202055200004</v>
      </c>
      <c r="IX56" s="158">
        <v>431.94042629299997</v>
      </c>
      <c r="IY56" s="158">
        <v>426.96554845999998</v>
      </c>
      <c r="IZ56" s="158">
        <v>445.96629593199998</v>
      </c>
      <c r="JA56" s="158">
        <v>449.09443202099993</v>
      </c>
      <c r="JB56" s="158">
        <v>451.13063009699999</v>
      </c>
      <c r="JC56" s="158"/>
      <c r="JD56" s="158"/>
      <c r="JE56" s="158"/>
    </row>
    <row r="57" spans="1:265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8">
        <v>214.613616073</v>
      </c>
      <c r="GY57" s="158">
        <v>145.20234210999999</v>
      </c>
      <c r="GZ57" s="158">
        <v>199.14616286099999</v>
      </c>
      <c r="HA57" s="158">
        <v>911.55902036499992</v>
      </c>
      <c r="HB57" s="158">
        <v>372.93146080300005</v>
      </c>
      <c r="HC57" s="158">
        <v>468.82750163700001</v>
      </c>
      <c r="HD57" s="158">
        <v>243.53976627599997</v>
      </c>
      <c r="HE57" s="158">
        <v>661.94324133999999</v>
      </c>
      <c r="HF57" s="158">
        <v>724.19606864399998</v>
      </c>
      <c r="HG57" s="158">
        <v>206.66281221100002</v>
      </c>
      <c r="HH57" s="158">
        <v>228.83386247200002</v>
      </c>
      <c r="HI57" s="158">
        <v>993.76753768499998</v>
      </c>
      <c r="HJ57" s="163">
        <v>195.75128152600001</v>
      </c>
      <c r="HK57" s="163">
        <v>160.87615720700001</v>
      </c>
      <c r="HL57" s="163">
        <v>208.80188889299998</v>
      </c>
      <c r="HM57" s="163">
        <v>160.52663006899999</v>
      </c>
      <c r="HN57" s="163">
        <v>223.67378062899999</v>
      </c>
      <c r="HO57" s="163">
        <v>170.619080368</v>
      </c>
      <c r="HP57" s="163">
        <v>231.51635789699998</v>
      </c>
      <c r="HQ57" s="163">
        <v>157.328460888</v>
      </c>
      <c r="HR57" s="163">
        <v>222.46480175899998</v>
      </c>
      <c r="HS57" s="163">
        <v>148.82781401499997</v>
      </c>
      <c r="HT57" s="163">
        <v>180.45374373600001</v>
      </c>
      <c r="HU57" s="163">
        <v>546.541921366</v>
      </c>
      <c r="HV57" s="163">
        <v>222.61625670500001</v>
      </c>
      <c r="HW57" s="163">
        <v>163.65733162399999</v>
      </c>
      <c r="HX57" s="163">
        <v>234.34988693299999</v>
      </c>
      <c r="HY57" s="163">
        <v>167.02365900799998</v>
      </c>
      <c r="HZ57" s="163">
        <v>199.73179212400001</v>
      </c>
      <c r="IA57" s="163">
        <v>210.92575491099998</v>
      </c>
      <c r="IB57" s="163">
        <v>240.87436968599999</v>
      </c>
      <c r="IC57" s="163">
        <v>180.22229683</v>
      </c>
      <c r="ID57" s="163">
        <v>239.91005514900002</v>
      </c>
      <c r="IE57" s="163">
        <v>180.33913218799998</v>
      </c>
      <c r="IF57" s="163">
        <v>311.726232616</v>
      </c>
      <c r="IG57" s="163">
        <v>495.84512603299999</v>
      </c>
      <c r="IH57" s="163">
        <v>217.69475839900002</v>
      </c>
      <c r="II57" s="163">
        <v>280.33010949100003</v>
      </c>
      <c r="IJ57" s="163">
        <v>198.994553086</v>
      </c>
      <c r="IK57" s="163">
        <v>286.04875783299997</v>
      </c>
      <c r="IL57" s="163">
        <v>209.276399849</v>
      </c>
      <c r="IM57" s="163">
        <v>273.47520688599997</v>
      </c>
      <c r="IN57" s="163">
        <v>215.64821542999999</v>
      </c>
      <c r="IO57" s="163">
        <v>302.51916913700001</v>
      </c>
      <c r="IP57" s="163">
        <v>223.00429313200002</v>
      </c>
      <c r="IQ57" s="163">
        <v>297.33299452199998</v>
      </c>
      <c r="IR57" s="163">
        <v>259.51501582000003</v>
      </c>
      <c r="IS57" s="163">
        <v>700.44782445099997</v>
      </c>
      <c r="IT57" s="158">
        <v>260.599814525</v>
      </c>
      <c r="IU57" s="158">
        <v>269.79145231100006</v>
      </c>
      <c r="IV57" s="158">
        <v>279.85136358</v>
      </c>
      <c r="IW57" s="158">
        <v>275.81109014899999</v>
      </c>
      <c r="IX57" s="158">
        <v>281.50389901900002</v>
      </c>
      <c r="IY57" s="158">
        <v>293.55045695999996</v>
      </c>
      <c r="IZ57" s="158">
        <v>277.41823741799999</v>
      </c>
      <c r="JA57" s="158">
        <v>270.03846093800001</v>
      </c>
      <c r="JB57" s="158">
        <v>288.84409488699998</v>
      </c>
      <c r="JC57" s="158"/>
      <c r="JD57" s="158"/>
      <c r="JE57" s="158"/>
    </row>
    <row r="58" spans="1:265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8">
        <v>20.710042394000002</v>
      </c>
      <c r="GY58" s="158">
        <v>30.700831674000003</v>
      </c>
      <c r="GZ58" s="158">
        <v>30.519022615999997</v>
      </c>
      <c r="HA58" s="158">
        <v>36.606854247999998</v>
      </c>
      <c r="HB58" s="158">
        <v>18.044791296</v>
      </c>
      <c r="HC58" s="158">
        <v>23.406885655000004</v>
      </c>
      <c r="HD58" s="158">
        <v>19.715401822</v>
      </c>
      <c r="HE58" s="158">
        <v>22.483467103999999</v>
      </c>
      <c r="HF58" s="158">
        <v>19.909550554000003</v>
      </c>
      <c r="HG58" s="158">
        <v>22.125768291</v>
      </c>
      <c r="HH58" s="158">
        <v>19.854176701</v>
      </c>
      <c r="HI58" s="158">
        <v>22.159248299000019</v>
      </c>
      <c r="HJ58" s="163">
        <v>19.200947006</v>
      </c>
      <c r="HK58" s="163">
        <v>25.469903892999998</v>
      </c>
      <c r="HL58" s="163">
        <v>29.652214922999999</v>
      </c>
      <c r="HM58" s="163">
        <v>33.330827264</v>
      </c>
      <c r="HN58" s="163">
        <v>21.473564534000001</v>
      </c>
      <c r="HO58" s="163">
        <v>22.792777048000005</v>
      </c>
      <c r="HP58" s="163">
        <v>23.338408339000001</v>
      </c>
      <c r="HQ58" s="163">
        <v>22.627367229000001</v>
      </c>
      <c r="HR58" s="163">
        <v>20.635677918000003</v>
      </c>
      <c r="HS58" s="163">
        <v>20.783959348</v>
      </c>
      <c r="HT58" s="163">
        <v>24.741544028</v>
      </c>
      <c r="HU58" s="163">
        <v>26.507672998</v>
      </c>
      <c r="HV58" s="163">
        <v>23.075345109000001</v>
      </c>
      <c r="HW58" s="163">
        <v>52.057824346000004</v>
      </c>
      <c r="HX58" s="163">
        <v>100.340735377</v>
      </c>
      <c r="HY58" s="163">
        <v>44.144593012999998</v>
      </c>
      <c r="HZ58" s="163">
        <v>59.287667524000007</v>
      </c>
      <c r="IA58" s="163">
        <v>45.31047296500001</v>
      </c>
      <c r="IB58" s="163">
        <v>44.954306925000004</v>
      </c>
      <c r="IC58" s="163">
        <v>95.73094599400001</v>
      </c>
      <c r="ID58" s="163">
        <v>144.09290814099998</v>
      </c>
      <c r="IE58" s="163">
        <v>63.748982348000006</v>
      </c>
      <c r="IF58" s="163">
        <v>61.484661697999996</v>
      </c>
      <c r="IG58" s="163">
        <v>65.427416323000003</v>
      </c>
      <c r="IH58" s="163">
        <v>31.568752713000006</v>
      </c>
      <c r="II58" s="163">
        <v>66.636069675000002</v>
      </c>
      <c r="IJ58" s="163">
        <v>166.69291058000002</v>
      </c>
      <c r="IK58" s="163">
        <v>72.828349037999985</v>
      </c>
      <c r="IL58" s="163">
        <v>73.454535929999977</v>
      </c>
      <c r="IM58" s="163">
        <v>90.71380701999999</v>
      </c>
      <c r="IN58" s="163">
        <v>111.23573958499999</v>
      </c>
      <c r="IO58" s="163">
        <v>57.614481972</v>
      </c>
      <c r="IP58" s="163">
        <v>67.589297617</v>
      </c>
      <c r="IQ58" s="163">
        <v>78.929853002000002</v>
      </c>
      <c r="IR58" s="163">
        <v>27.310865065999998</v>
      </c>
      <c r="IS58" s="163">
        <v>91.884481751999999</v>
      </c>
      <c r="IT58" s="158">
        <v>19.800233174000002</v>
      </c>
      <c r="IU58" s="158">
        <v>34.668518685000002</v>
      </c>
      <c r="IV58" s="158">
        <v>38.804637597000003</v>
      </c>
      <c r="IW58" s="158">
        <v>26.790627221000001</v>
      </c>
      <c r="IX58" s="158">
        <v>26.75055622</v>
      </c>
      <c r="IY58" s="158">
        <v>24.136058603000002</v>
      </c>
      <c r="IZ58" s="158">
        <v>25.990879236000001</v>
      </c>
      <c r="JA58" s="158">
        <v>23.963221911000002</v>
      </c>
      <c r="JB58" s="158">
        <v>24.444911619000003</v>
      </c>
      <c r="JC58" s="158"/>
      <c r="JD58" s="158"/>
      <c r="JE58" s="158"/>
    </row>
    <row r="59" spans="1:265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8">
        <v>41.243180448000004</v>
      </c>
      <c r="GY59" s="158">
        <v>41.754725809999996</v>
      </c>
      <c r="GZ59" s="158">
        <v>235.92106307100002</v>
      </c>
      <c r="HA59" s="158">
        <v>69.079582385999998</v>
      </c>
      <c r="HB59" s="158">
        <v>37.462054514000002</v>
      </c>
      <c r="HC59" s="158">
        <v>48.365206979</v>
      </c>
      <c r="HD59" s="158">
        <v>377.46767568700005</v>
      </c>
      <c r="HE59" s="158">
        <v>82.687648748000001</v>
      </c>
      <c r="HF59" s="158">
        <v>41.719500185000001</v>
      </c>
      <c r="HG59" s="158">
        <v>74.673030795000003</v>
      </c>
      <c r="HH59" s="158">
        <v>91.573174350000002</v>
      </c>
      <c r="HI59" s="158">
        <v>195.981298466</v>
      </c>
      <c r="HJ59" s="163">
        <v>8.7232370110000002</v>
      </c>
      <c r="HK59" s="163">
        <v>36.922277418999997</v>
      </c>
      <c r="HL59" s="163">
        <v>266.32573536799998</v>
      </c>
      <c r="HM59" s="163">
        <v>112.82071161100001</v>
      </c>
      <c r="HN59" s="163">
        <v>73.184348212000003</v>
      </c>
      <c r="HO59" s="163">
        <v>54.698986129000005</v>
      </c>
      <c r="HP59" s="163">
        <v>298.66543189600003</v>
      </c>
      <c r="HQ59" s="163">
        <v>141.06646231500002</v>
      </c>
      <c r="HR59" s="163">
        <v>116.66541165300001</v>
      </c>
      <c r="HS59" s="163">
        <v>86.13614930899999</v>
      </c>
      <c r="HT59" s="163">
        <v>151.95670382499998</v>
      </c>
      <c r="HU59" s="163">
        <v>221.055129521</v>
      </c>
      <c r="HV59" s="163">
        <v>17.415824048999998</v>
      </c>
      <c r="HW59" s="163">
        <v>78.238105062000017</v>
      </c>
      <c r="HX59" s="163">
        <v>326.76362183000003</v>
      </c>
      <c r="HY59" s="163">
        <v>102.467831867</v>
      </c>
      <c r="HZ59" s="163">
        <v>98.991499309000005</v>
      </c>
      <c r="IA59" s="163">
        <v>113.05013703199999</v>
      </c>
      <c r="IB59" s="163">
        <v>358.61870580500005</v>
      </c>
      <c r="IC59" s="163">
        <v>99.222745038999989</v>
      </c>
      <c r="ID59" s="163">
        <v>87.804783721000007</v>
      </c>
      <c r="IE59" s="163">
        <v>125.66294286899999</v>
      </c>
      <c r="IF59" s="163">
        <v>157.00334591100003</v>
      </c>
      <c r="IG59" s="163">
        <v>180.805629861</v>
      </c>
      <c r="IH59" s="163">
        <v>48.702143448000001</v>
      </c>
      <c r="II59" s="163">
        <v>65.878293010000007</v>
      </c>
      <c r="IJ59" s="163">
        <v>289.038785163</v>
      </c>
      <c r="IK59" s="163">
        <v>103.99018276699999</v>
      </c>
      <c r="IL59" s="163">
        <v>148.08465399100001</v>
      </c>
      <c r="IM59" s="163">
        <v>101.05044324400001</v>
      </c>
      <c r="IN59" s="163">
        <v>292.63191656100003</v>
      </c>
      <c r="IO59" s="163">
        <v>80.197789756000006</v>
      </c>
      <c r="IP59" s="163">
        <v>105.43594014999999</v>
      </c>
      <c r="IQ59" s="163">
        <v>173.65320180700002</v>
      </c>
      <c r="IR59" s="163">
        <v>158.60008696199998</v>
      </c>
      <c r="IS59" s="163">
        <v>753.39653363100001</v>
      </c>
      <c r="IT59" s="158">
        <v>9.1606075030000014</v>
      </c>
      <c r="IU59" s="158">
        <v>120.791473983</v>
      </c>
      <c r="IV59" s="158">
        <v>160.37972028500002</v>
      </c>
      <c r="IW59" s="158">
        <v>163.72374456899999</v>
      </c>
      <c r="IX59" s="158">
        <v>270.08122899700004</v>
      </c>
      <c r="IY59" s="158">
        <v>192.33654062599999</v>
      </c>
      <c r="IZ59" s="158">
        <v>180.28372089200002</v>
      </c>
      <c r="JA59" s="158">
        <v>186.03403647300001</v>
      </c>
      <c r="JB59" s="158">
        <v>143.953139695</v>
      </c>
      <c r="JC59" s="158"/>
      <c r="JD59" s="158"/>
      <c r="JE59" s="158"/>
    </row>
    <row r="60" spans="1:265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1">
        <v>18.764249133</v>
      </c>
      <c r="GY60" s="161">
        <v>14.657161009999999</v>
      </c>
      <c r="GZ60" s="161">
        <v>189.01965766400002</v>
      </c>
      <c r="HA60" s="161">
        <v>19.305537243000003</v>
      </c>
      <c r="HB60" s="161">
        <v>10.407426337</v>
      </c>
      <c r="HC60" s="161">
        <v>18.845349406</v>
      </c>
      <c r="HD60" s="161">
        <v>24.548681719999998</v>
      </c>
      <c r="HE60" s="161">
        <v>52.812218790000003</v>
      </c>
      <c r="HF60" s="161">
        <v>17.866112944000001</v>
      </c>
      <c r="HG60" s="161">
        <v>40.690642056999998</v>
      </c>
      <c r="HH60" s="161">
        <v>70.581661659000005</v>
      </c>
      <c r="HI60" s="161">
        <v>108.21823471399999</v>
      </c>
      <c r="HJ60" s="166">
        <v>8.4503174180000009</v>
      </c>
      <c r="HK60" s="166">
        <v>11.023418969</v>
      </c>
      <c r="HL60" s="166">
        <v>22.997737848999996</v>
      </c>
      <c r="HM60" s="166">
        <v>71.675286880000002</v>
      </c>
      <c r="HN60" s="166">
        <v>30.894451137000001</v>
      </c>
      <c r="HO60" s="166">
        <v>23.537512322000001</v>
      </c>
      <c r="HP60" s="166">
        <v>21.108397910000001</v>
      </c>
      <c r="HQ60" s="166">
        <v>46.838838991000003</v>
      </c>
      <c r="HR60" s="166">
        <v>30.399054747999998</v>
      </c>
      <c r="HS60" s="166">
        <v>47.002787067999996</v>
      </c>
      <c r="HT60" s="166">
        <v>38.919646358999991</v>
      </c>
      <c r="HU60" s="166">
        <v>61.270292998000002</v>
      </c>
      <c r="HV60" s="166">
        <v>17.415824048999998</v>
      </c>
      <c r="HW60" s="166">
        <v>15.68162616</v>
      </c>
      <c r="HX60" s="166">
        <v>22.192588903000001</v>
      </c>
      <c r="HY60" s="166">
        <v>32.830961524999999</v>
      </c>
      <c r="HZ60" s="166">
        <v>32.891077420999999</v>
      </c>
      <c r="IA60" s="166">
        <v>49.269101163999991</v>
      </c>
      <c r="IB60" s="166">
        <v>52.443594742999984</v>
      </c>
      <c r="IC60" s="166">
        <v>42.73939640799999</v>
      </c>
      <c r="ID60" s="166">
        <v>52.187625604999994</v>
      </c>
      <c r="IE60" s="166">
        <v>52.990386037999997</v>
      </c>
      <c r="IF60" s="166">
        <v>48.068290874000006</v>
      </c>
      <c r="IG60" s="166">
        <v>61.459369212000006</v>
      </c>
      <c r="IH60" s="166">
        <v>17.960889546000001</v>
      </c>
      <c r="II60" s="166">
        <v>14.814047390000001</v>
      </c>
      <c r="IJ60" s="166">
        <v>46.996443696</v>
      </c>
      <c r="IK60" s="166">
        <v>65.431476545999999</v>
      </c>
      <c r="IL60" s="166">
        <v>62.052607149000004</v>
      </c>
      <c r="IM60" s="166">
        <v>35.981243816000003</v>
      </c>
      <c r="IN60" s="166">
        <v>74.192838196999986</v>
      </c>
      <c r="IO60" s="166">
        <v>32.002067650000008</v>
      </c>
      <c r="IP60" s="166">
        <v>22.047084529999999</v>
      </c>
      <c r="IQ60" s="166">
        <v>48.677039709999995</v>
      </c>
      <c r="IR60" s="166">
        <v>49.540476529999999</v>
      </c>
      <c r="IS60" s="166">
        <v>349.77085186099998</v>
      </c>
      <c r="IT60" s="161">
        <v>8.6700339570000011</v>
      </c>
      <c r="IU60" s="161">
        <v>25.587230349999999</v>
      </c>
      <c r="IV60" s="161">
        <v>69.157256285000017</v>
      </c>
      <c r="IW60" s="161">
        <v>55.896597330999988</v>
      </c>
      <c r="IX60" s="161">
        <v>129.05403566500001</v>
      </c>
      <c r="IY60" s="161">
        <v>69.665342180999986</v>
      </c>
      <c r="IZ60" s="161">
        <v>117.82658553100001</v>
      </c>
      <c r="JA60" s="161">
        <v>110.63926989300001</v>
      </c>
      <c r="JB60" s="161">
        <v>42.102533298000012</v>
      </c>
      <c r="JC60" s="161"/>
      <c r="JD60" s="161"/>
      <c r="JE60" s="161"/>
    </row>
    <row r="61" spans="1:265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8">
        <v>5</v>
      </c>
      <c r="GY61" s="158">
        <v>2.4363447000000003</v>
      </c>
      <c r="GZ61" s="158">
        <v>167</v>
      </c>
      <c r="HA61" s="158">
        <v>6.2526553000000007</v>
      </c>
      <c r="HB61" s="158">
        <v>3</v>
      </c>
      <c r="HC61" s="158">
        <v>3.3450000000000002</v>
      </c>
      <c r="HD61" s="158">
        <v>3.0049999999999999</v>
      </c>
      <c r="HE61" s="158">
        <v>22.293528770000002</v>
      </c>
      <c r="HF61" s="158">
        <v>3</v>
      </c>
      <c r="HG61" s="158">
        <v>2.9101815000000002</v>
      </c>
      <c r="HH61" s="158">
        <v>32.111750000000001</v>
      </c>
      <c r="HI61" s="158">
        <v>11.4790145</v>
      </c>
      <c r="HJ61" s="163">
        <v>4</v>
      </c>
      <c r="HK61" s="163">
        <v>4.2638749999999996</v>
      </c>
      <c r="HL61" s="163">
        <v>3.1</v>
      </c>
      <c r="HM61" s="163">
        <v>45.256456806000003</v>
      </c>
      <c r="HN61" s="163">
        <v>6.4</v>
      </c>
      <c r="HO61" s="163">
        <v>5.5</v>
      </c>
      <c r="HP61" s="163">
        <v>2</v>
      </c>
      <c r="HQ61" s="163">
        <v>6</v>
      </c>
      <c r="HR61" s="163">
        <v>5.9998313200000002</v>
      </c>
      <c r="HS61" s="163">
        <v>-1.0451150000000001E-3</v>
      </c>
      <c r="HT61" s="163">
        <v>9.999915660000001</v>
      </c>
      <c r="HU61" s="163">
        <v>11.01553292</v>
      </c>
      <c r="HV61" s="163">
        <v>6.627737647</v>
      </c>
      <c r="HW61" s="163">
        <v>1.3662738990000001</v>
      </c>
      <c r="HX61" s="163">
        <v>1.5</v>
      </c>
      <c r="HY61" s="163">
        <v>12</v>
      </c>
      <c r="HZ61" s="163">
        <v>10.5124616</v>
      </c>
      <c r="IA61" s="163">
        <v>6.5184609560000002</v>
      </c>
      <c r="IB61" s="163">
        <v>7.0026400210000004</v>
      </c>
      <c r="IC61" s="163">
        <v>1.5</v>
      </c>
      <c r="ID61" s="163">
        <v>7.6248199999999997</v>
      </c>
      <c r="IE61" s="163">
        <v>6.5</v>
      </c>
      <c r="IF61" s="163">
        <v>7.5</v>
      </c>
      <c r="IG61" s="163">
        <v>18.714478293999999</v>
      </c>
      <c r="IH61" s="163">
        <v>6.627737647</v>
      </c>
      <c r="II61" s="163">
        <v>1.5</v>
      </c>
      <c r="IJ61" s="163">
        <v>9.5039999999999996</v>
      </c>
      <c r="IK61" s="163">
        <v>28.292877187999999</v>
      </c>
      <c r="IL61" s="163">
        <v>1.499930446</v>
      </c>
      <c r="IM61" s="163">
        <v>6.8419799999999995</v>
      </c>
      <c r="IN61" s="163">
        <v>16.119040000000002</v>
      </c>
      <c r="IO61" s="163">
        <v>6.4192825030000007</v>
      </c>
      <c r="IP61" s="163">
        <v>2.6</v>
      </c>
      <c r="IQ61" s="163">
        <v>7.218267784</v>
      </c>
      <c r="IR61" s="163">
        <v>2.3199999999999998</v>
      </c>
      <c r="IS61" s="163">
        <v>15.972545002</v>
      </c>
      <c r="IT61" s="158">
        <v>2.9506307270000001</v>
      </c>
      <c r="IU61" s="158">
        <v>1.731943</v>
      </c>
      <c r="IV61" s="158">
        <v>4.1247049999999996</v>
      </c>
      <c r="IW61" s="158">
        <v>16.357658205</v>
      </c>
      <c r="IX61" s="158">
        <v>20.842849130999998</v>
      </c>
      <c r="IY61" s="158">
        <v>31.968753273999997</v>
      </c>
      <c r="IZ61" s="158">
        <v>36.931859482</v>
      </c>
      <c r="JA61" s="158">
        <v>8.6597728509999996</v>
      </c>
      <c r="JB61" s="158">
        <v>2.842391852</v>
      </c>
      <c r="JC61" s="158"/>
      <c r="JD61" s="158"/>
      <c r="JE61" s="158"/>
    </row>
    <row r="62" spans="1:265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8">
        <v>9.3737218999999996</v>
      </c>
      <c r="GY62" s="158">
        <v>6.0894722739999994</v>
      </c>
      <c r="GZ62" s="158">
        <v>9.487838009999999</v>
      </c>
      <c r="HA62" s="158">
        <v>7.3426401859999988</v>
      </c>
      <c r="HB62" s="158">
        <v>3.1594064259999999</v>
      </c>
      <c r="HC62" s="158">
        <v>9.1438699280000009</v>
      </c>
      <c r="HD62" s="158">
        <v>8.631641063</v>
      </c>
      <c r="HE62" s="158">
        <v>13.333719148</v>
      </c>
      <c r="HF62" s="158">
        <v>10.192797962</v>
      </c>
      <c r="HG62" s="158">
        <v>20.781027200999997</v>
      </c>
      <c r="HH62" s="158">
        <v>28.569984221000002</v>
      </c>
      <c r="HI62" s="158">
        <v>70.032026405999986</v>
      </c>
      <c r="HJ62" s="163">
        <v>0.69842334899999969</v>
      </c>
      <c r="HK62" s="163">
        <v>2.0229943599999998</v>
      </c>
      <c r="HL62" s="163">
        <v>8.1000107919999991</v>
      </c>
      <c r="HM62" s="163">
        <v>15.069289813999999</v>
      </c>
      <c r="HN62" s="163">
        <v>10.336424435000001</v>
      </c>
      <c r="HO62" s="163">
        <v>12.143719151000001</v>
      </c>
      <c r="HP62" s="163">
        <v>10.738969989999999</v>
      </c>
      <c r="HQ62" s="163">
        <v>27.511474710000002</v>
      </c>
      <c r="HR62" s="163">
        <v>16.802559879</v>
      </c>
      <c r="HS62" s="163">
        <v>28.536849829999998</v>
      </c>
      <c r="HT62" s="163">
        <v>23.204370296999997</v>
      </c>
      <c r="HU62" s="163">
        <v>36.791467458000007</v>
      </c>
      <c r="HV62" s="163">
        <v>4.0202161239999992</v>
      </c>
      <c r="HW62" s="163">
        <v>6.1566027989999998</v>
      </c>
      <c r="HX62" s="163">
        <v>12.794604133</v>
      </c>
      <c r="HY62" s="163">
        <v>9.5997889560000011</v>
      </c>
      <c r="HZ62" s="163">
        <v>11.612579852</v>
      </c>
      <c r="IA62" s="163">
        <v>27.384644579</v>
      </c>
      <c r="IB62" s="163">
        <v>25.878564189000002</v>
      </c>
      <c r="IC62" s="163">
        <v>29.054169043000002</v>
      </c>
      <c r="ID62" s="163">
        <v>30.744650118000003</v>
      </c>
      <c r="IE62" s="163">
        <v>35.589152184</v>
      </c>
      <c r="IF62" s="163">
        <v>20.903136431000004</v>
      </c>
      <c r="IG62" s="163">
        <v>28.433656696000007</v>
      </c>
      <c r="IH62" s="163">
        <v>4.6095970140000002</v>
      </c>
      <c r="II62" s="163">
        <v>4.7976671450000001</v>
      </c>
      <c r="IJ62" s="163">
        <v>12.655019925000001</v>
      </c>
      <c r="IK62" s="163">
        <v>25.299137942999998</v>
      </c>
      <c r="IL62" s="163">
        <v>29.598558240000003</v>
      </c>
      <c r="IM62" s="163">
        <v>14.267149925999998</v>
      </c>
      <c r="IN62" s="163">
        <v>32.398725514999995</v>
      </c>
      <c r="IO62" s="163">
        <v>16.398954414999999</v>
      </c>
      <c r="IP62" s="163">
        <v>8.0399105720000001</v>
      </c>
      <c r="IQ62" s="163">
        <v>20.515353934000004</v>
      </c>
      <c r="IR62" s="163">
        <v>23.750217762000002</v>
      </c>
      <c r="IS62" s="163">
        <v>26.761446427000003</v>
      </c>
      <c r="IT62" s="158">
        <v>1.3361637780000002</v>
      </c>
      <c r="IU62" s="158">
        <v>11.188073524</v>
      </c>
      <c r="IV62" s="158">
        <v>11.616618176000001</v>
      </c>
      <c r="IW62" s="158">
        <v>16.843373342</v>
      </c>
      <c r="IX62" s="158">
        <v>31.992113463999999</v>
      </c>
      <c r="IY62" s="158">
        <v>11.433426416999998</v>
      </c>
      <c r="IZ62" s="158">
        <v>29.400120528999999</v>
      </c>
      <c r="JA62" s="158">
        <v>33.653365161000004</v>
      </c>
      <c r="JB62" s="158">
        <v>20.083155403999999</v>
      </c>
      <c r="JC62" s="158"/>
      <c r="JD62" s="158"/>
      <c r="JE62" s="158"/>
    </row>
    <row r="63" spans="1:265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8">
        <v>0</v>
      </c>
      <c r="GY63" s="158">
        <v>1.8450781360000001</v>
      </c>
      <c r="GZ63" s="158">
        <v>0</v>
      </c>
      <c r="HA63" s="158">
        <v>3.0983894810000003</v>
      </c>
      <c r="HB63" s="158">
        <v>5.5913407999999998E-2</v>
      </c>
      <c r="HC63" s="158">
        <v>1.8824019029999999</v>
      </c>
      <c r="HD63" s="158">
        <v>4.855034045</v>
      </c>
      <c r="HE63" s="158">
        <v>11.448992373000001</v>
      </c>
      <c r="HF63" s="158">
        <v>7.4534400000000001E-2</v>
      </c>
      <c r="HG63" s="158">
        <v>10.605515348999999</v>
      </c>
      <c r="HH63" s="158">
        <v>2.4441829529999994</v>
      </c>
      <c r="HI63" s="158">
        <v>11.517367579000002</v>
      </c>
      <c r="HJ63" s="163">
        <v>0</v>
      </c>
      <c r="HK63" s="163">
        <v>0.21630703000000001</v>
      </c>
      <c r="HL63" s="163">
        <v>3.2644365579999999</v>
      </c>
      <c r="HM63" s="163">
        <v>1.0902978999999988E-2</v>
      </c>
      <c r="HN63" s="163">
        <v>2.3515376800000012</v>
      </c>
      <c r="HO63" s="163">
        <v>0.28710568199999992</v>
      </c>
      <c r="HP63" s="163">
        <v>0.21158413400000017</v>
      </c>
      <c r="HQ63" s="163">
        <v>6.0131807450000005</v>
      </c>
      <c r="HR63" s="163">
        <v>7.4522594000000025E-2</v>
      </c>
      <c r="HS63" s="163">
        <v>12.816336096999999</v>
      </c>
      <c r="HT63" s="163">
        <v>0.47895432200000049</v>
      </c>
      <c r="HU63" s="163">
        <v>3.3292275900000003</v>
      </c>
      <c r="HV63" s="163">
        <v>0.21557721599999999</v>
      </c>
      <c r="HW63" s="163">
        <v>3.9306751580000001</v>
      </c>
      <c r="HX63" s="163">
        <v>2.0990644699999992</v>
      </c>
      <c r="HY63" s="163">
        <v>3.9295738720000002</v>
      </c>
      <c r="HZ63" s="163">
        <v>0.34395837600000051</v>
      </c>
      <c r="IA63" s="163">
        <v>0</v>
      </c>
      <c r="IB63" s="163">
        <v>0.16561581300000033</v>
      </c>
      <c r="IC63" s="163">
        <v>5.4251490999999985E-2</v>
      </c>
      <c r="ID63" s="163">
        <v>6.1869188470000003</v>
      </c>
      <c r="IE63" s="163">
        <v>4.1240110879999996</v>
      </c>
      <c r="IF63" s="163">
        <v>2.2832281679999995</v>
      </c>
      <c r="IG63" s="163">
        <v>0.60891933200000126</v>
      </c>
      <c r="IH63" s="163">
        <v>2.010738221</v>
      </c>
      <c r="II63" s="163">
        <v>0.88449999999999995</v>
      </c>
      <c r="IJ63" s="163">
        <v>0.62982123499999998</v>
      </c>
      <c r="IK63" s="163">
        <v>1.4964637730000003</v>
      </c>
      <c r="IL63" s="163">
        <v>6.9897078429999997</v>
      </c>
      <c r="IM63" s="163">
        <v>3.5798026539999999</v>
      </c>
      <c r="IN63" s="163">
        <v>1.8829649800000006</v>
      </c>
      <c r="IO63" s="163">
        <v>0.32346610499999995</v>
      </c>
      <c r="IP63" s="163">
        <v>0.58358900399999991</v>
      </c>
      <c r="IQ63" s="163">
        <v>6.7106545000000004E-2</v>
      </c>
      <c r="IR63" s="163">
        <v>3.3665896000000431E-2</v>
      </c>
      <c r="IS63" s="163">
        <v>3.6944807099999997</v>
      </c>
      <c r="IT63" s="158">
        <v>0.10048207100000001</v>
      </c>
      <c r="IU63" s="158">
        <v>3.3000000000000003E-5</v>
      </c>
      <c r="IV63" s="158">
        <v>1.8778349999999997</v>
      </c>
      <c r="IW63" s="158">
        <v>9.8186403000000005E-2</v>
      </c>
      <c r="IX63" s="158">
        <v>2.8170425000000012</v>
      </c>
      <c r="IY63" s="158">
        <v>0.05</v>
      </c>
      <c r="IZ63" s="158">
        <v>3.0372508649999999</v>
      </c>
      <c r="JA63" s="158">
        <v>0.42238947999999998</v>
      </c>
      <c r="JB63" s="158">
        <v>1.912616622</v>
      </c>
      <c r="JC63" s="158"/>
      <c r="JD63" s="158"/>
      <c r="JE63" s="158"/>
    </row>
    <row r="64" spans="1:265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8">
        <v>1.2874739369999999</v>
      </c>
      <c r="GY64" s="158">
        <v>1.7540126039999999</v>
      </c>
      <c r="GZ64" s="158">
        <v>9.8645663579999994</v>
      </c>
      <c r="HA64" s="158">
        <v>0.58592898000000004</v>
      </c>
      <c r="HB64" s="158">
        <v>1.791183207</v>
      </c>
      <c r="HC64" s="158">
        <v>1.6021542790000001</v>
      </c>
      <c r="HD64" s="158">
        <v>5.5557533160000006</v>
      </c>
      <c r="HE64" s="158">
        <v>3.3087252029999998</v>
      </c>
      <c r="HF64" s="158">
        <v>1.8815272860000001</v>
      </c>
      <c r="HG64" s="158">
        <v>4.1266647110000001</v>
      </c>
      <c r="HH64" s="158">
        <v>4.9861511890000001</v>
      </c>
      <c r="HI64" s="158">
        <v>13.274086691999999</v>
      </c>
      <c r="HJ64" s="163">
        <v>0.37367410600000001</v>
      </c>
      <c r="HK64" s="163">
        <v>1.8463226159999999</v>
      </c>
      <c r="HL64" s="163">
        <v>5.6023705360000005</v>
      </c>
      <c r="HM64" s="163">
        <v>8.6162173179999986</v>
      </c>
      <c r="HN64" s="163">
        <v>9.194069059000002</v>
      </c>
      <c r="HO64" s="163">
        <v>3.1042675260000001</v>
      </c>
      <c r="HP64" s="163">
        <v>5.7104238230000002</v>
      </c>
      <c r="HQ64" s="163">
        <v>4.8617635730000002</v>
      </c>
      <c r="HR64" s="163">
        <v>5.0369199920000005</v>
      </c>
      <c r="HS64" s="163">
        <v>3.2132262929999995</v>
      </c>
      <c r="HT64" s="163">
        <v>3.0366461169999996</v>
      </c>
      <c r="HU64" s="163">
        <v>8.2351588299999996</v>
      </c>
      <c r="HV64" s="163">
        <v>2.8549330989999997</v>
      </c>
      <c r="HW64" s="163">
        <v>1.3138143410000001</v>
      </c>
      <c r="HX64" s="163">
        <v>2.7481603369999994</v>
      </c>
      <c r="HY64" s="163">
        <v>4.7393387339999995</v>
      </c>
      <c r="HZ64" s="163">
        <v>7.6528176300000004</v>
      </c>
      <c r="IA64" s="163">
        <v>12.800235666000001</v>
      </c>
      <c r="IB64" s="163">
        <v>16.686014757000002</v>
      </c>
      <c r="IC64" s="163">
        <v>9.6552159109999991</v>
      </c>
      <c r="ID64" s="163">
        <v>5.0854766770000008</v>
      </c>
      <c r="IE64" s="163">
        <v>4.3414628030000006</v>
      </c>
      <c r="IF64" s="163">
        <v>15.171207175999999</v>
      </c>
      <c r="IG64" s="163">
        <v>10.802908691999999</v>
      </c>
      <c r="IH64" s="163">
        <v>0.325883331</v>
      </c>
      <c r="II64" s="163">
        <v>4.5575469119999994</v>
      </c>
      <c r="IJ64" s="163">
        <v>21.108269202999999</v>
      </c>
      <c r="IK64" s="163">
        <v>7.6636643089999996</v>
      </c>
      <c r="IL64" s="163">
        <v>21.177577286999998</v>
      </c>
      <c r="IM64" s="163">
        <v>8.652977903</v>
      </c>
      <c r="IN64" s="163">
        <v>21.201774368999999</v>
      </c>
      <c r="IO64" s="163">
        <v>6.2706182540000004</v>
      </c>
      <c r="IP64" s="163">
        <v>8.152824991000001</v>
      </c>
      <c r="IQ64" s="163">
        <v>18.585551484</v>
      </c>
      <c r="IR64" s="163">
        <v>21.254873773</v>
      </c>
      <c r="IS64" s="163">
        <v>301.42997352399999</v>
      </c>
      <c r="IT64" s="158">
        <v>0.45256469399999999</v>
      </c>
      <c r="IU64" s="158">
        <v>10.021988139000001</v>
      </c>
      <c r="IV64" s="158">
        <v>48.301905422000004</v>
      </c>
      <c r="IW64" s="158">
        <v>19.356186792999996</v>
      </c>
      <c r="IX64" s="158">
        <v>70.02083778299999</v>
      </c>
      <c r="IY64" s="158">
        <v>23.189010666999998</v>
      </c>
      <c r="IZ64" s="158">
        <v>45.361161967999998</v>
      </c>
      <c r="JA64" s="158">
        <v>63.852549713999998</v>
      </c>
      <c r="JB64" s="158">
        <v>14.708176733</v>
      </c>
      <c r="JC64" s="158"/>
      <c r="JD64" s="158"/>
      <c r="JE64" s="158"/>
    </row>
    <row r="65" spans="1:265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8">
        <v>3.1030532960000001</v>
      </c>
      <c r="GY65" s="158">
        <v>2.5322532959999999</v>
      </c>
      <c r="GZ65" s="158">
        <v>2.6672532959999997</v>
      </c>
      <c r="HA65" s="158">
        <v>2.0259232959999998</v>
      </c>
      <c r="HB65" s="158">
        <v>2.4009232959999998</v>
      </c>
      <c r="HC65" s="158">
        <v>2.8719232959999998</v>
      </c>
      <c r="HD65" s="158">
        <v>2.5012532959999998</v>
      </c>
      <c r="HE65" s="158">
        <v>2.4272532959999999</v>
      </c>
      <c r="HF65" s="158">
        <v>2.717253296</v>
      </c>
      <c r="HG65" s="158">
        <v>2.2672532959999998</v>
      </c>
      <c r="HH65" s="158">
        <v>2.4695932960000002</v>
      </c>
      <c r="HI65" s="158">
        <v>1.9157395369999999</v>
      </c>
      <c r="HJ65" s="163">
        <v>3.3782199629999998</v>
      </c>
      <c r="HK65" s="163">
        <v>2.6739199629999999</v>
      </c>
      <c r="HL65" s="163">
        <v>2.930919963</v>
      </c>
      <c r="HM65" s="163">
        <v>2.7224199629999997</v>
      </c>
      <c r="HN65" s="163">
        <v>2.6124199629999998</v>
      </c>
      <c r="HO65" s="163">
        <v>2.5024199629999999</v>
      </c>
      <c r="HP65" s="163">
        <v>2.4474199629999998</v>
      </c>
      <c r="HQ65" s="163">
        <v>2.4524199629999996</v>
      </c>
      <c r="HR65" s="163">
        <v>2.4852209630000002</v>
      </c>
      <c r="HS65" s="163">
        <v>2.437419963</v>
      </c>
      <c r="HT65" s="163">
        <v>2.199759963</v>
      </c>
      <c r="HU65" s="163">
        <v>1.8989061999999999</v>
      </c>
      <c r="HV65" s="163">
        <v>3.6973599629999998</v>
      </c>
      <c r="HW65" s="163">
        <v>2.9142599630000001</v>
      </c>
      <c r="HX65" s="163">
        <v>3.050759963</v>
      </c>
      <c r="HY65" s="163">
        <v>2.5622599629999998</v>
      </c>
      <c r="HZ65" s="163">
        <v>2.7692599630000001</v>
      </c>
      <c r="IA65" s="163">
        <v>2.5657599630000001</v>
      </c>
      <c r="IB65" s="163">
        <v>2.7107599630000001</v>
      </c>
      <c r="IC65" s="163">
        <v>2.4757599629999998</v>
      </c>
      <c r="ID65" s="163">
        <v>2.5457599630000001</v>
      </c>
      <c r="IE65" s="163">
        <v>2.4357599629999998</v>
      </c>
      <c r="IF65" s="163">
        <v>2.2107190989999999</v>
      </c>
      <c r="IG65" s="163">
        <v>2.8994061980000003</v>
      </c>
      <c r="IH65" s="163">
        <v>4.386933333</v>
      </c>
      <c r="II65" s="163">
        <v>3.0743333330000002</v>
      </c>
      <c r="IJ65" s="163">
        <v>3.0993333330000001</v>
      </c>
      <c r="IK65" s="163">
        <v>2.6793333330000002</v>
      </c>
      <c r="IL65" s="163">
        <v>2.7868333330000001</v>
      </c>
      <c r="IM65" s="163">
        <v>2.6393333330000002</v>
      </c>
      <c r="IN65" s="163">
        <v>2.5903333330000002</v>
      </c>
      <c r="IO65" s="163">
        <v>2.5897463730000001</v>
      </c>
      <c r="IP65" s="163">
        <v>2.6707599630000001</v>
      </c>
      <c r="IQ65" s="163">
        <v>2.2907599630000002</v>
      </c>
      <c r="IR65" s="163">
        <v>2.1817190989999999</v>
      </c>
      <c r="IS65" s="163">
        <v>1.912406198</v>
      </c>
      <c r="IT65" s="158">
        <v>3.8301926870000003</v>
      </c>
      <c r="IU65" s="158">
        <v>2.6451926870000002</v>
      </c>
      <c r="IV65" s="158">
        <v>3.2361926870000004</v>
      </c>
      <c r="IW65" s="158">
        <v>3.2411925880000001</v>
      </c>
      <c r="IX65" s="158">
        <v>3.3811927869999998</v>
      </c>
      <c r="IY65" s="158">
        <v>3.024151823</v>
      </c>
      <c r="IZ65" s="158">
        <v>3.0961926870000003</v>
      </c>
      <c r="JA65" s="158">
        <v>4.0511926870000003</v>
      </c>
      <c r="JB65" s="158">
        <v>2.5561926870000002</v>
      </c>
      <c r="JC65" s="158"/>
      <c r="JD65" s="158"/>
      <c r="JE65" s="158"/>
    </row>
    <row r="66" spans="1:265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8">
        <v>22.478931315000001</v>
      </c>
      <c r="GY66" s="158">
        <v>27.097564800000001</v>
      </c>
      <c r="GZ66" s="158">
        <v>46.901405406999999</v>
      </c>
      <c r="HA66" s="158">
        <v>49.774045143000002</v>
      </c>
      <c r="HB66" s="158">
        <v>27.054628176999998</v>
      </c>
      <c r="HC66" s="158">
        <v>29.519857572999999</v>
      </c>
      <c r="HD66" s="158">
        <v>352.91899396700006</v>
      </c>
      <c r="HE66" s="158">
        <v>29.875429958000002</v>
      </c>
      <c r="HF66" s="158">
        <v>23.853387241</v>
      </c>
      <c r="HG66" s="158">
        <v>33.982388738000004</v>
      </c>
      <c r="HH66" s="158">
        <v>20.991512690999997</v>
      </c>
      <c r="HI66" s="158">
        <v>87.763063751999994</v>
      </c>
      <c r="HJ66" s="163">
        <v>0.27291959300000002</v>
      </c>
      <c r="HK66" s="163">
        <v>25.898858449999999</v>
      </c>
      <c r="HL66" s="163">
        <v>243.32799751900001</v>
      </c>
      <c r="HM66" s="163">
        <v>41.145424731000006</v>
      </c>
      <c r="HN66" s="163">
        <v>42.289897074999999</v>
      </c>
      <c r="HO66" s="163">
        <v>31.161473807000004</v>
      </c>
      <c r="HP66" s="163">
        <v>277.55703398600002</v>
      </c>
      <c r="HQ66" s="163">
        <v>94.227623324000021</v>
      </c>
      <c r="HR66" s="163">
        <v>86.266356905000009</v>
      </c>
      <c r="HS66" s="163">
        <v>39.133362240999993</v>
      </c>
      <c r="HT66" s="163">
        <v>113.03705746599999</v>
      </c>
      <c r="HU66" s="163">
        <v>159.784836523</v>
      </c>
      <c r="HV66" s="163">
        <v>0</v>
      </c>
      <c r="HW66" s="163">
        <v>62.556478902000009</v>
      </c>
      <c r="HX66" s="163">
        <v>304.57103292700003</v>
      </c>
      <c r="HY66" s="163">
        <v>69.636870342000009</v>
      </c>
      <c r="HZ66" s="163">
        <v>66.100421888</v>
      </c>
      <c r="IA66" s="163">
        <v>63.781035868000004</v>
      </c>
      <c r="IB66" s="163">
        <v>306.17511106200004</v>
      </c>
      <c r="IC66" s="163">
        <v>56.483348630999998</v>
      </c>
      <c r="ID66" s="163">
        <v>35.617158116000006</v>
      </c>
      <c r="IE66" s="163">
        <v>72.672556830999994</v>
      </c>
      <c r="IF66" s="163">
        <v>108.93505503700001</v>
      </c>
      <c r="IG66" s="163">
        <v>119.34626064899999</v>
      </c>
      <c r="IH66" s="163">
        <v>30.741253902</v>
      </c>
      <c r="II66" s="163">
        <v>51.064245620000001</v>
      </c>
      <c r="IJ66" s="163">
        <v>242.042341467</v>
      </c>
      <c r="IK66" s="163">
        <v>38.558706221000001</v>
      </c>
      <c r="IL66" s="163">
        <v>86.032046842</v>
      </c>
      <c r="IM66" s="163">
        <v>65.069199428000005</v>
      </c>
      <c r="IN66" s="163">
        <v>218.43907836400001</v>
      </c>
      <c r="IO66" s="163">
        <v>48.195722105999998</v>
      </c>
      <c r="IP66" s="163">
        <v>83.388855620000001</v>
      </c>
      <c r="IQ66" s="163">
        <v>124.97616209700001</v>
      </c>
      <c r="IR66" s="163">
        <v>109.05961043199999</v>
      </c>
      <c r="IS66" s="163">
        <v>403.62568177000003</v>
      </c>
      <c r="IT66" s="158">
        <v>0.49057354600000008</v>
      </c>
      <c r="IU66" s="158">
        <v>95.204243633000004</v>
      </c>
      <c r="IV66" s="158">
        <v>91.222464000000002</v>
      </c>
      <c r="IW66" s="158">
        <v>107.82714723800001</v>
      </c>
      <c r="IX66" s="158">
        <v>141.027193332</v>
      </c>
      <c r="IY66" s="158">
        <v>122.67119844499999</v>
      </c>
      <c r="IZ66" s="158">
        <v>62.457135361000006</v>
      </c>
      <c r="JA66" s="158">
        <v>75.394766579999995</v>
      </c>
      <c r="JB66" s="158">
        <v>101.85060639699999</v>
      </c>
      <c r="JC66" s="158"/>
      <c r="JD66" s="158"/>
      <c r="JE66" s="158"/>
    </row>
    <row r="67" spans="1:265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8">
        <v>22.478931315000001</v>
      </c>
      <c r="GY67" s="158">
        <v>27.097564800000001</v>
      </c>
      <c r="GZ67" s="158">
        <v>46.901405406999999</v>
      </c>
      <c r="HA67" s="158">
        <v>49.774045143000002</v>
      </c>
      <c r="HB67" s="158">
        <v>27.054628176999998</v>
      </c>
      <c r="HC67" s="158">
        <v>29.519857572999999</v>
      </c>
      <c r="HD67" s="158">
        <v>27.486033716000005</v>
      </c>
      <c r="HE67" s="158">
        <v>29.875429959000002</v>
      </c>
      <c r="HF67" s="158">
        <v>23.853387241</v>
      </c>
      <c r="HG67" s="158">
        <v>33.982388738000004</v>
      </c>
      <c r="HH67" s="158">
        <v>20.991512690999997</v>
      </c>
      <c r="HI67" s="158">
        <v>28.966010846999996</v>
      </c>
      <c r="HJ67" s="163">
        <v>0.27291959300000002</v>
      </c>
      <c r="HK67" s="163">
        <v>25.898858449999999</v>
      </c>
      <c r="HL67" s="163">
        <v>13.327997526999999</v>
      </c>
      <c r="HM67" s="163">
        <v>41.145424731000006</v>
      </c>
      <c r="HN67" s="163">
        <v>42.289897074999999</v>
      </c>
      <c r="HO67" s="163">
        <v>31.161473807000004</v>
      </c>
      <c r="HP67" s="163">
        <v>53.216877894999996</v>
      </c>
      <c r="HQ67" s="163">
        <v>94.227623324000021</v>
      </c>
      <c r="HR67" s="163">
        <v>59.688302193000006</v>
      </c>
      <c r="HS67" s="163">
        <v>39.133362240999993</v>
      </c>
      <c r="HT67" s="163">
        <v>113.03705746599999</v>
      </c>
      <c r="HU67" s="163">
        <v>159.784836523</v>
      </c>
      <c r="HV67" s="163">
        <v>0</v>
      </c>
      <c r="HW67" s="163">
        <v>62.556478902000009</v>
      </c>
      <c r="HX67" s="163">
        <v>64.483648744999996</v>
      </c>
      <c r="HY67" s="163">
        <v>69.636870342000009</v>
      </c>
      <c r="HZ67" s="163">
        <v>66.100421888</v>
      </c>
      <c r="IA67" s="163">
        <v>63.781035868000004</v>
      </c>
      <c r="IB67" s="163">
        <v>66.08772685000001</v>
      </c>
      <c r="IC67" s="163">
        <v>56.483348630999998</v>
      </c>
      <c r="ID67" s="163">
        <v>35.617158116000006</v>
      </c>
      <c r="IE67" s="163">
        <v>72.672556830999994</v>
      </c>
      <c r="IF67" s="163">
        <v>108.93505503700001</v>
      </c>
      <c r="IG67" s="163">
        <v>104.84626066199999</v>
      </c>
      <c r="IH67" s="163">
        <v>30.741253902</v>
      </c>
      <c r="II67" s="163">
        <v>51.064245620000001</v>
      </c>
      <c r="IJ67" s="163">
        <v>64.504475353999993</v>
      </c>
      <c r="IK67" s="163">
        <v>38.558706221000001</v>
      </c>
      <c r="IL67" s="163">
        <v>86.032046842</v>
      </c>
      <c r="IM67" s="163">
        <v>65.069199428000005</v>
      </c>
      <c r="IN67" s="163">
        <v>40.901212222000005</v>
      </c>
      <c r="IO67" s="163">
        <v>48.195722105999998</v>
      </c>
      <c r="IP67" s="163">
        <v>83.388855620000001</v>
      </c>
      <c r="IQ67" s="163">
        <v>124.97616209700001</v>
      </c>
      <c r="IR67" s="163">
        <v>109.05961043199999</v>
      </c>
      <c r="IS67" s="163">
        <v>226.08781564899999</v>
      </c>
      <c r="IT67" s="158">
        <v>0.49057354600000008</v>
      </c>
      <c r="IU67" s="158">
        <v>95.204243633000004</v>
      </c>
      <c r="IV67" s="158">
        <v>91.222464000000002</v>
      </c>
      <c r="IW67" s="158">
        <v>107.82714723800001</v>
      </c>
      <c r="IX67" s="158">
        <v>141.027193332</v>
      </c>
      <c r="IY67" s="158">
        <v>122.67119844499999</v>
      </c>
      <c r="IZ67" s="158">
        <v>62.457135361000006</v>
      </c>
      <c r="JA67" s="158">
        <v>75.394766579999995</v>
      </c>
      <c r="JB67" s="158">
        <v>101.85060639699999</v>
      </c>
      <c r="JC67" s="158"/>
      <c r="JD67" s="158"/>
      <c r="JE67" s="158"/>
    </row>
    <row r="68" spans="1:265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8">
        <v>0</v>
      </c>
      <c r="GY68" s="158">
        <v>0</v>
      </c>
      <c r="GZ68" s="158">
        <v>0</v>
      </c>
      <c r="HA68" s="158">
        <v>0</v>
      </c>
      <c r="HB68" s="158">
        <v>0</v>
      </c>
      <c r="HC68" s="158">
        <v>0</v>
      </c>
      <c r="HD68" s="158">
        <v>0</v>
      </c>
      <c r="HE68" s="158">
        <v>0</v>
      </c>
      <c r="HF68" s="158">
        <v>0</v>
      </c>
      <c r="HG68" s="158">
        <v>0</v>
      </c>
      <c r="HH68" s="158">
        <v>0</v>
      </c>
      <c r="HI68" s="158">
        <v>0</v>
      </c>
      <c r="HJ68" s="163">
        <v>0</v>
      </c>
      <c r="HK68" s="163">
        <v>0</v>
      </c>
      <c r="HL68" s="163">
        <v>0</v>
      </c>
      <c r="HM68" s="163">
        <v>0</v>
      </c>
      <c r="HN68" s="163">
        <v>0</v>
      </c>
      <c r="HO68" s="163">
        <v>0</v>
      </c>
      <c r="HP68" s="163">
        <v>0</v>
      </c>
      <c r="HQ68" s="163">
        <v>0</v>
      </c>
      <c r="HR68" s="163">
        <v>0</v>
      </c>
      <c r="HS68" s="163">
        <v>0</v>
      </c>
      <c r="HT68" s="163">
        <v>0</v>
      </c>
      <c r="HU68" s="163">
        <v>0</v>
      </c>
      <c r="HV68" s="163">
        <v>0</v>
      </c>
      <c r="HW68" s="163">
        <v>0</v>
      </c>
      <c r="HX68" s="163">
        <v>0</v>
      </c>
      <c r="HY68" s="163">
        <v>0</v>
      </c>
      <c r="HZ68" s="163">
        <v>0</v>
      </c>
      <c r="IA68" s="163">
        <v>0</v>
      </c>
      <c r="IB68" s="163">
        <v>0</v>
      </c>
      <c r="IC68" s="163">
        <v>0</v>
      </c>
      <c r="ID68" s="163">
        <v>0</v>
      </c>
      <c r="IE68" s="163">
        <v>0</v>
      </c>
      <c r="IF68" s="163">
        <v>0</v>
      </c>
      <c r="IG68" s="163">
        <v>0</v>
      </c>
      <c r="IH68" s="163">
        <v>0</v>
      </c>
      <c r="II68" s="163">
        <v>0</v>
      </c>
      <c r="IJ68" s="163">
        <v>0</v>
      </c>
      <c r="IK68" s="163">
        <v>0</v>
      </c>
      <c r="IL68" s="163">
        <v>0</v>
      </c>
      <c r="IM68" s="163">
        <v>0</v>
      </c>
      <c r="IN68" s="163">
        <v>0</v>
      </c>
      <c r="IO68" s="163">
        <v>0</v>
      </c>
      <c r="IP68" s="163">
        <v>0</v>
      </c>
      <c r="IQ68" s="163">
        <v>0</v>
      </c>
      <c r="IR68" s="163">
        <v>0</v>
      </c>
      <c r="IS68" s="163">
        <v>0</v>
      </c>
      <c r="IT68" s="158">
        <v>0</v>
      </c>
      <c r="IU68" s="158">
        <v>0</v>
      </c>
      <c r="IV68" s="158">
        <v>0</v>
      </c>
      <c r="IW68" s="158">
        <v>0</v>
      </c>
      <c r="IX68" s="158">
        <v>0</v>
      </c>
      <c r="IY68" s="158">
        <v>0</v>
      </c>
      <c r="IZ68" s="158">
        <v>0</v>
      </c>
      <c r="JA68" s="158">
        <v>0</v>
      </c>
      <c r="JB68" s="158">
        <v>0</v>
      </c>
      <c r="JC68" s="158"/>
      <c r="JD68" s="158"/>
      <c r="JE68" s="158"/>
    </row>
    <row r="69" spans="1:265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8">
        <v>0</v>
      </c>
      <c r="GY69" s="158">
        <v>0</v>
      </c>
      <c r="GZ69" s="158">
        <v>0</v>
      </c>
      <c r="HA69" s="158">
        <v>0</v>
      </c>
      <c r="HB69" s="158">
        <v>0</v>
      </c>
      <c r="HC69" s="158">
        <v>0</v>
      </c>
      <c r="HD69" s="158">
        <v>325.432960251</v>
      </c>
      <c r="HE69" s="158">
        <v>-9.9999999999999986E-10</v>
      </c>
      <c r="HF69" s="158">
        <v>0</v>
      </c>
      <c r="HG69" s="158">
        <v>0</v>
      </c>
      <c r="HH69" s="158">
        <v>0</v>
      </c>
      <c r="HI69" s="158">
        <v>58.797052904999994</v>
      </c>
      <c r="HJ69" s="163">
        <v>0</v>
      </c>
      <c r="HK69" s="163">
        <v>0</v>
      </c>
      <c r="HL69" s="163">
        <v>229.999999992</v>
      </c>
      <c r="HM69" s="163">
        <v>0</v>
      </c>
      <c r="HN69" s="163">
        <v>0</v>
      </c>
      <c r="HO69" s="163">
        <v>0</v>
      </c>
      <c r="HP69" s="163">
        <v>224.34015609100001</v>
      </c>
      <c r="HQ69" s="163">
        <v>0</v>
      </c>
      <c r="HR69" s="163">
        <v>26.578054712</v>
      </c>
      <c r="HS69" s="163">
        <v>0</v>
      </c>
      <c r="HT69" s="163">
        <v>0</v>
      </c>
      <c r="HU69" s="163">
        <v>0</v>
      </c>
      <c r="HV69" s="163">
        <v>0</v>
      </c>
      <c r="HW69" s="163">
        <v>0</v>
      </c>
      <c r="HX69" s="163">
        <v>240.08738418200002</v>
      </c>
      <c r="HY69" s="163">
        <v>0</v>
      </c>
      <c r="HZ69" s="163">
        <v>0</v>
      </c>
      <c r="IA69" s="163">
        <v>0</v>
      </c>
      <c r="IB69" s="163">
        <v>240.08738421200002</v>
      </c>
      <c r="IC69" s="163">
        <v>0</v>
      </c>
      <c r="ID69" s="163">
        <v>0</v>
      </c>
      <c r="IE69" s="163">
        <v>0</v>
      </c>
      <c r="IF69" s="163">
        <v>0</v>
      </c>
      <c r="IG69" s="163">
        <v>14.499999986999999</v>
      </c>
      <c r="IH69" s="163">
        <v>0</v>
      </c>
      <c r="II69" s="163">
        <v>0</v>
      </c>
      <c r="IJ69" s="163">
        <v>177.53786611300001</v>
      </c>
      <c r="IK69" s="163">
        <v>0</v>
      </c>
      <c r="IL69" s="163">
        <v>0</v>
      </c>
      <c r="IM69" s="163">
        <v>0</v>
      </c>
      <c r="IN69" s="163">
        <v>177.53786614200001</v>
      </c>
      <c r="IO69" s="163">
        <v>0</v>
      </c>
      <c r="IP69" s="163">
        <v>0</v>
      </c>
      <c r="IQ69" s="163">
        <v>0</v>
      </c>
      <c r="IR69" s="163">
        <v>0</v>
      </c>
      <c r="IS69" s="163">
        <v>177.53786612100001</v>
      </c>
      <c r="IT69" s="158">
        <v>0</v>
      </c>
      <c r="IU69" s="158">
        <v>0</v>
      </c>
      <c r="IV69" s="158">
        <v>0</v>
      </c>
      <c r="IW69" s="158">
        <v>0</v>
      </c>
      <c r="IX69" s="158">
        <v>0</v>
      </c>
      <c r="IY69" s="158">
        <v>0</v>
      </c>
      <c r="IZ69" s="158">
        <v>0</v>
      </c>
      <c r="JA69" s="158">
        <v>0</v>
      </c>
      <c r="JB69" s="158">
        <v>0</v>
      </c>
      <c r="JC69" s="158"/>
      <c r="JD69" s="158"/>
      <c r="JE69" s="158"/>
    </row>
    <row r="70" spans="1:265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63"/>
      <c r="HK70" s="163"/>
      <c r="HL70" s="163"/>
      <c r="HM70" s="163"/>
      <c r="HN70" s="163"/>
      <c r="HO70" s="163"/>
      <c r="HP70" s="163"/>
      <c r="HQ70" s="163"/>
      <c r="HR70" s="163"/>
      <c r="HS70" s="163"/>
      <c r="HT70" s="163"/>
      <c r="HU70" s="163"/>
      <c r="HV70" s="163"/>
      <c r="HW70" s="163"/>
      <c r="HX70" s="163"/>
      <c r="HY70" s="163"/>
      <c r="HZ70" s="163"/>
      <c r="IA70" s="163"/>
      <c r="IB70" s="163"/>
      <c r="IC70" s="163"/>
      <c r="ID70" s="163"/>
      <c r="IE70" s="163"/>
      <c r="IF70" s="163"/>
      <c r="IG70" s="163"/>
      <c r="IH70" s="163"/>
      <c r="II70" s="163"/>
      <c r="IJ70" s="163"/>
      <c r="IK70" s="163"/>
      <c r="IL70" s="163"/>
      <c r="IM70" s="163"/>
      <c r="IN70" s="163"/>
      <c r="IO70" s="163"/>
      <c r="IP70" s="163"/>
      <c r="IQ70" s="163"/>
      <c r="IR70" s="163"/>
      <c r="IS70" s="163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</row>
    <row r="71" spans="1:265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8">
        <v>122.85454824699991</v>
      </c>
      <c r="GY71" s="158">
        <v>93.400280959000611</v>
      </c>
      <c r="GZ71" s="158">
        <v>-496.41882633700016</v>
      </c>
      <c r="HA71" s="158">
        <v>-1734.4812734090006</v>
      </c>
      <c r="HB71" s="158">
        <v>-664.55776934599999</v>
      </c>
      <c r="HC71" s="158">
        <v>-214.7344359119993</v>
      </c>
      <c r="HD71" s="158">
        <v>-281.75379703399994</v>
      </c>
      <c r="HE71" s="158">
        <v>-274.96643460799942</v>
      </c>
      <c r="HF71" s="158">
        <v>-491.07974826899999</v>
      </c>
      <c r="HG71" s="158">
        <v>-319.18911852000019</v>
      </c>
      <c r="HH71" s="158">
        <v>48.042428829999153</v>
      </c>
      <c r="HI71" s="158">
        <v>-1803.465695396002</v>
      </c>
      <c r="HJ71" s="163">
        <v>848.96992785400016</v>
      </c>
      <c r="HK71" s="163">
        <v>12.137308710000525</v>
      </c>
      <c r="HL71" s="163">
        <v>-549.28236193999965</v>
      </c>
      <c r="HM71" s="163">
        <v>91.251280878000216</v>
      </c>
      <c r="HN71" s="163">
        <v>296.9289315240012</v>
      </c>
      <c r="HO71" s="163">
        <v>159.03790858000002</v>
      </c>
      <c r="HP71" s="163">
        <v>85.394233523999901</v>
      </c>
      <c r="HQ71" s="163">
        <v>-377.82721408399993</v>
      </c>
      <c r="HR71" s="163">
        <v>-61.838962732000709</v>
      </c>
      <c r="HS71" s="163">
        <v>-238.44118697400017</v>
      </c>
      <c r="HT71" s="163">
        <v>137.45154410699979</v>
      </c>
      <c r="HU71" s="163">
        <v>-2353.1505870380001</v>
      </c>
      <c r="HV71" s="163">
        <v>487.35626008700001</v>
      </c>
      <c r="HW71" s="163">
        <v>110.58905746000028</v>
      </c>
      <c r="HX71" s="163">
        <v>-641.1399070489997</v>
      </c>
      <c r="HY71" s="163">
        <v>758.62583480500007</v>
      </c>
      <c r="HZ71" s="163">
        <v>1042.5764552249993</v>
      </c>
      <c r="IA71" s="163">
        <v>27.670754383999338</v>
      </c>
      <c r="IB71" s="163">
        <v>360.52305825899884</v>
      </c>
      <c r="IC71" s="163">
        <v>-157.20767317000036</v>
      </c>
      <c r="ID71" s="163">
        <v>162.64793679800005</v>
      </c>
      <c r="IE71" s="163">
        <v>-431.02765843399993</v>
      </c>
      <c r="IF71" s="163">
        <v>140.7586171920002</v>
      </c>
      <c r="IG71" s="163">
        <v>-2075.9568085220017</v>
      </c>
      <c r="IH71" s="163">
        <v>60.089517969000553</v>
      </c>
      <c r="II71" s="163">
        <v>-493.7975441399999</v>
      </c>
      <c r="IJ71" s="163">
        <v>-670.20636770200008</v>
      </c>
      <c r="IK71" s="163">
        <v>-129.17630966800016</v>
      </c>
      <c r="IL71" s="163">
        <v>515.85544108499926</v>
      </c>
      <c r="IM71" s="163">
        <v>288.83818403000078</v>
      </c>
      <c r="IN71" s="163">
        <v>394.92014657399977</v>
      </c>
      <c r="IO71" s="163">
        <v>-143.69332220600018</v>
      </c>
      <c r="IP71" s="163">
        <v>-228.85756748999938</v>
      </c>
      <c r="IQ71" s="163">
        <v>-334.17170214900034</v>
      </c>
      <c r="IR71" s="163">
        <v>127.28688409400002</v>
      </c>
      <c r="IS71" s="163">
        <v>-3950.7019679220002</v>
      </c>
      <c r="IT71" s="158">
        <v>1002.3856376040003</v>
      </c>
      <c r="IU71" s="158">
        <v>-591.62787570999944</v>
      </c>
      <c r="IV71" s="158">
        <v>-1699.7818783279995</v>
      </c>
      <c r="IW71" s="158">
        <v>1123.5998421269996</v>
      </c>
      <c r="IX71" s="158">
        <v>1144.9855842650004</v>
      </c>
      <c r="IY71" s="158">
        <v>450.90408300599984</v>
      </c>
      <c r="IZ71" s="158">
        <v>272.70787805200052</v>
      </c>
      <c r="JA71" s="158">
        <v>-812.31715226199913</v>
      </c>
      <c r="JB71" s="158">
        <v>-172.22792512499927</v>
      </c>
      <c r="JC71" s="158"/>
      <c r="JD71" s="158"/>
      <c r="JE71" s="158"/>
    </row>
    <row r="72" spans="1:265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63"/>
      <c r="HK72" s="163"/>
      <c r="HL72" s="163"/>
      <c r="HM72" s="163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3"/>
      <c r="IM72" s="163"/>
      <c r="IN72" s="163"/>
      <c r="IO72" s="163"/>
      <c r="IP72" s="163"/>
      <c r="IQ72" s="163"/>
      <c r="IR72" s="163"/>
      <c r="IS72" s="163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</row>
    <row r="73" spans="1:265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63"/>
      <c r="HK73" s="163"/>
      <c r="HL73" s="163"/>
      <c r="HM73" s="163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3"/>
      <c r="IM73" s="163"/>
      <c r="IN73" s="163"/>
      <c r="IO73" s="163"/>
      <c r="IP73" s="163"/>
      <c r="IQ73" s="163"/>
      <c r="IR73" s="163"/>
      <c r="IS73" s="163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</row>
    <row r="74" spans="1:265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8">
        <v>192.15273772799995</v>
      </c>
      <c r="GY74" s="158">
        <v>329.84726874999996</v>
      </c>
      <c r="GZ74" s="158">
        <v>1087.0036912142689</v>
      </c>
      <c r="HA74" s="158">
        <v>625.24383709500023</v>
      </c>
      <c r="HB74" s="158">
        <v>533.10587041300005</v>
      </c>
      <c r="HC74" s="158">
        <v>634.01283350099993</v>
      </c>
      <c r="HD74" s="158">
        <v>715.00596093059812</v>
      </c>
      <c r="HE74" s="158">
        <v>474.89873150799997</v>
      </c>
      <c r="HF74" s="158">
        <v>612.57603950600014</v>
      </c>
      <c r="HG74" s="158">
        <v>656.4707370399999</v>
      </c>
      <c r="HH74" s="158">
        <v>543.43496989499988</v>
      </c>
      <c r="HI74" s="158">
        <v>2309.1323341470002</v>
      </c>
      <c r="HJ74" s="163">
        <v>351.200546342</v>
      </c>
      <c r="HK74" s="163">
        <v>256.878163347</v>
      </c>
      <c r="HL74" s="163">
        <v>549.36670378999997</v>
      </c>
      <c r="HM74" s="163">
        <v>572.115925404</v>
      </c>
      <c r="HN74" s="163">
        <v>447.30158323800003</v>
      </c>
      <c r="HO74" s="163">
        <v>602.67154546399979</v>
      </c>
      <c r="HP74" s="163">
        <v>670.32467355199992</v>
      </c>
      <c r="HQ74" s="163">
        <v>514.17291009999997</v>
      </c>
      <c r="HR74" s="163">
        <v>782.87648019799997</v>
      </c>
      <c r="HS74" s="163">
        <v>798.04740953099986</v>
      </c>
      <c r="HT74" s="163">
        <v>484.37519161999995</v>
      </c>
      <c r="HU74" s="163">
        <v>1847.869838826</v>
      </c>
      <c r="HV74" s="163">
        <v>150.41103527000001</v>
      </c>
      <c r="HW74" s="163">
        <v>704.32763323999984</v>
      </c>
      <c r="HX74" s="163">
        <v>782.70984796899972</v>
      </c>
      <c r="HY74" s="163">
        <v>635.54538233499989</v>
      </c>
      <c r="HZ74" s="163">
        <v>446.16607789999995</v>
      </c>
      <c r="IA74" s="163">
        <v>745.59017486897312</v>
      </c>
      <c r="IB74" s="163">
        <v>606.82756364900001</v>
      </c>
      <c r="IC74" s="163">
        <v>620.548820933</v>
      </c>
      <c r="ID74" s="163">
        <v>653.03030324600002</v>
      </c>
      <c r="IE74" s="163">
        <v>1056.3443942690001</v>
      </c>
      <c r="IF74" s="163">
        <v>730.54544868900007</v>
      </c>
      <c r="IG74" s="163">
        <v>1247.3256469080002</v>
      </c>
      <c r="IH74" s="163">
        <v>360.286152238</v>
      </c>
      <c r="II74" s="163">
        <v>535.47513248199994</v>
      </c>
      <c r="IJ74" s="163">
        <v>615.89220963100001</v>
      </c>
      <c r="IK74" s="163">
        <v>886.91010285099992</v>
      </c>
      <c r="IL74" s="163">
        <v>363.67095662999998</v>
      </c>
      <c r="IM74" s="163">
        <v>332.22961023699997</v>
      </c>
      <c r="IN74" s="163">
        <v>602.87989839299996</v>
      </c>
      <c r="IO74" s="163">
        <v>349.55572974400008</v>
      </c>
      <c r="IP74" s="163">
        <v>264.53358075799997</v>
      </c>
      <c r="IQ74" s="163">
        <v>658.11103892300002</v>
      </c>
      <c r="IR74" s="163">
        <v>928.61867993700002</v>
      </c>
      <c r="IS74" s="163">
        <v>2366.272428498</v>
      </c>
      <c r="IT74" s="158">
        <v>37.041825209999999</v>
      </c>
      <c r="IU74" s="158">
        <v>184.82380115500004</v>
      </c>
      <c r="IV74" s="158">
        <v>468.93283557800009</v>
      </c>
      <c r="IW74" s="158">
        <v>612.93987192400004</v>
      </c>
      <c r="IX74" s="158">
        <v>508.08560216199999</v>
      </c>
      <c r="IY74" s="158">
        <v>529.7948712650001</v>
      </c>
      <c r="IZ74" s="158">
        <v>715.2767886649998</v>
      </c>
      <c r="JA74" s="158">
        <v>645.81966667200004</v>
      </c>
      <c r="JB74" s="158">
        <v>538.2603576869999</v>
      </c>
      <c r="JC74" s="158"/>
      <c r="JD74" s="158"/>
      <c r="JE74" s="158"/>
    </row>
    <row r="75" spans="1:265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8">
        <v>184.45806172799996</v>
      </c>
      <c r="GY75" s="158">
        <v>323.66625989699997</v>
      </c>
      <c r="GZ75" s="158">
        <v>745.78827330299987</v>
      </c>
      <c r="HA75" s="158">
        <v>616.5801459180002</v>
      </c>
      <c r="HB75" s="158">
        <v>531.32989416200007</v>
      </c>
      <c r="HC75" s="158">
        <v>628.71745793999992</v>
      </c>
      <c r="HD75" s="158">
        <v>411.97029782300007</v>
      </c>
      <c r="HE75" s="158">
        <v>472.35451294299997</v>
      </c>
      <c r="HF75" s="158">
        <v>489.86777134100009</v>
      </c>
      <c r="HG75" s="158">
        <v>647.77833204499996</v>
      </c>
      <c r="HH75" s="158">
        <v>531.89577888399992</v>
      </c>
      <c r="HI75" s="158">
        <v>2249.6624149620002</v>
      </c>
      <c r="HJ75" s="163">
        <v>56.722097298999984</v>
      </c>
      <c r="HK75" s="163">
        <v>256.12129134700001</v>
      </c>
      <c r="HL75" s="163">
        <v>446.67393295800002</v>
      </c>
      <c r="HM75" s="163">
        <v>561.97159128399994</v>
      </c>
      <c r="HN75" s="163">
        <v>446.34024823800002</v>
      </c>
      <c r="HO75" s="163">
        <v>477.93062447399984</v>
      </c>
      <c r="HP75" s="163">
        <v>513.66646919300001</v>
      </c>
      <c r="HQ75" s="163">
        <v>512.26262429299993</v>
      </c>
      <c r="HR75" s="163">
        <v>659.71209988299995</v>
      </c>
      <c r="HS75" s="163">
        <v>660.28680381399988</v>
      </c>
      <c r="HT75" s="163">
        <v>482.92633577599997</v>
      </c>
      <c r="HU75" s="163">
        <v>1715.978650219</v>
      </c>
      <c r="HV75" s="163">
        <v>148.23167074600002</v>
      </c>
      <c r="HW75" s="163">
        <v>566.42913321299989</v>
      </c>
      <c r="HX75" s="163">
        <v>485.77311215999976</v>
      </c>
      <c r="HY75" s="163">
        <v>626.19290550199992</v>
      </c>
      <c r="HZ75" s="163">
        <v>435.90611576099997</v>
      </c>
      <c r="IA75" s="163">
        <v>549.22808893900014</v>
      </c>
      <c r="IB75" s="163">
        <v>599.64698422399999</v>
      </c>
      <c r="IC75" s="163">
        <v>618.97392008700001</v>
      </c>
      <c r="ID75" s="163">
        <v>648.02599124599999</v>
      </c>
      <c r="IE75" s="163">
        <v>1008.8468665370001</v>
      </c>
      <c r="IF75" s="163">
        <v>606.27433354000004</v>
      </c>
      <c r="IG75" s="163">
        <v>1239.5135494280003</v>
      </c>
      <c r="IH75" s="163">
        <v>308.62149716700003</v>
      </c>
      <c r="II75" s="163">
        <v>527.13948275999996</v>
      </c>
      <c r="IJ75" s="163">
        <v>474.64080677700008</v>
      </c>
      <c r="IK75" s="163">
        <v>860.44673445399997</v>
      </c>
      <c r="IL75" s="163">
        <v>347.91515812999995</v>
      </c>
      <c r="IM75" s="163">
        <v>326.91210064699999</v>
      </c>
      <c r="IN75" s="163">
        <v>592.40043401200001</v>
      </c>
      <c r="IO75" s="163">
        <v>288.8359776530001</v>
      </c>
      <c r="IP75" s="163">
        <v>261.40965575799999</v>
      </c>
      <c r="IQ75" s="163">
        <v>596.22092383000006</v>
      </c>
      <c r="IR75" s="163">
        <v>883.52175959600004</v>
      </c>
      <c r="IS75" s="163">
        <v>2250.0884096539999</v>
      </c>
      <c r="IT75" s="158">
        <v>33.694866810000001</v>
      </c>
      <c r="IU75" s="158">
        <v>111.44811590300004</v>
      </c>
      <c r="IV75" s="158">
        <v>464.98149370800007</v>
      </c>
      <c r="IW75" s="158">
        <v>604.62276099900009</v>
      </c>
      <c r="IX75" s="158">
        <v>499.62814789699996</v>
      </c>
      <c r="IY75" s="158">
        <v>473.88904741100009</v>
      </c>
      <c r="IZ75" s="158">
        <v>714.07327816199984</v>
      </c>
      <c r="JA75" s="158">
        <v>511.73482078400002</v>
      </c>
      <c r="JB75" s="158">
        <v>534.61586540099995</v>
      </c>
      <c r="JC75" s="158"/>
      <c r="JD75" s="158"/>
      <c r="JE75" s="158"/>
    </row>
    <row r="76" spans="1:265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8">
        <v>7.6946760000000003</v>
      </c>
      <c r="GY76" s="158">
        <v>6.1810088530000007</v>
      </c>
      <c r="GZ76" s="158">
        <v>1.2058228309999999</v>
      </c>
      <c r="HA76" s="158">
        <v>8.6636911770000005</v>
      </c>
      <c r="HB76" s="158">
        <v>1.7759762510000001</v>
      </c>
      <c r="HC76" s="158">
        <v>5.2953755610000002</v>
      </c>
      <c r="HD76" s="158">
        <v>0.60692312700000006</v>
      </c>
      <c r="HE76" s="158">
        <v>2.544218565</v>
      </c>
      <c r="HF76" s="158">
        <v>2.979952634</v>
      </c>
      <c r="HG76" s="158">
        <v>8.6924049949999986</v>
      </c>
      <c r="HH76" s="158">
        <v>11.539191011000002</v>
      </c>
      <c r="HI76" s="158">
        <v>6.7265083969999999</v>
      </c>
      <c r="HJ76" s="163">
        <v>4.3542000000000004E-2</v>
      </c>
      <c r="HK76" s="163">
        <v>0.7568720000000001</v>
      </c>
      <c r="HL76" s="163">
        <v>0.46079100000000001</v>
      </c>
      <c r="HM76" s="163">
        <v>10.144334120000002</v>
      </c>
      <c r="HN76" s="163">
        <v>0.96133499999999994</v>
      </c>
      <c r="HO76" s="163">
        <v>2.3693932499999999</v>
      </c>
      <c r="HP76" s="163">
        <v>3.2376322160000002</v>
      </c>
      <c r="HQ76" s="163">
        <v>1.9102858070000002</v>
      </c>
      <c r="HR76" s="163">
        <v>1.5840022660000002</v>
      </c>
      <c r="HS76" s="163">
        <v>0.49872349999999999</v>
      </c>
      <c r="HT76" s="163">
        <v>1.4488558439999999</v>
      </c>
      <c r="HU76" s="163">
        <v>9.4411769999999997</v>
      </c>
      <c r="HV76" s="163">
        <v>2.1793645239999999</v>
      </c>
      <c r="HW76" s="163">
        <v>0.22769010000000001</v>
      </c>
      <c r="HX76" s="163">
        <v>2.4427370179999999</v>
      </c>
      <c r="HY76" s="163">
        <v>9.3524768330000008</v>
      </c>
      <c r="HZ76" s="163">
        <v>10.259962139000001</v>
      </c>
      <c r="IA76" s="163">
        <v>3.4304171329999997</v>
      </c>
      <c r="IB76" s="163">
        <v>7.1805794249999995</v>
      </c>
      <c r="IC76" s="163">
        <v>1.574900846</v>
      </c>
      <c r="ID76" s="163">
        <v>5.0043119999999996</v>
      </c>
      <c r="IE76" s="163">
        <v>1.1074111499999999</v>
      </c>
      <c r="IF76" s="163">
        <v>2.6037714999999997</v>
      </c>
      <c r="IG76" s="163">
        <v>7.8120974799999994</v>
      </c>
      <c r="IH76" s="163">
        <v>0</v>
      </c>
      <c r="II76" s="163">
        <v>8.3356497219999994</v>
      </c>
      <c r="IJ76" s="163">
        <v>2.422942682</v>
      </c>
      <c r="IK76" s="163">
        <v>2.5699564700000002</v>
      </c>
      <c r="IL76" s="163">
        <v>15.755798500000001</v>
      </c>
      <c r="IM76" s="163">
        <v>5.3175095899999993</v>
      </c>
      <c r="IN76" s="163">
        <v>10.479464381000001</v>
      </c>
      <c r="IO76" s="163">
        <v>7.5623311209999997</v>
      </c>
      <c r="IP76" s="163">
        <v>3.1239250000000003</v>
      </c>
      <c r="IQ76" s="163">
        <v>5.5131234809999992</v>
      </c>
      <c r="IR76" s="163">
        <v>5.7114250000000002</v>
      </c>
      <c r="IS76" s="163">
        <v>6.603900361</v>
      </c>
      <c r="IT76" s="158">
        <v>3.3469584000000001</v>
      </c>
      <c r="IU76" s="158">
        <v>8.8194265639999987</v>
      </c>
      <c r="IV76" s="158">
        <v>3.9513418699999998</v>
      </c>
      <c r="IW76" s="158">
        <v>8.3171109249999997</v>
      </c>
      <c r="IX76" s="158">
        <v>8.4574542649999991</v>
      </c>
      <c r="IY76" s="158">
        <v>4.8409505489999995</v>
      </c>
      <c r="IZ76" s="158">
        <v>1.203510503</v>
      </c>
      <c r="JA76" s="158">
        <v>7.0126755730000001</v>
      </c>
      <c r="JB76" s="158">
        <v>3.6444922860000002</v>
      </c>
      <c r="JC76" s="158"/>
      <c r="JD76" s="158"/>
      <c r="JE76" s="158"/>
    </row>
    <row r="77" spans="1:265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8">
        <v>0</v>
      </c>
      <c r="GY77" s="158">
        <v>0</v>
      </c>
      <c r="GZ77" s="158">
        <v>340.00959508026898</v>
      </c>
      <c r="HA77" s="158">
        <v>0</v>
      </c>
      <c r="HB77" s="158">
        <v>0</v>
      </c>
      <c r="HC77" s="158">
        <v>0</v>
      </c>
      <c r="HD77" s="158">
        <v>302.42873998059798</v>
      </c>
      <c r="HE77" s="158">
        <v>0</v>
      </c>
      <c r="HF77" s="158">
        <v>119.72831553100001</v>
      </c>
      <c r="HG77" s="158">
        <v>0</v>
      </c>
      <c r="HH77" s="158">
        <v>0</v>
      </c>
      <c r="HI77" s="158">
        <v>52.743410787999998</v>
      </c>
      <c r="HJ77" s="163">
        <v>294.43490704300001</v>
      </c>
      <c r="HK77" s="163">
        <v>0</v>
      </c>
      <c r="HL77" s="163">
        <v>102.23197983199999</v>
      </c>
      <c r="HM77" s="163">
        <v>0</v>
      </c>
      <c r="HN77" s="163">
        <v>0</v>
      </c>
      <c r="HO77" s="163">
        <v>122.37152774</v>
      </c>
      <c r="HP77" s="163">
        <v>153.42057214299999</v>
      </c>
      <c r="HQ77" s="163">
        <v>0</v>
      </c>
      <c r="HR77" s="163">
        <v>121.580378049</v>
      </c>
      <c r="HS77" s="163">
        <v>137.26188221699999</v>
      </c>
      <c r="HT77" s="163">
        <v>0</v>
      </c>
      <c r="HU77" s="163">
        <v>122.45001160699999</v>
      </c>
      <c r="HV77" s="163">
        <v>0</v>
      </c>
      <c r="HW77" s="163">
        <v>137.67080992699999</v>
      </c>
      <c r="HX77" s="163">
        <v>294.49399879099997</v>
      </c>
      <c r="HY77" s="163">
        <v>0</v>
      </c>
      <c r="HZ77" s="163">
        <v>0</v>
      </c>
      <c r="IA77" s="163">
        <v>192.93166879697301</v>
      </c>
      <c r="IB77" s="163">
        <v>0</v>
      </c>
      <c r="IC77" s="163">
        <v>0</v>
      </c>
      <c r="ID77" s="163">
        <v>0</v>
      </c>
      <c r="IE77" s="163">
        <v>46.390116582000005</v>
      </c>
      <c r="IF77" s="163">
        <v>121.667343649</v>
      </c>
      <c r="IG77" s="163">
        <v>0</v>
      </c>
      <c r="IH77" s="163">
        <v>51.664655070999999</v>
      </c>
      <c r="II77" s="163">
        <v>0</v>
      </c>
      <c r="IJ77" s="163">
        <v>138.82846017199998</v>
      </c>
      <c r="IK77" s="163">
        <v>23.893411927000002</v>
      </c>
      <c r="IL77" s="163">
        <v>0</v>
      </c>
      <c r="IM77" s="163">
        <v>0</v>
      </c>
      <c r="IN77" s="163">
        <v>0</v>
      </c>
      <c r="IO77" s="163">
        <v>53.157420969999997</v>
      </c>
      <c r="IP77" s="163">
        <v>0</v>
      </c>
      <c r="IQ77" s="163">
        <v>56.376991611999998</v>
      </c>
      <c r="IR77" s="163">
        <v>39.385495341000002</v>
      </c>
      <c r="IS77" s="163">
        <v>109.58011848299999</v>
      </c>
      <c r="IT77" s="158">
        <v>0</v>
      </c>
      <c r="IU77" s="158">
        <v>64.556258688</v>
      </c>
      <c r="IV77" s="158">
        <v>0</v>
      </c>
      <c r="IW77" s="158">
        <v>0</v>
      </c>
      <c r="IX77" s="158">
        <v>0</v>
      </c>
      <c r="IY77" s="158">
        <v>51.064873304999999</v>
      </c>
      <c r="IZ77" s="158">
        <v>0</v>
      </c>
      <c r="JA77" s="158">
        <v>127.07217031499999</v>
      </c>
      <c r="JB77" s="158">
        <v>0</v>
      </c>
      <c r="JC77" s="158"/>
      <c r="JD77" s="158"/>
      <c r="JE77" s="158"/>
    </row>
    <row r="78" spans="1:265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2">
        <v>-69.298189481000037</v>
      </c>
      <c r="GY78" s="162">
        <v>-236.44698779099934</v>
      </c>
      <c r="GZ78" s="162">
        <v>-1583.422517551269</v>
      </c>
      <c r="HA78" s="162">
        <v>-2359.7251105040009</v>
      </c>
      <c r="HB78" s="162">
        <v>-1197.663639759</v>
      </c>
      <c r="HC78" s="162">
        <v>-848.74726941299923</v>
      </c>
      <c r="HD78" s="162">
        <v>-996.75975796459807</v>
      </c>
      <c r="HE78" s="162">
        <v>-749.86516611599939</v>
      </c>
      <c r="HF78" s="162">
        <v>-1103.6557877750001</v>
      </c>
      <c r="HG78" s="162">
        <v>-975.6598555600001</v>
      </c>
      <c r="HH78" s="162">
        <v>-495.39254106500073</v>
      </c>
      <c r="HI78" s="162">
        <v>-4112.5980295430018</v>
      </c>
      <c r="HJ78" s="167">
        <v>497.76938151200017</v>
      </c>
      <c r="HK78" s="167">
        <v>-244.74085463699947</v>
      </c>
      <c r="HL78" s="167">
        <v>-1098.6490657299996</v>
      </c>
      <c r="HM78" s="167">
        <v>-480.86464452599978</v>
      </c>
      <c r="HN78" s="167">
        <v>-150.37265171399883</v>
      </c>
      <c r="HO78" s="167">
        <v>-443.63363688399977</v>
      </c>
      <c r="HP78" s="167">
        <v>-584.93044002800002</v>
      </c>
      <c r="HQ78" s="167">
        <v>-892.0001241839999</v>
      </c>
      <c r="HR78" s="167">
        <v>-844.71544293000068</v>
      </c>
      <c r="HS78" s="167">
        <v>-1036.488596505</v>
      </c>
      <c r="HT78" s="167">
        <v>-346.92364751300016</v>
      </c>
      <c r="HU78" s="167">
        <v>-4201.0204258640006</v>
      </c>
      <c r="HV78" s="167">
        <v>336.945224817</v>
      </c>
      <c r="HW78" s="167">
        <v>-593.73857577999956</v>
      </c>
      <c r="HX78" s="167">
        <v>-1423.8497550179995</v>
      </c>
      <c r="HY78" s="167">
        <v>123.08045247000018</v>
      </c>
      <c r="HZ78" s="167">
        <v>596.41037732499944</v>
      </c>
      <c r="IA78" s="167">
        <v>-717.91942048497378</v>
      </c>
      <c r="IB78" s="167">
        <v>-246.30450539000117</v>
      </c>
      <c r="IC78" s="167">
        <v>-777.75649410300036</v>
      </c>
      <c r="ID78" s="167">
        <v>-490.38236644799997</v>
      </c>
      <c r="IE78" s="167">
        <v>-1487.372052703</v>
      </c>
      <c r="IF78" s="167">
        <v>-589.78683149699987</v>
      </c>
      <c r="IG78" s="167">
        <v>-3323.2824554300018</v>
      </c>
      <c r="IH78" s="167">
        <v>-300.19663426899945</v>
      </c>
      <c r="II78" s="167">
        <v>-1029.2726766219998</v>
      </c>
      <c r="IJ78" s="167">
        <v>-1286.0985773330001</v>
      </c>
      <c r="IK78" s="167">
        <v>-1016.0864125190001</v>
      </c>
      <c r="IL78" s="167">
        <v>152.18448445499928</v>
      </c>
      <c r="IM78" s="167">
        <v>-43.391426206999199</v>
      </c>
      <c r="IN78" s="167">
        <v>-207.95975181900019</v>
      </c>
      <c r="IO78" s="167">
        <v>-493.24905195000025</v>
      </c>
      <c r="IP78" s="167">
        <v>-493.39114824799935</v>
      </c>
      <c r="IQ78" s="167">
        <v>-992.28274107200036</v>
      </c>
      <c r="IR78" s="167">
        <v>-801.33179584300001</v>
      </c>
      <c r="IS78" s="167">
        <v>-6316.9743964200006</v>
      </c>
      <c r="IT78" s="162">
        <v>965.34381239400034</v>
      </c>
      <c r="IU78" s="162">
        <v>-776.45167686499951</v>
      </c>
      <c r="IV78" s="162">
        <v>-2168.7147139059998</v>
      </c>
      <c r="IW78" s="162">
        <v>510.6599702029996</v>
      </c>
      <c r="IX78" s="162">
        <v>636.89998210300041</v>
      </c>
      <c r="IY78" s="162">
        <v>-78.89078825900026</v>
      </c>
      <c r="IZ78" s="162">
        <v>-442.56891061299928</v>
      </c>
      <c r="JA78" s="162">
        <v>-1458.1368189339992</v>
      </c>
      <c r="JB78" s="162">
        <v>-710.48828281199917</v>
      </c>
      <c r="JC78" s="162"/>
      <c r="JD78" s="162"/>
      <c r="JE78" s="162"/>
    </row>
    <row r="79" spans="1:265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63"/>
      <c r="HK79" s="163"/>
      <c r="HL79" s="163"/>
      <c r="HM79" s="163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3"/>
      <c r="HY79" s="163"/>
      <c r="HZ79" s="163"/>
      <c r="IA79" s="163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3"/>
      <c r="IM79" s="163"/>
      <c r="IN79" s="163"/>
      <c r="IO79" s="163"/>
      <c r="IP79" s="163"/>
      <c r="IQ79" s="163"/>
      <c r="IR79" s="163"/>
      <c r="IS79" s="163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</row>
    <row r="80" spans="1:265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63"/>
      <c r="HK80" s="163"/>
      <c r="HL80" s="163"/>
      <c r="HM80" s="163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3"/>
      <c r="HY80" s="163"/>
      <c r="HZ80" s="163"/>
      <c r="IA80" s="163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3"/>
      <c r="IM80" s="163"/>
      <c r="IN80" s="163"/>
      <c r="IO80" s="163"/>
      <c r="IP80" s="163"/>
      <c r="IQ80" s="163"/>
      <c r="IR80" s="163"/>
      <c r="IS80" s="163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</row>
    <row r="81" spans="1:265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63"/>
      <c r="HK81" s="163"/>
      <c r="HL81" s="163"/>
      <c r="HM81" s="163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3"/>
      <c r="HY81" s="163"/>
      <c r="HZ81" s="163"/>
      <c r="IA81" s="163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3"/>
      <c r="IM81" s="163"/>
      <c r="IN81" s="163"/>
      <c r="IO81" s="163"/>
      <c r="IP81" s="163"/>
      <c r="IQ81" s="163"/>
      <c r="IR81" s="163"/>
      <c r="IS81" s="163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</row>
    <row r="82" spans="1:265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8">
        <v>3265.1092217005939</v>
      </c>
      <c r="GY82" s="158">
        <v>332.63781257375592</v>
      </c>
      <c r="GZ82" s="158">
        <v>2747.2876135053912</v>
      </c>
      <c r="HA82" s="158">
        <v>5780.6440161487126</v>
      </c>
      <c r="HB82" s="158">
        <v>-1472.5118649612907</v>
      </c>
      <c r="HC82" s="158">
        <v>-566.98698193820314</v>
      </c>
      <c r="HD82" s="158">
        <v>-1617.8525709465098</v>
      </c>
      <c r="HE82" s="158">
        <v>-1106.310041272943</v>
      </c>
      <c r="HF82" s="158">
        <v>-298.84944257130536</v>
      </c>
      <c r="HG82" s="158">
        <v>-281.7899586716909</v>
      </c>
      <c r="HH82" s="158">
        <v>-366.72505644377657</v>
      </c>
      <c r="HI82" s="158">
        <v>324.26417011684805</v>
      </c>
      <c r="HJ82" s="163">
        <v>3433.1500896124794</v>
      </c>
      <c r="HK82" s="163">
        <v>-449.99490536915198</v>
      </c>
      <c r="HL82" s="163">
        <v>-1337.6371232462775</v>
      </c>
      <c r="HM82" s="163">
        <v>624.69097851008917</v>
      </c>
      <c r="HN82" s="163">
        <v>62.865987360629966</v>
      </c>
      <c r="HO82" s="163">
        <v>203.75903081913569</v>
      </c>
      <c r="HP82" s="163">
        <v>186.12085610654944</v>
      </c>
      <c r="HQ82" s="163">
        <v>-901.72490927566446</v>
      </c>
      <c r="HR82" s="163">
        <v>-580.75825553873096</v>
      </c>
      <c r="HS82" s="163">
        <v>578.47406340663656</v>
      </c>
      <c r="HT82" s="163">
        <v>1547.1819274457814</v>
      </c>
      <c r="HU82" s="163">
        <v>-1896.4000410956496</v>
      </c>
      <c r="HV82" s="163">
        <v>1029.8677917933881</v>
      </c>
      <c r="HW82" s="163">
        <v>1248.8458354875102</v>
      </c>
      <c r="HX82" s="163">
        <v>-1076.5904365615702</v>
      </c>
      <c r="HY82" s="163">
        <v>184.8064157339748</v>
      </c>
      <c r="HZ82" s="163">
        <v>2073.3753530151839</v>
      </c>
      <c r="IA82" s="163">
        <v>-329.06301537710061</v>
      </c>
      <c r="IB82" s="163">
        <v>45.372041049668773</v>
      </c>
      <c r="IC82" s="163">
        <v>-418.26394490303596</v>
      </c>
      <c r="ID82" s="163">
        <v>1029.9176726785681</v>
      </c>
      <c r="IE82" s="163">
        <v>1238.8438406987202</v>
      </c>
      <c r="IF82" s="163">
        <v>-915.712402647369</v>
      </c>
      <c r="IG82" s="163">
        <v>-2408.9767489584569</v>
      </c>
      <c r="IH82" s="163">
        <v>47.742805617724223</v>
      </c>
      <c r="II82" s="163">
        <v>-575.5391866699033</v>
      </c>
      <c r="IJ82" s="163">
        <v>-783.67654629411527</v>
      </c>
      <c r="IK82" s="163">
        <v>158.89390416868912</v>
      </c>
      <c r="IL82" s="163">
        <v>-265.47025143900339</v>
      </c>
      <c r="IM82" s="163">
        <v>281.0712814522015</v>
      </c>
      <c r="IN82" s="163">
        <v>4197.4687696707442</v>
      </c>
      <c r="IO82" s="163">
        <v>-1231.0962531790208</v>
      </c>
      <c r="IP82" s="163">
        <v>489.15356658901783</v>
      </c>
      <c r="IQ82" s="163">
        <v>-405.71327093265296</v>
      </c>
      <c r="IR82" s="163">
        <v>-615.09613539183124</v>
      </c>
      <c r="IS82" s="163">
        <v>-1824.917376734724</v>
      </c>
      <c r="IT82" s="158">
        <v>-1021.9301791981368</v>
      </c>
      <c r="IU82" s="158">
        <v>6691.0526495389449</v>
      </c>
      <c r="IV82" s="158">
        <v>-2780.3319370007994</v>
      </c>
      <c r="IW82" s="158">
        <v>1032.9323695654336</v>
      </c>
      <c r="IX82" s="158">
        <v>1521.62250532751</v>
      </c>
      <c r="IY82" s="158">
        <v>1196.9125215232857</v>
      </c>
      <c r="IZ82" s="158">
        <v>-312.96146151344402</v>
      </c>
      <c r="JA82" s="158">
        <v>35.242732589000013</v>
      </c>
      <c r="JB82" s="158">
        <v>-76.611190039999983</v>
      </c>
      <c r="JC82" s="158"/>
      <c r="JD82" s="158"/>
      <c r="JE82" s="158"/>
    </row>
    <row r="83" spans="1:265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8">
        <v>3265.1092217005939</v>
      </c>
      <c r="GY83" s="158">
        <v>332.63781257375592</v>
      </c>
      <c r="GZ83" s="158">
        <v>2747.2876135053912</v>
      </c>
      <c r="HA83" s="158">
        <v>5780.6440161487126</v>
      </c>
      <c r="HB83" s="158">
        <v>-1472.5118649612907</v>
      </c>
      <c r="HC83" s="158">
        <v>-566.98698193820314</v>
      </c>
      <c r="HD83" s="158">
        <v>-1617.8525709465098</v>
      </c>
      <c r="HE83" s="158">
        <v>-1106.310041272943</v>
      </c>
      <c r="HF83" s="158">
        <v>-298.84944257130536</v>
      </c>
      <c r="HG83" s="158">
        <v>-281.7899586716909</v>
      </c>
      <c r="HH83" s="158">
        <v>-366.72505644377657</v>
      </c>
      <c r="HI83" s="158">
        <v>324.26417011684805</v>
      </c>
      <c r="HJ83" s="163">
        <v>3433.1500896124794</v>
      </c>
      <c r="HK83" s="163">
        <v>-449.99490536915198</v>
      </c>
      <c r="HL83" s="163">
        <v>-1337.6371232462775</v>
      </c>
      <c r="HM83" s="163">
        <v>624.69097851008917</v>
      </c>
      <c r="HN83" s="163">
        <v>62.865987360629966</v>
      </c>
      <c r="HO83" s="163">
        <v>203.75903081913569</v>
      </c>
      <c r="HP83" s="163">
        <v>186.12085610654944</v>
      </c>
      <c r="HQ83" s="163">
        <v>-901.72490927566446</v>
      </c>
      <c r="HR83" s="163">
        <v>-580.75825553873096</v>
      </c>
      <c r="HS83" s="163">
        <v>578.47406340663656</v>
      </c>
      <c r="HT83" s="163">
        <v>1547.1819274457814</v>
      </c>
      <c r="HU83" s="163">
        <v>-1896.4000410956496</v>
      </c>
      <c r="HV83" s="163">
        <v>1029.8677917933881</v>
      </c>
      <c r="HW83" s="163">
        <v>1248.8458354875102</v>
      </c>
      <c r="HX83" s="163">
        <v>-1076.5904365615702</v>
      </c>
      <c r="HY83" s="163">
        <v>184.8064157339748</v>
      </c>
      <c r="HZ83" s="163">
        <v>2073.3753530151839</v>
      </c>
      <c r="IA83" s="163">
        <v>-329.06301537710061</v>
      </c>
      <c r="IB83" s="163">
        <v>45.372041049668773</v>
      </c>
      <c r="IC83" s="163">
        <v>-418.26394490303596</v>
      </c>
      <c r="ID83" s="163">
        <v>1029.9176726785681</v>
      </c>
      <c r="IE83" s="163">
        <v>1238.8438406987202</v>
      </c>
      <c r="IF83" s="163">
        <v>-915.712402647369</v>
      </c>
      <c r="IG83" s="163">
        <v>-2408.9767489584569</v>
      </c>
      <c r="IH83" s="163">
        <v>47.742805617724223</v>
      </c>
      <c r="II83" s="163">
        <v>-575.5391866699033</v>
      </c>
      <c r="IJ83" s="163">
        <v>-783.67654629411527</v>
      </c>
      <c r="IK83" s="163">
        <v>158.89390416868912</v>
      </c>
      <c r="IL83" s="163">
        <v>-265.47025143900339</v>
      </c>
      <c r="IM83" s="163">
        <v>281.0712814522015</v>
      </c>
      <c r="IN83" s="163">
        <v>4197.4687696707442</v>
      </c>
      <c r="IO83" s="163">
        <v>-1231.0962531790208</v>
      </c>
      <c r="IP83" s="163">
        <v>489.15356658901783</v>
      </c>
      <c r="IQ83" s="163">
        <v>-405.71327093265296</v>
      </c>
      <c r="IR83" s="163">
        <v>-615.09613539183124</v>
      </c>
      <c r="IS83" s="163">
        <v>-1824.917376734724</v>
      </c>
      <c r="IT83" s="158">
        <v>-1021.9301791981368</v>
      </c>
      <c r="IU83" s="158">
        <v>6691.0526495389449</v>
      </c>
      <c r="IV83" s="158">
        <v>-2780.3319370007994</v>
      </c>
      <c r="IW83" s="158">
        <v>1032.9323695654336</v>
      </c>
      <c r="IX83" s="158">
        <v>1521.62250532751</v>
      </c>
      <c r="IY83" s="158">
        <v>1196.9125215232857</v>
      </c>
      <c r="IZ83" s="158">
        <v>-312.96146151344402</v>
      </c>
      <c r="JA83" s="158">
        <v>35.242732589000013</v>
      </c>
      <c r="JB83" s="158">
        <v>-76.611190039999983</v>
      </c>
      <c r="JC83" s="158"/>
      <c r="JD83" s="158"/>
      <c r="JE83" s="158"/>
    </row>
    <row r="84" spans="1:265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8">
        <v>0</v>
      </c>
      <c r="GY84" s="158">
        <v>0</v>
      </c>
      <c r="GZ84" s="158">
        <v>0</v>
      </c>
      <c r="HA84" s="158">
        <v>0</v>
      </c>
      <c r="HB84" s="158">
        <v>0</v>
      </c>
      <c r="HC84" s="158">
        <v>0</v>
      </c>
      <c r="HD84" s="158">
        <v>0</v>
      </c>
      <c r="HE84" s="158">
        <v>0</v>
      </c>
      <c r="HF84" s="158">
        <v>0</v>
      </c>
      <c r="HG84" s="158">
        <v>0</v>
      </c>
      <c r="HH84" s="158">
        <v>0</v>
      </c>
      <c r="HI84" s="158">
        <v>0</v>
      </c>
      <c r="HJ84" s="163">
        <v>0</v>
      </c>
      <c r="HK84" s="163">
        <v>0</v>
      </c>
      <c r="HL84" s="163">
        <v>0</v>
      </c>
      <c r="HM84" s="163">
        <v>0</v>
      </c>
      <c r="HN84" s="163">
        <v>0</v>
      </c>
      <c r="HO84" s="163">
        <v>0</v>
      </c>
      <c r="HP84" s="163">
        <v>0</v>
      </c>
      <c r="HQ84" s="163">
        <v>0</v>
      </c>
      <c r="HR84" s="163">
        <v>0</v>
      </c>
      <c r="HS84" s="163">
        <v>0</v>
      </c>
      <c r="HT84" s="163">
        <v>0</v>
      </c>
      <c r="HU84" s="163">
        <v>0</v>
      </c>
      <c r="HV84" s="163">
        <v>0</v>
      </c>
      <c r="HW84" s="163">
        <v>0</v>
      </c>
      <c r="HX84" s="163">
        <v>0</v>
      </c>
      <c r="HY84" s="163">
        <v>0</v>
      </c>
      <c r="HZ84" s="163">
        <v>0</v>
      </c>
      <c r="IA84" s="163">
        <v>0</v>
      </c>
      <c r="IB84" s="163">
        <v>0</v>
      </c>
      <c r="IC84" s="163">
        <v>0</v>
      </c>
      <c r="ID84" s="163">
        <v>0</v>
      </c>
      <c r="IE84" s="163">
        <v>0</v>
      </c>
      <c r="IF84" s="163">
        <v>0</v>
      </c>
      <c r="IG84" s="163">
        <v>0</v>
      </c>
      <c r="IH84" s="163">
        <v>0</v>
      </c>
      <c r="II84" s="163">
        <v>0</v>
      </c>
      <c r="IJ84" s="163">
        <v>0</v>
      </c>
      <c r="IK84" s="163">
        <v>0</v>
      </c>
      <c r="IL84" s="163">
        <v>0</v>
      </c>
      <c r="IM84" s="163">
        <v>0</v>
      </c>
      <c r="IN84" s="163">
        <v>0</v>
      </c>
      <c r="IO84" s="163">
        <v>0</v>
      </c>
      <c r="IP84" s="163">
        <v>0</v>
      </c>
      <c r="IQ84" s="163">
        <v>0</v>
      </c>
      <c r="IR84" s="163">
        <v>0</v>
      </c>
      <c r="IS84" s="163">
        <v>0</v>
      </c>
      <c r="IT84" s="158">
        <v>0</v>
      </c>
      <c r="IU84" s="158">
        <v>0</v>
      </c>
      <c r="IV84" s="158">
        <v>0</v>
      </c>
      <c r="IW84" s="158">
        <v>0</v>
      </c>
      <c r="IX84" s="158">
        <v>0</v>
      </c>
      <c r="IY84" s="158">
        <v>0</v>
      </c>
      <c r="IZ84" s="158">
        <v>0</v>
      </c>
      <c r="JA84" s="158">
        <v>0</v>
      </c>
      <c r="JB84" s="158">
        <v>0</v>
      </c>
      <c r="JC84" s="158"/>
      <c r="JD84" s="158"/>
      <c r="JE84" s="158"/>
    </row>
    <row r="85" spans="1:265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8">
        <v>4295.0021391460004</v>
      </c>
      <c r="GY85" s="158">
        <v>744.30490440200003</v>
      </c>
      <c r="GZ85" s="158">
        <v>3843.2346266222689</v>
      </c>
      <c r="HA85" s="158">
        <v>3277.7335404629998</v>
      </c>
      <c r="HB85" s="158">
        <v>826.15425645799996</v>
      </c>
      <c r="HC85" s="158">
        <v>12.850689056999983</v>
      </c>
      <c r="HD85" s="158">
        <v>673.50562951659799</v>
      </c>
      <c r="HE85" s="158">
        <v>-19.344264469999985</v>
      </c>
      <c r="HF85" s="158">
        <v>889.60978057900002</v>
      </c>
      <c r="HG85" s="158">
        <v>1564.2081516950002</v>
      </c>
      <c r="HH85" s="158">
        <v>1412.6707275889999</v>
      </c>
      <c r="HI85" s="158">
        <v>4682.6580369660005</v>
      </c>
      <c r="HJ85" s="163">
        <v>4669.3002783510001</v>
      </c>
      <c r="HK85" s="163">
        <v>208.52529535299999</v>
      </c>
      <c r="HL85" s="163">
        <v>517.72980428300002</v>
      </c>
      <c r="HM85" s="163">
        <v>573.69443376599997</v>
      </c>
      <c r="HN85" s="163">
        <v>-42.651590705999993</v>
      </c>
      <c r="HO85" s="163">
        <v>581.47083318599994</v>
      </c>
      <c r="HP85" s="163">
        <v>756.03089962800004</v>
      </c>
      <c r="HQ85" s="163">
        <v>378.24541871299999</v>
      </c>
      <c r="HR85" s="163">
        <v>490.88714562700011</v>
      </c>
      <c r="HS85" s="163">
        <v>819.50834425399989</v>
      </c>
      <c r="HT85" s="163">
        <v>2460.0603359159995</v>
      </c>
      <c r="HU85" s="163">
        <v>1855.5574027990001</v>
      </c>
      <c r="HV85" s="163">
        <v>66.738998314999662</v>
      </c>
      <c r="HW85" s="163">
        <v>807.67977038599997</v>
      </c>
      <c r="HX85" s="163">
        <v>490.167820576</v>
      </c>
      <c r="HY85" s="163">
        <v>240.25088086700006</v>
      </c>
      <c r="HZ85" s="163">
        <v>1714.205332215</v>
      </c>
      <c r="IA85" s="163">
        <v>569.62845444797313</v>
      </c>
      <c r="IB85" s="163">
        <v>516.07050295299996</v>
      </c>
      <c r="IC85" s="163">
        <v>358.05901475499991</v>
      </c>
      <c r="ID85" s="163">
        <v>1569.6255521210003</v>
      </c>
      <c r="IE85" s="163">
        <v>1911.5451343749999</v>
      </c>
      <c r="IF85" s="163">
        <v>-213.49222268600002</v>
      </c>
      <c r="IG85" s="163">
        <v>237.59048417999986</v>
      </c>
      <c r="IH85" s="163">
        <v>2352.705991586</v>
      </c>
      <c r="II85" s="163">
        <v>-1097.163570487</v>
      </c>
      <c r="IJ85" s="163">
        <v>755.79403215499997</v>
      </c>
      <c r="IK85" s="163">
        <v>1090.9989846199999</v>
      </c>
      <c r="IL85" s="163">
        <v>-190.93621516400003</v>
      </c>
      <c r="IM85" s="163">
        <v>199.90619304100002</v>
      </c>
      <c r="IN85" s="163">
        <v>4458.6042673970005</v>
      </c>
      <c r="IO85" s="163">
        <v>-535.35289968899997</v>
      </c>
      <c r="IP85" s="163">
        <v>854.28511848599987</v>
      </c>
      <c r="IQ85" s="163">
        <v>487.30944538800009</v>
      </c>
      <c r="IR85" s="163">
        <v>717.8428640840001</v>
      </c>
      <c r="IS85" s="163">
        <v>4190.648933341</v>
      </c>
      <c r="IT85" s="158">
        <v>-1534.9713241279999</v>
      </c>
      <c r="IU85" s="158">
        <v>4270.8186665559988</v>
      </c>
      <c r="IV85" s="158">
        <v>-555.6078134679999</v>
      </c>
      <c r="IW85" s="158">
        <v>1146.1299144889999</v>
      </c>
      <c r="IX85" s="158">
        <v>1505.7304167899997</v>
      </c>
      <c r="IY85" s="158">
        <v>909.80212153999992</v>
      </c>
      <c r="IZ85" s="158">
        <v>700.220311907</v>
      </c>
      <c r="JA85" s="158">
        <v>377.46691004799999</v>
      </c>
      <c r="JB85" s="158">
        <v>-252.12395988800003</v>
      </c>
      <c r="JC85" s="158"/>
      <c r="JD85" s="158"/>
      <c r="JE85" s="158"/>
    </row>
    <row r="86" spans="1:265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8">
        <v>878.87078529499979</v>
      </c>
      <c r="GY86" s="158">
        <v>-199.69966118699995</v>
      </c>
      <c r="GZ86" s="158">
        <v>3891.5630476390002</v>
      </c>
      <c r="HA86" s="158">
        <v>-3959.8673090810003</v>
      </c>
      <c r="HB86" s="158">
        <v>-447.61397596799998</v>
      </c>
      <c r="HC86" s="158">
        <v>-152.41159611700002</v>
      </c>
      <c r="HD86" s="158">
        <v>147.76389956200001</v>
      </c>
      <c r="HE86" s="158">
        <v>-134.55916714799997</v>
      </c>
      <c r="HF86" s="158">
        <v>649.59886309800004</v>
      </c>
      <c r="HG86" s="158">
        <v>2.7266493959999707</v>
      </c>
      <c r="HH86" s="158">
        <v>475.54838920599997</v>
      </c>
      <c r="HI86" s="158">
        <v>816.09428813000022</v>
      </c>
      <c r="HJ86" s="163">
        <v>918.69324740500008</v>
      </c>
      <c r="HK86" s="163">
        <v>98.310507419999979</v>
      </c>
      <c r="HL86" s="163">
        <v>295.44448527500003</v>
      </c>
      <c r="HM86" s="163">
        <v>286.80615148699997</v>
      </c>
      <c r="HN86" s="163">
        <v>22.000025976000018</v>
      </c>
      <c r="HO86" s="163">
        <v>112.19727048999999</v>
      </c>
      <c r="HP86" s="163">
        <v>266.21093465600001</v>
      </c>
      <c r="HQ86" s="163">
        <v>323.095029673</v>
      </c>
      <c r="HR86" s="163">
        <v>-46.86946810500001</v>
      </c>
      <c r="HS86" s="163">
        <v>214.67323175000001</v>
      </c>
      <c r="HT86" s="163">
        <v>-789.73131593300002</v>
      </c>
      <c r="HU86" s="163">
        <v>671.43699021000009</v>
      </c>
      <c r="HV86" s="163">
        <v>-1347.9420593930004</v>
      </c>
      <c r="HW86" s="163">
        <v>333.27082194099995</v>
      </c>
      <c r="HX86" s="163">
        <v>123.61144247200002</v>
      </c>
      <c r="HY86" s="163">
        <v>-130.738301845</v>
      </c>
      <c r="HZ86" s="163">
        <v>17.451254062</v>
      </c>
      <c r="IA86" s="163">
        <v>23.242960031000003</v>
      </c>
      <c r="IB86" s="163">
        <v>310.91712368599997</v>
      </c>
      <c r="IC86" s="163">
        <v>-15.018666679000015</v>
      </c>
      <c r="ID86" s="163">
        <v>-56.631383043</v>
      </c>
      <c r="IE86" s="163">
        <v>62.704012530000014</v>
      </c>
      <c r="IF86" s="163">
        <v>-365.64037602500002</v>
      </c>
      <c r="IG86" s="163">
        <v>1026.1107919599999</v>
      </c>
      <c r="IH86" s="163">
        <v>184.24045347099985</v>
      </c>
      <c r="II86" s="163">
        <v>-1523.0070610780001</v>
      </c>
      <c r="IJ86" s="163">
        <v>371.33405000500005</v>
      </c>
      <c r="IK86" s="163">
        <v>-91.886324022000025</v>
      </c>
      <c r="IL86" s="163">
        <v>-104.81838329500002</v>
      </c>
      <c r="IM86" s="163">
        <v>186.04631074800002</v>
      </c>
      <c r="IN86" s="163">
        <v>1164.5474922869998</v>
      </c>
      <c r="IO86" s="163">
        <v>-651.47579849600004</v>
      </c>
      <c r="IP86" s="163">
        <v>137.925569731</v>
      </c>
      <c r="IQ86" s="163">
        <v>-148.23701886499998</v>
      </c>
      <c r="IR86" s="163">
        <v>390.71166259100005</v>
      </c>
      <c r="IS86" s="163">
        <v>3862.6130101970002</v>
      </c>
      <c r="IT86" s="158">
        <v>-1602.6674343519999</v>
      </c>
      <c r="IU86" s="158">
        <v>-2194.157517872</v>
      </c>
      <c r="IV86" s="158">
        <v>-16.420111705</v>
      </c>
      <c r="IW86" s="158">
        <v>1129.139421227</v>
      </c>
      <c r="IX86" s="158">
        <v>-144.92893577900003</v>
      </c>
      <c r="IY86" s="158">
        <v>480.85150161499996</v>
      </c>
      <c r="IZ86" s="158">
        <v>507.08930101099998</v>
      </c>
      <c r="JA86" s="158">
        <v>-17.387468611999999</v>
      </c>
      <c r="JB86" s="158">
        <v>-0.25212096499999997</v>
      </c>
      <c r="JC86" s="158"/>
      <c r="JD86" s="158"/>
      <c r="JE86" s="158"/>
    </row>
    <row r="87" spans="1:265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8">
        <v>3416.1313538510003</v>
      </c>
      <c r="GY87" s="158">
        <v>944.00456558899998</v>
      </c>
      <c r="GZ87" s="158">
        <v>-48.328421016731014</v>
      </c>
      <c r="HA87" s="158">
        <v>7237.6008495440001</v>
      </c>
      <c r="HB87" s="158">
        <v>1273.7682324259999</v>
      </c>
      <c r="HC87" s="158">
        <v>165.262285174</v>
      </c>
      <c r="HD87" s="158">
        <v>525.74172995459799</v>
      </c>
      <c r="HE87" s="158">
        <v>115.21490267799999</v>
      </c>
      <c r="HF87" s="158">
        <v>240.01091748100004</v>
      </c>
      <c r="HG87" s="158">
        <v>1561.4815022990001</v>
      </c>
      <c r="HH87" s="158">
        <v>937.12233838299983</v>
      </c>
      <c r="HI87" s="158">
        <v>3866.5637488360003</v>
      </c>
      <c r="HJ87" s="163">
        <v>3750.6070309459997</v>
      </c>
      <c r="HK87" s="163">
        <v>110.214787933</v>
      </c>
      <c r="HL87" s="163">
        <v>222.28531900799999</v>
      </c>
      <c r="HM87" s="163">
        <v>286.88828227900001</v>
      </c>
      <c r="HN87" s="163">
        <v>-64.651616682000011</v>
      </c>
      <c r="HO87" s="163">
        <v>469.273562696</v>
      </c>
      <c r="HP87" s="163">
        <v>489.81996497199998</v>
      </c>
      <c r="HQ87" s="163">
        <v>55.150389039999993</v>
      </c>
      <c r="HR87" s="163">
        <v>537.75661373200012</v>
      </c>
      <c r="HS87" s="163">
        <v>604.83511250399988</v>
      </c>
      <c r="HT87" s="163">
        <v>3249.7916518489997</v>
      </c>
      <c r="HU87" s="163">
        <v>1184.1204125890001</v>
      </c>
      <c r="HV87" s="163">
        <v>1414.681057708</v>
      </c>
      <c r="HW87" s="163">
        <v>474.40894844500002</v>
      </c>
      <c r="HX87" s="163">
        <v>366.55637810399998</v>
      </c>
      <c r="HY87" s="163">
        <v>370.98918271200006</v>
      </c>
      <c r="HZ87" s="163">
        <v>1696.7540781529999</v>
      </c>
      <c r="IA87" s="163">
        <v>546.38549441697307</v>
      </c>
      <c r="IB87" s="163">
        <v>205.15337926700002</v>
      </c>
      <c r="IC87" s="163">
        <v>373.07768143399994</v>
      </c>
      <c r="ID87" s="163">
        <v>1626.2569351640002</v>
      </c>
      <c r="IE87" s="163">
        <v>1848.8411218449999</v>
      </c>
      <c r="IF87" s="163">
        <v>152.148153339</v>
      </c>
      <c r="IG87" s="163">
        <v>-788.52030778000005</v>
      </c>
      <c r="IH87" s="163">
        <v>2168.4655381150001</v>
      </c>
      <c r="II87" s="163">
        <v>425.84349059100003</v>
      </c>
      <c r="IJ87" s="163">
        <v>384.45998214999997</v>
      </c>
      <c r="IK87" s="163">
        <v>1182.8853086419999</v>
      </c>
      <c r="IL87" s="163">
        <v>-86.117831869000014</v>
      </c>
      <c r="IM87" s="163">
        <v>13.859882292999998</v>
      </c>
      <c r="IN87" s="163">
        <v>3294.0567751100002</v>
      </c>
      <c r="IO87" s="163">
        <v>116.12289880700001</v>
      </c>
      <c r="IP87" s="163">
        <v>716.35954875499988</v>
      </c>
      <c r="IQ87" s="163">
        <v>635.54646425300007</v>
      </c>
      <c r="IR87" s="163">
        <v>327.13120149300005</v>
      </c>
      <c r="IS87" s="163">
        <v>328.03592314399998</v>
      </c>
      <c r="IT87" s="158">
        <v>67.696110224000009</v>
      </c>
      <c r="IU87" s="158">
        <v>6464.9761844279992</v>
      </c>
      <c r="IV87" s="158">
        <v>-539.18770176299995</v>
      </c>
      <c r="IW87" s="158">
        <v>16.990493262000005</v>
      </c>
      <c r="IX87" s="158">
        <v>1650.6593525689998</v>
      </c>
      <c r="IY87" s="158">
        <v>428.95061992499996</v>
      </c>
      <c r="IZ87" s="158">
        <v>193.13101089599999</v>
      </c>
      <c r="JA87" s="158">
        <v>394.85437866000001</v>
      </c>
      <c r="JB87" s="158">
        <v>-251.87183892300004</v>
      </c>
      <c r="JC87" s="158"/>
      <c r="JD87" s="158"/>
      <c r="JE87" s="158"/>
    </row>
    <row r="88" spans="1:265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63"/>
      <c r="HK88" s="163"/>
      <c r="HL88" s="163"/>
      <c r="HM88" s="163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3"/>
      <c r="HY88" s="163"/>
      <c r="HZ88" s="163"/>
      <c r="IA88" s="163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3"/>
      <c r="IM88" s="163"/>
      <c r="IN88" s="163"/>
      <c r="IO88" s="163"/>
      <c r="IP88" s="163"/>
      <c r="IQ88" s="163"/>
      <c r="IR88" s="163"/>
      <c r="IS88" s="163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</row>
    <row r="89" spans="1:265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8">
        <v>878.87078529499979</v>
      </c>
      <c r="GY89" s="158">
        <v>-256.92266118699996</v>
      </c>
      <c r="GZ89" s="158">
        <v>584.56304763899993</v>
      </c>
      <c r="HA89" s="158">
        <v>-151.60730908099998</v>
      </c>
      <c r="HB89" s="158">
        <v>-149.61397596800001</v>
      </c>
      <c r="HC89" s="158">
        <v>-212.03982813000002</v>
      </c>
      <c r="HD89" s="158">
        <v>86.771990187000014</v>
      </c>
      <c r="HE89" s="158">
        <v>95.167832852000004</v>
      </c>
      <c r="HF89" s="158">
        <v>283.94184491299995</v>
      </c>
      <c r="HG89" s="158">
        <v>-247.20535060399999</v>
      </c>
      <c r="HH89" s="158">
        <v>245.05928621799998</v>
      </c>
      <c r="HI89" s="158">
        <v>1135.1805610780002</v>
      </c>
      <c r="HJ89" s="163">
        <v>554.91924740500008</v>
      </c>
      <c r="HK89" s="163">
        <v>-81.689492579999978</v>
      </c>
      <c r="HL89" s="163">
        <v>235.50748527500002</v>
      </c>
      <c r="HM89" s="163">
        <v>142.80615148699999</v>
      </c>
      <c r="HN89" s="163">
        <v>-161.59987958799996</v>
      </c>
      <c r="HO89" s="163">
        <v>-119.844778644</v>
      </c>
      <c r="HP89" s="163">
        <v>127.71093465600002</v>
      </c>
      <c r="HQ89" s="163">
        <v>183.09502967300003</v>
      </c>
      <c r="HR89" s="163">
        <v>-63.479468105000002</v>
      </c>
      <c r="HS89" s="163">
        <v>134.07323174999999</v>
      </c>
      <c r="HT89" s="163">
        <v>-54.879315933000001</v>
      </c>
      <c r="HU89" s="163">
        <v>672.82947132000004</v>
      </c>
      <c r="HV89" s="163">
        <v>-1342.065710309</v>
      </c>
      <c r="HW89" s="163">
        <v>357.43823226299992</v>
      </c>
      <c r="HX89" s="163">
        <v>135.651016115</v>
      </c>
      <c r="HY89" s="163">
        <v>-133.369373564</v>
      </c>
      <c r="HZ89" s="163">
        <v>44.717945753000002</v>
      </c>
      <c r="IA89" s="163">
        <v>41.776765588000004</v>
      </c>
      <c r="IB89" s="163">
        <v>572.01518919099999</v>
      </c>
      <c r="IC89" s="163">
        <v>82.426517996000001</v>
      </c>
      <c r="ID89" s="163">
        <v>-37.658358093000004</v>
      </c>
      <c r="IE89" s="163">
        <v>181.16541122999999</v>
      </c>
      <c r="IF89" s="163">
        <v>-365.56636060800002</v>
      </c>
      <c r="IG89" s="163">
        <v>1201.5641440219999</v>
      </c>
      <c r="IH89" s="163">
        <v>262.28053812300004</v>
      </c>
      <c r="II89" s="163">
        <v>-1674.1639874079999</v>
      </c>
      <c r="IJ89" s="163">
        <v>304.22217989700005</v>
      </c>
      <c r="IK89" s="163">
        <v>-173.73975221100002</v>
      </c>
      <c r="IL89" s="163">
        <v>-140.519369318</v>
      </c>
      <c r="IM89" s="163">
        <v>-191.80422299899999</v>
      </c>
      <c r="IN89" s="163">
        <v>1188.15267423</v>
      </c>
      <c r="IO89" s="163">
        <v>-688.80243422900003</v>
      </c>
      <c r="IP89" s="163">
        <v>152.54492323599999</v>
      </c>
      <c r="IQ89" s="163">
        <v>318.24182003200002</v>
      </c>
      <c r="IR89" s="163">
        <v>402.69668003500004</v>
      </c>
      <c r="IS89" s="163">
        <v>2530.1702743210003</v>
      </c>
      <c r="IT89" s="158">
        <v>-1602.6674343519999</v>
      </c>
      <c r="IU89" s="158">
        <v>-2177.4993455809999</v>
      </c>
      <c r="IV89" s="158">
        <v>-16.344111705</v>
      </c>
      <c r="IW89" s="158">
        <v>244.05842122700003</v>
      </c>
      <c r="IX89" s="158">
        <v>-118.41265638</v>
      </c>
      <c r="IY89" s="158">
        <v>187.35150161499999</v>
      </c>
      <c r="IZ89" s="158">
        <v>520.62089835799998</v>
      </c>
      <c r="JA89" s="158">
        <v>0</v>
      </c>
      <c r="JB89" s="158">
        <v>0</v>
      </c>
      <c r="JC89" s="158"/>
      <c r="JD89" s="158"/>
      <c r="JE89" s="158"/>
    </row>
    <row r="90" spans="1:265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8">
        <v>1162.4274716409998</v>
      </c>
      <c r="GY90" s="158">
        <v>308.676937689</v>
      </c>
      <c r="GZ90" s="158">
        <v>597.97486594399993</v>
      </c>
      <c r="HA90" s="158">
        <v>-138.153609776</v>
      </c>
      <c r="HB90" s="158">
        <v>-135.14141665100001</v>
      </c>
      <c r="HC90" s="158">
        <v>-198.34726433100002</v>
      </c>
      <c r="HD90" s="158">
        <v>100.69326934300001</v>
      </c>
      <c r="HE90" s="158">
        <v>108.579651157</v>
      </c>
      <c r="HF90" s="158">
        <v>297.35366321799995</v>
      </c>
      <c r="HG90" s="158">
        <v>-80.099766752999997</v>
      </c>
      <c r="HH90" s="158">
        <v>261.24309498899999</v>
      </c>
      <c r="HI90" s="158">
        <v>1151.0198243730001</v>
      </c>
      <c r="HJ90" s="163">
        <v>822.35032837400001</v>
      </c>
      <c r="HK90" s="163">
        <v>372.12589246100003</v>
      </c>
      <c r="HL90" s="163">
        <v>260.90915541100003</v>
      </c>
      <c r="HM90" s="163">
        <v>159.27805819599999</v>
      </c>
      <c r="HN90" s="163">
        <v>-145.11117287899998</v>
      </c>
      <c r="HO90" s="163">
        <v>-101.87294301200001</v>
      </c>
      <c r="HP90" s="163">
        <v>144.94764362700002</v>
      </c>
      <c r="HQ90" s="163">
        <v>200.24168864400002</v>
      </c>
      <c r="HR90" s="163">
        <v>-46.332809134000001</v>
      </c>
      <c r="HS90" s="163">
        <v>165.698664888</v>
      </c>
      <c r="HT90" s="163">
        <v>-17.824839433000001</v>
      </c>
      <c r="HU90" s="163">
        <v>851.63930425800004</v>
      </c>
      <c r="HV90" s="163">
        <v>986.26709684999992</v>
      </c>
      <c r="HW90" s="163">
        <v>589.62574898799994</v>
      </c>
      <c r="HX90" s="163">
        <v>135.651016115</v>
      </c>
      <c r="HY90" s="163">
        <v>-133.369373564</v>
      </c>
      <c r="HZ90" s="163">
        <v>44.717945753000002</v>
      </c>
      <c r="IA90" s="163">
        <v>41.776765588000004</v>
      </c>
      <c r="IB90" s="163">
        <v>572.01518919099999</v>
      </c>
      <c r="IC90" s="163">
        <v>82.426517996000001</v>
      </c>
      <c r="ID90" s="163">
        <v>-37.658358093000004</v>
      </c>
      <c r="IE90" s="163">
        <v>181.16541122999999</v>
      </c>
      <c r="IF90" s="163">
        <v>-365.56636060800002</v>
      </c>
      <c r="IG90" s="163">
        <v>1201.5641440219999</v>
      </c>
      <c r="IH90" s="163">
        <v>1737.4103849140001</v>
      </c>
      <c r="II90" s="163">
        <v>127.72003228600001</v>
      </c>
      <c r="IJ90" s="163">
        <v>304.22217989700005</v>
      </c>
      <c r="IK90" s="163">
        <v>-173.73975221100002</v>
      </c>
      <c r="IL90" s="163">
        <v>-140.519369318</v>
      </c>
      <c r="IM90" s="163">
        <v>-191.80422299899999</v>
      </c>
      <c r="IN90" s="163">
        <v>1188.15267423</v>
      </c>
      <c r="IO90" s="163">
        <v>-688.80243422900003</v>
      </c>
      <c r="IP90" s="163">
        <v>152.54492323599999</v>
      </c>
      <c r="IQ90" s="163">
        <v>318.24182003200002</v>
      </c>
      <c r="IR90" s="163">
        <v>402.69668003500004</v>
      </c>
      <c r="IS90" s="163">
        <v>2530.1702743210003</v>
      </c>
      <c r="IT90" s="158">
        <v>923.04484288100002</v>
      </c>
      <c r="IU90" s="158">
        <v>781.41563478499995</v>
      </c>
      <c r="IV90" s="158">
        <v>-16.344111705</v>
      </c>
      <c r="IW90" s="158">
        <v>244.05842122700003</v>
      </c>
      <c r="IX90" s="158">
        <v>-118.41265638</v>
      </c>
      <c r="IY90" s="158">
        <v>187.35150161499999</v>
      </c>
      <c r="IZ90" s="158">
        <v>520.62089835799998</v>
      </c>
      <c r="JA90" s="158">
        <v>0</v>
      </c>
      <c r="JB90" s="158">
        <v>0</v>
      </c>
      <c r="JC90" s="158"/>
      <c r="JD90" s="158"/>
      <c r="JE90" s="158"/>
    </row>
    <row r="91" spans="1:265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8">
        <v>283.55668634599999</v>
      </c>
      <c r="GY91" s="158">
        <v>565.59959887599996</v>
      </c>
      <c r="GZ91" s="158">
        <v>13.411818305000001</v>
      </c>
      <c r="HA91" s="158">
        <v>13.453699305000001</v>
      </c>
      <c r="HB91" s="158">
        <v>14.472559317000002</v>
      </c>
      <c r="HC91" s="158">
        <v>13.692563799000002</v>
      </c>
      <c r="HD91" s="158">
        <v>13.921279156000001</v>
      </c>
      <c r="HE91" s="158">
        <v>13.411818305000001</v>
      </c>
      <c r="HF91" s="158">
        <v>13.411818305000001</v>
      </c>
      <c r="HG91" s="158">
        <v>167.10558385100001</v>
      </c>
      <c r="HH91" s="158">
        <v>16.183808770999999</v>
      </c>
      <c r="HI91" s="158">
        <v>15.839263295</v>
      </c>
      <c r="HJ91" s="163">
        <v>267.43108096899999</v>
      </c>
      <c r="HK91" s="163">
        <v>453.81538504100001</v>
      </c>
      <c r="HL91" s="163">
        <v>25.401670136</v>
      </c>
      <c r="HM91" s="163">
        <v>16.471906708999999</v>
      </c>
      <c r="HN91" s="163">
        <v>16.488706708999999</v>
      </c>
      <c r="HO91" s="163">
        <v>17.971835631999998</v>
      </c>
      <c r="HP91" s="163">
        <v>17.236708970999999</v>
      </c>
      <c r="HQ91" s="163">
        <v>17.146658971000001</v>
      </c>
      <c r="HR91" s="163">
        <v>17.146658971000001</v>
      </c>
      <c r="HS91" s="163">
        <v>31.625433138000002</v>
      </c>
      <c r="HT91" s="163">
        <v>37.0544765</v>
      </c>
      <c r="HU91" s="163">
        <v>178.80983293799997</v>
      </c>
      <c r="HV91" s="163">
        <v>2328.3328071589999</v>
      </c>
      <c r="HW91" s="163">
        <v>232.18751672499999</v>
      </c>
      <c r="HX91" s="163">
        <v>0</v>
      </c>
      <c r="HY91" s="163">
        <v>0</v>
      </c>
      <c r="HZ91" s="163">
        <v>0</v>
      </c>
      <c r="IA91" s="163">
        <v>0</v>
      </c>
      <c r="IB91" s="163">
        <v>0</v>
      </c>
      <c r="IC91" s="163">
        <v>0</v>
      </c>
      <c r="ID91" s="163">
        <v>0</v>
      </c>
      <c r="IE91" s="163">
        <v>0</v>
      </c>
      <c r="IF91" s="163">
        <v>0</v>
      </c>
      <c r="IG91" s="163">
        <v>0</v>
      </c>
      <c r="IH91" s="163">
        <v>1475.1298467910001</v>
      </c>
      <c r="II91" s="163">
        <v>1801.884019694</v>
      </c>
      <c r="IJ91" s="163">
        <v>0</v>
      </c>
      <c r="IK91" s="163">
        <v>0</v>
      </c>
      <c r="IL91" s="163">
        <v>0</v>
      </c>
      <c r="IM91" s="163">
        <v>0</v>
      </c>
      <c r="IN91" s="163">
        <v>0</v>
      </c>
      <c r="IO91" s="163">
        <v>0</v>
      </c>
      <c r="IP91" s="163">
        <v>0</v>
      </c>
      <c r="IQ91" s="163">
        <v>0</v>
      </c>
      <c r="IR91" s="163">
        <v>0</v>
      </c>
      <c r="IS91" s="163">
        <v>0</v>
      </c>
      <c r="IT91" s="158">
        <v>2525.7122772329999</v>
      </c>
      <c r="IU91" s="158">
        <v>2958.9149803659998</v>
      </c>
      <c r="IV91" s="158">
        <v>0</v>
      </c>
      <c r="IW91" s="158">
        <v>0</v>
      </c>
      <c r="IX91" s="158">
        <v>0</v>
      </c>
      <c r="IY91" s="158">
        <v>0</v>
      </c>
      <c r="IZ91" s="158">
        <v>0</v>
      </c>
      <c r="JA91" s="158">
        <v>0</v>
      </c>
      <c r="JB91" s="158">
        <v>0</v>
      </c>
      <c r="JC91" s="158"/>
      <c r="JD91" s="158"/>
      <c r="JE91" s="158"/>
    </row>
    <row r="92" spans="1:265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63"/>
      <c r="HK92" s="163"/>
      <c r="HL92" s="163"/>
      <c r="HM92" s="163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3"/>
      <c r="HY92" s="163"/>
      <c r="HZ92" s="163"/>
      <c r="IA92" s="163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3"/>
      <c r="IM92" s="163"/>
      <c r="IN92" s="163"/>
      <c r="IO92" s="163"/>
      <c r="IP92" s="163"/>
      <c r="IQ92" s="163"/>
      <c r="IR92" s="163"/>
      <c r="IS92" s="163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</row>
    <row r="93" spans="1:265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8">
        <v>3266.1409289475941</v>
      </c>
      <c r="GY93" s="158">
        <v>342.5019818507559</v>
      </c>
      <c r="GZ93" s="158">
        <v>2748.0598944483913</v>
      </c>
      <c r="HA93" s="158">
        <v>5390.9115314327128</v>
      </c>
      <c r="HB93" s="158">
        <v>-2776.2330160242905</v>
      </c>
      <c r="HC93" s="158">
        <v>-565.62534609320312</v>
      </c>
      <c r="HD93" s="158">
        <v>-1616.3551832725097</v>
      </c>
      <c r="HE93" s="158">
        <v>-1112.0584639579429</v>
      </c>
      <c r="HF93" s="158">
        <v>-536.28480485630541</v>
      </c>
      <c r="HG93" s="158">
        <v>-345.62144534569092</v>
      </c>
      <c r="HH93" s="158">
        <v>-365.24388578577657</v>
      </c>
      <c r="HI93" s="158">
        <v>-113.21893284115195</v>
      </c>
      <c r="HJ93" s="163">
        <v>3433.8951257264794</v>
      </c>
      <c r="HK93" s="163">
        <v>-440.25021083215199</v>
      </c>
      <c r="HL93" s="163">
        <v>-1365.5765090262776</v>
      </c>
      <c r="HM93" s="163">
        <v>626.25425015708913</v>
      </c>
      <c r="HN93" s="163">
        <v>64.756355601629963</v>
      </c>
      <c r="HO93" s="163">
        <v>205.58172745113569</v>
      </c>
      <c r="HP93" s="163">
        <v>189.26097856154945</v>
      </c>
      <c r="HQ93" s="163">
        <v>-1198.2209410146645</v>
      </c>
      <c r="HR93" s="163">
        <v>-879.10302736273093</v>
      </c>
      <c r="HS93" s="163">
        <v>371.66950920663663</v>
      </c>
      <c r="HT93" s="163">
        <v>1748.6344477557814</v>
      </c>
      <c r="HU93" s="163">
        <v>-2366.7857926266497</v>
      </c>
      <c r="HV93" s="163">
        <v>1030.5354381443881</v>
      </c>
      <c r="HW93" s="163">
        <v>985.90775850551017</v>
      </c>
      <c r="HX93" s="163">
        <v>-1074.9725042965702</v>
      </c>
      <c r="HY93" s="163">
        <v>186.08550688797482</v>
      </c>
      <c r="HZ93" s="163">
        <v>2020.388411696184</v>
      </c>
      <c r="IA93" s="163">
        <v>-327.53974793110064</v>
      </c>
      <c r="IB93" s="163">
        <v>46.684215402668777</v>
      </c>
      <c r="IC93" s="163">
        <v>-650.47427473103596</v>
      </c>
      <c r="ID93" s="163">
        <v>788.51952395756803</v>
      </c>
      <c r="IE93" s="163">
        <v>1462.8463502967204</v>
      </c>
      <c r="IF93" s="163">
        <v>-1399.214401017369</v>
      </c>
      <c r="IG93" s="163">
        <v>-2318.042662246457</v>
      </c>
      <c r="IH93" s="163">
        <v>48.518712258724221</v>
      </c>
      <c r="II93" s="163">
        <v>-566.00161425590329</v>
      </c>
      <c r="IJ93" s="163">
        <v>-814.31137424111523</v>
      </c>
      <c r="IK93" s="163">
        <v>360.23016515168911</v>
      </c>
      <c r="IL93" s="163">
        <v>-263.03014650800338</v>
      </c>
      <c r="IM93" s="163">
        <v>164.82111755220149</v>
      </c>
      <c r="IN93" s="163">
        <v>3833.8578899617437</v>
      </c>
      <c r="IO93" s="163">
        <v>-1367.9020873030208</v>
      </c>
      <c r="IP93" s="163">
        <v>261.61395385301779</v>
      </c>
      <c r="IQ93" s="163">
        <v>-287.67342744965299</v>
      </c>
      <c r="IR93" s="163">
        <v>-943.74033632183114</v>
      </c>
      <c r="IS93" s="163">
        <v>-1382.3750731037239</v>
      </c>
      <c r="IT93" s="158">
        <v>-1021.2128286451368</v>
      </c>
      <c r="IU93" s="158">
        <v>6415.3698881189448</v>
      </c>
      <c r="IV93" s="158">
        <v>-2779.1760796167996</v>
      </c>
      <c r="IW93" s="158">
        <v>1001.2231447584336</v>
      </c>
      <c r="IX93" s="158">
        <v>1492.8002479745101</v>
      </c>
      <c r="IY93" s="158">
        <v>1154.5796204132857</v>
      </c>
      <c r="IZ93" s="158">
        <v>-311.73213025844404</v>
      </c>
      <c r="JA93" s="158">
        <v>0</v>
      </c>
      <c r="JB93" s="158">
        <v>0</v>
      </c>
      <c r="JC93" s="158"/>
      <c r="JD93" s="158"/>
      <c r="JE93" s="158"/>
    </row>
    <row r="94" spans="1:265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8">
        <v>3266.1409289475941</v>
      </c>
      <c r="GY94" s="158">
        <v>342.5019818507559</v>
      </c>
      <c r="GZ94" s="158">
        <v>2748.0598944483913</v>
      </c>
      <c r="HA94" s="158">
        <v>5390.9115314327128</v>
      </c>
      <c r="HB94" s="158">
        <v>-2776.2330160242905</v>
      </c>
      <c r="HC94" s="158">
        <v>-565.62534609320312</v>
      </c>
      <c r="HD94" s="158">
        <v>-1616.3551832725097</v>
      </c>
      <c r="HE94" s="158">
        <v>-1112.0584639579429</v>
      </c>
      <c r="HF94" s="158">
        <v>-536.28480485630541</v>
      </c>
      <c r="HG94" s="158">
        <v>-345.62144534569092</v>
      </c>
      <c r="HH94" s="158">
        <v>-365.24388578577657</v>
      </c>
      <c r="HI94" s="158">
        <v>-113.21893284115195</v>
      </c>
      <c r="HJ94" s="163">
        <v>3433.8951257264794</v>
      </c>
      <c r="HK94" s="163">
        <v>-440.25021083215199</v>
      </c>
      <c r="HL94" s="163">
        <v>-1365.5765090262776</v>
      </c>
      <c r="HM94" s="163">
        <v>626.25425015708913</v>
      </c>
      <c r="HN94" s="163">
        <v>64.756355601629963</v>
      </c>
      <c r="HO94" s="163">
        <v>205.58172745113569</v>
      </c>
      <c r="HP94" s="163">
        <v>189.26097856154945</v>
      </c>
      <c r="HQ94" s="163">
        <v>-1198.2209410146645</v>
      </c>
      <c r="HR94" s="163">
        <v>-879.10302736273093</v>
      </c>
      <c r="HS94" s="163">
        <v>371.66950920663663</v>
      </c>
      <c r="HT94" s="163">
        <v>1748.6344477557814</v>
      </c>
      <c r="HU94" s="163">
        <v>-2366.7857926266497</v>
      </c>
      <c r="HV94" s="163">
        <v>1030.5354381443881</v>
      </c>
      <c r="HW94" s="163">
        <v>985.90775850551017</v>
      </c>
      <c r="HX94" s="163">
        <v>-1074.9725042965702</v>
      </c>
      <c r="HY94" s="163">
        <v>186.08550688797482</v>
      </c>
      <c r="HZ94" s="163">
        <v>2020.388411696184</v>
      </c>
      <c r="IA94" s="163">
        <v>-327.53974793110064</v>
      </c>
      <c r="IB94" s="163">
        <v>46.684215402668777</v>
      </c>
      <c r="IC94" s="163">
        <v>-650.47427473103596</v>
      </c>
      <c r="ID94" s="163">
        <v>788.51952395756803</v>
      </c>
      <c r="IE94" s="163">
        <v>1462.8463502967204</v>
      </c>
      <c r="IF94" s="163">
        <v>-1399.214401017369</v>
      </c>
      <c r="IG94" s="163">
        <v>-2318.042662246457</v>
      </c>
      <c r="IH94" s="163">
        <v>48.518712258724221</v>
      </c>
      <c r="II94" s="163">
        <v>-566.00161425590329</v>
      </c>
      <c r="IJ94" s="163">
        <v>-814.31137424111523</v>
      </c>
      <c r="IK94" s="163">
        <v>360.23016515168911</v>
      </c>
      <c r="IL94" s="163">
        <v>-263.03014650800338</v>
      </c>
      <c r="IM94" s="163">
        <v>164.82111755220149</v>
      </c>
      <c r="IN94" s="163">
        <v>3833.8578899617437</v>
      </c>
      <c r="IO94" s="163">
        <v>-1367.9020873030208</v>
      </c>
      <c r="IP94" s="163">
        <v>261.61395385301779</v>
      </c>
      <c r="IQ94" s="163">
        <v>-287.67342744965299</v>
      </c>
      <c r="IR94" s="163">
        <v>-943.74033632183114</v>
      </c>
      <c r="IS94" s="163">
        <v>-1382.3750731037239</v>
      </c>
      <c r="IT94" s="158">
        <v>-1021.2128286451368</v>
      </c>
      <c r="IU94" s="158">
        <v>6415.3698881189448</v>
      </c>
      <c r="IV94" s="158">
        <v>-2779.1760796167996</v>
      </c>
      <c r="IW94" s="158">
        <v>1001.2231447584336</v>
      </c>
      <c r="IX94" s="158">
        <v>1492.8002479745101</v>
      </c>
      <c r="IY94" s="158">
        <v>1154.5796204132857</v>
      </c>
      <c r="IZ94" s="158">
        <v>-311.73213025844404</v>
      </c>
      <c r="JA94" s="158">
        <v>0</v>
      </c>
      <c r="JB94" s="158">
        <v>0</v>
      </c>
      <c r="JC94" s="158"/>
      <c r="JD94" s="158"/>
      <c r="JE94" s="158"/>
    </row>
    <row r="95" spans="1:265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63"/>
      <c r="HK95" s="163"/>
      <c r="HL95" s="163"/>
      <c r="HM95" s="163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3"/>
      <c r="HY95" s="163"/>
      <c r="HZ95" s="163"/>
      <c r="IA95" s="163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3"/>
      <c r="IM95" s="163"/>
      <c r="IN95" s="163"/>
      <c r="IO95" s="163"/>
      <c r="IP95" s="163"/>
      <c r="IQ95" s="163"/>
      <c r="IR95" s="163"/>
      <c r="IS95" s="163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</row>
    <row r="96" spans="1:265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8">
        <v>960.5947279644065</v>
      </c>
      <c r="GY96" s="158">
        <v>175.22010403724482</v>
      </c>
      <c r="GZ96" s="158">
        <v>-487.4755044343915</v>
      </c>
      <c r="HA96" s="158">
        <v>-4862.6355861897136</v>
      </c>
      <c r="HB96" s="158">
        <v>1101.0024816602906</v>
      </c>
      <c r="HC96" s="158">
        <v>-268.90959841779613</v>
      </c>
      <c r="HD96" s="158">
        <v>1294.5984424985097</v>
      </c>
      <c r="HE96" s="158">
        <v>337.10061068694358</v>
      </c>
      <c r="HF96" s="158">
        <v>84.803435375305298</v>
      </c>
      <c r="HG96" s="158">
        <v>870.338254806691</v>
      </c>
      <c r="HH96" s="158">
        <v>1284.0032429677758</v>
      </c>
      <c r="HI96" s="158">
        <v>245.79583730615104</v>
      </c>
      <c r="HJ96" s="163">
        <v>1733.9195702505208</v>
      </c>
      <c r="HK96" s="163">
        <v>413.7793460851525</v>
      </c>
      <c r="HL96" s="163">
        <v>756.7178617992779</v>
      </c>
      <c r="HM96" s="163">
        <v>-531.86118927008897</v>
      </c>
      <c r="HN96" s="163">
        <v>-255.89022978062877</v>
      </c>
      <c r="HO96" s="163">
        <v>-65.921834517135494</v>
      </c>
      <c r="HP96" s="163">
        <v>-15.020396506549446</v>
      </c>
      <c r="HQ96" s="163">
        <v>387.97020380466455</v>
      </c>
      <c r="HR96" s="163">
        <v>226.9299582357304</v>
      </c>
      <c r="HS96" s="163">
        <v>-795.4543156576367</v>
      </c>
      <c r="HT96" s="163">
        <v>565.95476095721801</v>
      </c>
      <c r="HU96" s="163">
        <v>-449.06298196935086</v>
      </c>
      <c r="HV96" s="163">
        <v>-626.18356866138834</v>
      </c>
      <c r="HW96" s="163">
        <v>-1034.9046408815097</v>
      </c>
      <c r="HX96" s="163">
        <v>142.90850211957064</v>
      </c>
      <c r="HY96" s="163">
        <v>178.52491760302544</v>
      </c>
      <c r="HZ96" s="163">
        <v>237.24035652481552</v>
      </c>
      <c r="IA96" s="163">
        <v>180.77204934009995</v>
      </c>
      <c r="IB96" s="163">
        <v>224.39395651333001</v>
      </c>
      <c r="IC96" s="163">
        <v>-1.4335344449644936</v>
      </c>
      <c r="ID96" s="163">
        <v>49.325512994432074</v>
      </c>
      <c r="IE96" s="163">
        <v>-814.67075902672036</v>
      </c>
      <c r="IF96" s="163">
        <v>112.43334846436912</v>
      </c>
      <c r="IG96" s="163">
        <v>-676.71522229154505</v>
      </c>
      <c r="IH96" s="163">
        <v>2004.7665516992763</v>
      </c>
      <c r="II96" s="163">
        <v>-1550.8970604390965</v>
      </c>
      <c r="IJ96" s="163">
        <v>253.37200111611514</v>
      </c>
      <c r="IK96" s="163">
        <v>-83.981332067689209</v>
      </c>
      <c r="IL96" s="163">
        <v>226.71852073000264</v>
      </c>
      <c r="IM96" s="163">
        <v>-124.55651461820068</v>
      </c>
      <c r="IN96" s="163">
        <v>53.175745907255987</v>
      </c>
      <c r="IO96" s="163">
        <v>202.49430154002061</v>
      </c>
      <c r="IP96" s="163">
        <v>-128.25959635101731</v>
      </c>
      <c r="IQ96" s="163">
        <v>-99.260024751347373</v>
      </c>
      <c r="IR96" s="163">
        <v>531.60720363283133</v>
      </c>
      <c r="IS96" s="163">
        <v>-301.40808634427685</v>
      </c>
      <c r="IT96" s="158">
        <v>452.30266746413713</v>
      </c>
      <c r="IU96" s="158">
        <v>-3196.6856598479453</v>
      </c>
      <c r="IV96" s="158">
        <v>56.009409626799652</v>
      </c>
      <c r="IW96" s="158">
        <v>623.85751512656589</v>
      </c>
      <c r="IX96" s="158">
        <v>621.00789356549012</v>
      </c>
      <c r="IY96" s="158">
        <v>-366.00118824228593</v>
      </c>
      <c r="IZ96" s="158">
        <v>570.6128628074448</v>
      </c>
      <c r="JA96" s="158">
        <v>-1115.9126414749992</v>
      </c>
      <c r="JB96" s="158">
        <v>-886.00105265999923</v>
      </c>
      <c r="JC96" s="158"/>
      <c r="JD96" s="158"/>
      <c r="JE96" s="158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  <c r="CF102" s="223"/>
      <c r="CG102" s="223"/>
      <c r="CH102" s="223"/>
      <c r="CI102" s="223"/>
      <c r="CJ102" s="223"/>
      <c r="CK102" s="223"/>
      <c r="CL102" s="223"/>
      <c r="CM102" s="223"/>
      <c r="CN102" s="223"/>
      <c r="CO102" s="223"/>
      <c r="CP102" s="223"/>
      <c r="CQ102" s="223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3"/>
      <c r="DQ102" s="223"/>
      <c r="DR102" s="223"/>
      <c r="DS102" s="223"/>
      <c r="DT102" s="223"/>
      <c r="DU102" s="223"/>
      <c r="DV102" s="223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223"/>
      <c r="FI102" s="223"/>
      <c r="FJ102" s="223"/>
      <c r="FK102" s="223"/>
      <c r="FL102" s="223"/>
      <c r="FM102" s="223"/>
      <c r="FN102" s="223"/>
      <c r="FO102" s="223"/>
      <c r="FP102" s="223"/>
      <c r="FQ102" s="223"/>
      <c r="FR102" s="223"/>
      <c r="FS102" s="223"/>
      <c r="FT102" s="223"/>
      <c r="FU102" s="223"/>
      <c r="FV102" s="223"/>
      <c r="FW102" s="223"/>
      <c r="FX102" s="223"/>
      <c r="FY102" s="223"/>
      <c r="FZ102" s="223"/>
      <c r="GA102" s="223"/>
      <c r="GB102" s="223"/>
      <c r="GC102" s="223"/>
      <c r="GD102" s="223"/>
      <c r="GE102" s="223"/>
      <c r="GF102" s="223"/>
      <c r="GG102" s="223"/>
      <c r="GH102" s="223"/>
      <c r="GI102" s="223"/>
      <c r="GJ102" s="223"/>
      <c r="GK102" s="223"/>
      <c r="GL102" s="223"/>
      <c r="GM102" s="223"/>
      <c r="GN102" s="223"/>
      <c r="GO102" s="223"/>
      <c r="GP102" s="223"/>
      <c r="GQ102" s="223"/>
      <c r="GR102" s="223"/>
      <c r="GS102" s="223"/>
      <c r="GT102" s="223"/>
      <c r="GU102" s="223"/>
      <c r="GV102" s="223"/>
      <c r="GW102" s="223"/>
      <c r="GX102" s="223"/>
      <c r="GY102" s="223"/>
      <c r="GZ102" s="223"/>
      <c r="HA102" s="223"/>
      <c r="HB102" s="223"/>
      <c r="HC102" s="223"/>
      <c r="HD102" s="223"/>
      <c r="HE102" s="223"/>
      <c r="HF102" s="223"/>
      <c r="HG102" s="223"/>
      <c r="HH102" s="223"/>
      <c r="HI102" s="223"/>
      <c r="HJ102" s="223"/>
      <c r="HK102" s="223"/>
      <c r="HL102" s="223"/>
      <c r="HM102" s="223"/>
      <c r="HN102" s="223"/>
      <c r="HO102" s="223"/>
      <c r="HP102" s="223"/>
      <c r="HQ102" s="223"/>
      <c r="HR102" s="223"/>
      <c r="HS102" s="223"/>
      <c r="HT102" s="223"/>
      <c r="HU102" s="223"/>
      <c r="HV102" s="223"/>
      <c r="HW102" s="223"/>
      <c r="HX102" s="223"/>
      <c r="HY102" s="223"/>
      <c r="HZ102" s="223"/>
      <c r="IA102" s="223"/>
      <c r="IB102" s="223"/>
      <c r="IC102" s="223"/>
      <c r="ID102" s="223"/>
      <c r="IE102" s="223"/>
      <c r="IF102" s="223"/>
      <c r="IG102" s="223"/>
      <c r="IH102" s="223"/>
      <c r="II102" s="223"/>
      <c r="IJ102" s="223"/>
      <c r="IK102" s="223"/>
      <c r="IL102" s="223"/>
      <c r="IM102" s="223"/>
      <c r="IN102" s="223"/>
      <c r="IO102" s="223"/>
      <c r="IP102" s="223"/>
      <c r="IQ102" s="223"/>
      <c r="IR102" s="223"/>
      <c r="IS102" s="223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268"/>
  <sheetViews>
    <sheetView showGridLines="0" topLeftCell="A19" workbookViewId="0">
      <selection activeCell="V39" sqref="V39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11.42578125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3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170</v>
      </c>
    </row>
    <row r="3" spans="1:23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8">
        <v>37622</v>
      </c>
      <c r="I3" s="61">
        <v>7088.75</v>
      </c>
      <c r="K3">
        <v>2021</v>
      </c>
      <c r="L3" s="155" t="s">
        <v>204</v>
      </c>
      <c r="M3" t="s">
        <v>79</v>
      </c>
      <c r="N3" s="65">
        <v>6898.7559523809514</v>
      </c>
      <c r="T3" s="65"/>
      <c r="V3" s="65"/>
    </row>
    <row r="4" spans="1:23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8">
        <v>37653</v>
      </c>
      <c r="I4" s="61">
        <v>6942.77</v>
      </c>
      <c r="K4">
        <v>2021</v>
      </c>
      <c r="L4" s="155" t="s">
        <v>203</v>
      </c>
      <c r="M4" t="s">
        <v>78</v>
      </c>
      <c r="N4" s="65">
        <v>6926.4577272727274</v>
      </c>
      <c r="P4" s="156" t="s">
        <v>67</v>
      </c>
      <c r="Q4" s="156" t="s">
        <v>68</v>
      </c>
      <c r="R4" s="156" t="s">
        <v>83</v>
      </c>
      <c r="T4" s="65"/>
      <c r="V4" s="65"/>
      <c r="W4" s="156" t="s">
        <v>211</v>
      </c>
    </row>
    <row r="5" spans="1:23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8">
        <v>37681</v>
      </c>
      <c r="I5" s="61">
        <v>6851.04</v>
      </c>
      <c r="K5">
        <v>2021</v>
      </c>
      <c r="L5" s="155" t="s">
        <v>202</v>
      </c>
      <c r="M5" t="s">
        <v>77</v>
      </c>
      <c r="N5" s="65">
        <v>6848.1768181818188</v>
      </c>
      <c r="P5" s="157" t="str">
        <f>VLOOKUP(MAX(K3:K100),$K$3:$N$100,2,0)</f>
        <v>sept</v>
      </c>
      <c r="Q5" s="157">
        <f>MAX(K3:K100)</f>
        <v>2024</v>
      </c>
      <c r="R5" s="157" t="str">
        <f>P5&amp;"-"&amp;Q5</f>
        <v>sept-2024</v>
      </c>
      <c r="S5" t="s">
        <v>196</v>
      </c>
      <c r="T5" s="65" t="str">
        <f>VLOOKUP(MAX(K3:K100),$K$3:$N$100,3,0)</f>
        <v>Septiembre</v>
      </c>
      <c r="U5">
        <f>MAX(K3:K100)</f>
        <v>2024</v>
      </c>
      <c r="V5" s="195" t="str">
        <f>T5&amp;" "&amp;U5</f>
        <v>Septiembre 2024</v>
      </c>
      <c r="W5" s="157" t="str">
        <f>S5&amp;"-"&amp;P5&amp;" "&amp;Q5</f>
        <v>ene-sept 2024</v>
      </c>
    </row>
    <row r="6" spans="1:23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8">
        <v>37712</v>
      </c>
      <c r="I6" s="61">
        <v>6855.04</v>
      </c>
      <c r="K6">
        <v>2021</v>
      </c>
      <c r="L6" s="155" t="s">
        <v>201</v>
      </c>
      <c r="M6" t="s">
        <v>76</v>
      </c>
      <c r="N6" s="65">
        <v>6744.5118181818189</v>
      </c>
      <c r="P6" s="157" t="str">
        <f>VLOOKUP(MAX(K3:K100)-1,$K$3:$N$100,2,0)</f>
        <v>sept</v>
      </c>
      <c r="Q6" s="157">
        <f>MAX(K3:K100)-1</f>
        <v>2023</v>
      </c>
      <c r="R6" s="157" t="str">
        <f>P6&amp;"-"&amp;Q6</f>
        <v>sept-2023</v>
      </c>
      <c r="S6" t="s">
        <v>196</v>
      </c>
      <c r="T6" s="65"/>
      <c r="V6" s="65"/>
      <c r="W6" s="157" t="str">
        <f>S6&amp;"-"&amp;P6&amp;" "&amp;Q6</f>
        <v>ene-sept 2023</v>
      </c>
    </row>
    <row r="7" spans="1:23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8">
        <v>37742</v>
      </c>
      <c r="I7" s="61">
        <v>6462.22</v>
      </c>
      <c r="K7">
        <v>2021</v>
      </c>
      <c r="L7" s="155" t="s">
        <v>200</v>
      </c>
      <c r="M7" t="s">
        <v>75</v>
      </c>
      <c r="N7" s="65">
        <v>6717.3797500000001</v>
      </c>
      <c r="T7" s="65"/>
      <c r="V7" s="65"/>
    </row>
    <row r="8" spans="1:23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8">
        <v>37773</v>
      </c>
      <c r="I8" s="61">
        <v>6225.17</v>
      </c>
      <c r="K8">
        <v>2021</v>
      </c>
      <c r="L8" s="155" t="s">
        <v>199</v>
      </c>
      <c r="M8" t="s">
        <v>74</v>
      </c>
      <c r="N8" s="65">
        <v>6410.7487500000007</v>
      </c>
      <c r="T8" s="65"/>
      <c r="V8" s="65"/>
    </row>
    <row r="9" spans="1:23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8">
        <v>37803</v>
      </c>
      <c r="I9" s="61">
        <v>6010.63</v>
      </c>
      <c r="K9">
        <v>2021</v>
      </c>
      <c r="L9" s="155" t="s">
        <v>198</v>
      </c>
      <c r="M9" t="s">
        <v>73</v>
      </c>
      <c r="N9" s="65">
        <v>6539.7484090909093</v>
      </c>
      <c r="T9" s="65"/>
      <c r="V9" s="65"/>
    </row>
    <row r="10" spans="1:23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8">
        <v>37834</v>
      </c>
      <c r="I10" s="61">
        <v>6227.6</v>
      </c>
      <c r="K10">
        <v>2021</v>
      </c>
      <c r="L10" s="155" t="s">
        <v>197</v>
      </c>
      <c r="M10" t="s">
        <v>72</v>
      </c>
      <c r="N10" s="65">
        <v>6723.152</v>
      </c>
      <c r="T10" s="65"/>
      <c r="V10" s="65"/>
    </row>
    <row r="11" spans="1:23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8">
        <v>37865</v>
      </c>
      <c r="I11" s="61">
        <v>6218.07</v>
      </c>
      <c r="K11">
        <v>2021</v>
      </c>
      <c r="L11" s="155" t="s">
        <v>196</v>
      </c>
      <c r="M11" t="s">
        <v>71</v>
      </c>
      <c r="N11" s="65">
        <v>6902.8254999999999</v>
      </c>
      <c r="T11" s="65"/>
      <c r="V11" s="65"/>
    </row>
    <row r="12" spans="1:23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8">
        <v>37895</v>
      </c>
      <c r="I12" s="61">
        <v>6206.46</v>
      </c>
      <c r="K12">
        <v>2022</v>
      </c>
      <c r="L12" s="155" t="s">
        <v>204</v>
      </c>
      <c r="M12" t="s">
        <v>79</v>
      </c>
      <c r="N12" s="65">
        <v>6974.2354545454546</v>
      </c>
      <c r="T12" s="65"/>
      <c r="V12" s="65"/>
    </row>
    <row r="13" spans="1:23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8">
        <v>37926</v>
      </c>
      <c r="I13" s="61">
        <v>6155.65</v>
      </c>
      <c r="K13">
        <v>2022</v>
      </c>
      <c r="L13" s="155" t="s">
        <v>203</v>
      </c>
      <c r="M13" t="s">
        <v>78</v>
      </c>
      <c r="N13" s="65">
        <v>6874.4722727272738</v>
      </c>
      <c r="T13" s="65"/>
      <c r="V13" s="65"/>
    </row>
    <row r="14" spans="1:23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8">
        <v>37956</v>
      </c>
      <c r="I14" s="61">
        <v>5982.66</v>
      </c>
      <c r="K14">
        <v>2022</v>
      </c>
      <c r="L14" s="155" t="s">
        <v>202</v>
      </c>
      <c r="M14" t="s">
        <v>77</v>
      </c>
      <c r="N14" s="65">
        <v>6868.3819047619063</v>
      </c>
      <c r="T14" s="65"/>
      <c r="V14" s="65"/>
    </row>
    <row r="15" spans="1:23" x14ac:dyDescent="0.25">
      <c r="D15" s="60">
        <v>2015</v>
      </c>
      <c r="E15" s="194">
        <v>188477.32697742901</v>
      </c>
      <c r="G15" s="60">
        <f t="shared" si="0"/>
        <v>2004</v>
      </c>
      <c r="H15" s="228">
        <v>37987</v>
      </c>
      <c r="I15" s="61">
        <v>6190.4761904761908</v>
      </c>
      <c r="K15">
        <v>2022</v>
      </c>
      <c r="L15" s="155" t="s">
        <v>201</v>
      </c>
      <c r="M15" t="s">
        <v>76</v>
      </c>
      <c r="N15" s="65">
        <v>6858.1115909090913</v>
      </c>
      <c r="T15" s="65"/>
      <c r="V15" s="65"/>
    </row>
    <row r="16" spans="1:23" x14ac:dyDescent="0.25">
      <c r="D16" s="60">
        <v>2016</v>
      </c>
      <c r="E16" s="194">
        <v>204647.27307504832</v>
      </c>
      <c r="G16" s="60">
        <f t="shared" si="0"/>
        <v>2004</v>
      </c>
      <c r="H16" s="228">
        <v>38018</v>
      </c>
      <c r="I16" s="61">
        <v>6038.35</v>
      </c>
      <c r="K16">
        <v>2022</v>
      </c>
      <c r="L16" s="155" t="s">
        <v>200</v>
      </c>
      <c r="M16" t="s">
        <v>75</v>
      </c>
      <c r="N16" s="65">
        <v>6852.8014285714289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8">
        <v>38047</v>
      </c>
      <c r="I17" s="61">
        <v>5974.636363636364</v>
      </c>
      <c r="K17">
        <v>2022</v>
      </c>
      <c r="L17" s="155" t="s">
        <v>199</v>
      </c>
      <c r="M17" t="s">
        <v>74</v>
      </c>
      <c r="N17" s="65">
        <v>6851.9389473684205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8">
        <v>38078</v>
      </c>
      <c r="I18" s="61">
        <v>5730.5</v>
      </c>
      <c r="K18">
        <v>2022</v>
      </c>
      <c r="L18" s="155" t="s">
        <v>198</v>
      </c>
      <c r="M18" t="s">
        <v>73</v>
      </c>
      <c r="N18" s="65">
        <v>6962.944130434782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8">
        <v>38108</v>
      </c>
      <c r="I19" s="61">
        <v>5756.9047619047615</v>
      </c>
      <c r="K19">
        <v>2022</v>
      </c>
      <c r="L19" s="155" t="s">
        <v>197</v>
      </c>
      <c r="M19" t="s">
        <v>72</v>
      </c>
      <c r="N19" s="65">
        <v>6966.1513157894742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8">
        <v>38139</v>
      </c>
      <c r="I20" s="61">
        <v>5922.272727272727</v>
      </c>
      <c r="K20">
        <v>2022</v>
      </c>
      <c r="L20" s="155" t="s">
        <v>196</v>
      </c>
      <c r="M20" t="s">
        <v>71</v>
      </c>
      <c r="N20" s="65">
        <v>6986.9590476190479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8">
        <v>38169</v>
      </c>
      <c r="I21" s="61">
        <v>5903.409090909091</v>
      </c>
      <c r="K21">
        <v>2023</v>
      </c>
      <c r="L21" s="155" t="s">
        <v>204</v>
      </c>
      <c r="M21" t="s">
        <v>79</v>
      </c>
      <c r="N21" s="65">
        <v>7276.0522500000006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8">
        <v>38200</v>
      </c>
      <c r="I22" s="61">
        <v>5908.818181818182</v>
      </c>
      <c r="K22">
        <v>2023</v>
      </c>
      <c r="L22" s="155" t="s">
        <v>203</v>
      </c>
      <c r="M22" t="s">
        <v>78</v>
      </c>
      <c r="N22" s="65">
        <v>7273.1797727272724</v>
      </c>
      <c r="S22" s="65"/>
      <c r="V22" s="65"/>
    </row>
    <row r="23" spans="4:22" x14ac:dyDescent="0.25">
      <c r="D23" s="60">
        <v>2023</v>
      </c>
      <c r="E23" s="194">
        <v>313094.9283837775</v>
      </c>
      <c r="F23" s="65"/>
      <c r="G23" s="60">
        <f t="shared" si="0"/>
        <v>2004</v>
      </c>
      <c r="H23" s="228">
        <v>38231</v>
      </c>
      <c r="I23" s="61">
        <v>5919.333333333333</v>
      </c>
      <c r="K23">
        <v>2023</v>
      </c>
      <c r="L23" s="155" t="s">
        <v>202</v>
      </c>
      <c r="M23" t="s">
        <v>77</v>
      </c>
      <c r="N23" s="65">
        <v>7272.6780952380959</v>
      </c>
    </row>
    <row r="24" spans="4:22" x14ac:dyDescent="0.25">
      <c r="D24" s="60">
        <v>2024</v>
      </c>
      <c r="E24" s="194">
        <v>334302.3766856193</v>
      </c>
      <c r="G24" s="60">
        <f t="shared" si="0"/>
        <v>2004</v>
      </c>
      <c r="H24" s="228">
        <v>38261</v>
      </c>
      <c r="I24" s="61">
        <v>5995</v>
      </c>
      <c r="K24">
        <v>2023</v>
      </c>
      <c r="L24" s="155" t="s">
        <v>201</v>
      </c>
      <c r="M24" t="s">
        <v>76</v>
      </c>
      <c r="N24" s="65">
        <v>7251.6616666666669</v>
      </c>
    </row>
    <row r="25" spans="4:22" x14ac:dyDescent="0.25">
      <c r="G25" s="60">
        <f t="shared" si="0"/>
        <v>2004</v>
      </c>
      <c r="H25" s="228">
        <v>38292</v>
      </c>
      <c r="I25" s="61">
        <v>6100</v>
      </c>
      <c r="K25">
        <v>2023</v>
      </c>
      <c r="L25" s="155" t="s">
        <v>200</v>
      </c>
      <c r="M25" t="s">
        <v>75</v>
      </c>
      <c r="N25" s="65">
        <v>7207.7045238095252</v>
      </c>
    </row>
    <row r="26" spans="4:22" x14ac:dyDescent="0.25">
      <c r="F26" s="64"/>
      <c r="G26" s="60">
        <f t="shared" si="0"/>
        <v>2004</v>
      </c>
      <c r="H26" s="228">
        <v>38322</v>
      </c>
      <c r="I26" s="61">
        <v>6185.227272727273</v>
      </c>
      <c r="J26" s="64"/>
      <c r="K26">
        <v>2023</v>
      </c>
      <c r="L26" s="155" t="s">
        <v>199</v>
      </c>
      <c r="M26" t="s">
        <v>74</v>
      </c>
      <c r="N26" s="65">
        <v>7173.0261111111104</v>
      </c>
    </row>
    <row r="27" spans="4:22" x14ac:dyDescent="0.25">
      <c r="G27" s="60">
        <f t="shared" si="0"/>
        <v>2005</v>
      </c>
      <c r="H27" s="228">
        <v>38353</v>
      </c>
      <c r="I27" s="61">
        <v>6276.666666666667</v>
      </c>
      <c r="K27">
        <v>2023</v>
      </c>
      <c r="L27" s="155" t="s">
        <v>198</v>
      </c>
      <c r="M27" t="s">
        <v>73</v>
      </c>
      <c r="N27" s="65">
        <v>7184.7078260869566</v>
      </c>
    </row>
    <row r="28" spans="4:22" x14ac:dyDescent="0.25">
      <c r="G28" s="60">
        <f t="shared" si="0"/>
        <v>2005</v>
      </c>
      <c r="H28" s="228">
        <v>38384</v>
      </c>
      <c r="I28" s="61">
        <v>6311</v>
      </c>
      <c r="K28">
        <v>2023</v>
      </c>
      <c r="L28" s="155" t="s">
        <v>197</v>
      </c>
      <c r="M28" t="s">
        <v>72</v>
      </c>
      <c r="N28" s="65">
        <v>7292.0576315789476</v>
      </c>
    </row>
    <row r="29" spans="4:22" x14ac:dyDescent="0.25">
      <c r="G29" s="60">
        <f t="shared" si="0"/>
        <v>2005</v>
      </c>
      <c r="H29" s="228">
        <v>38412</v>
      </c>
      <c r="I29" s="61">
        <v>6262.25</v>
      </c>
      <c r="K29">
        <v>2023</v>
      </c>
      <c r="L29" s="155" t="s">
        <v>196</v>
      </c>
      <c r="M29" t="s">
        <v>71</v>
      </c>
      <c r="N29" s="65">
        <v>7373.170681818181</v>
      </c>
    </row>
    <row r="30" spans="4:22" x14ac:dyDescent="0.25">
      <c r="G30" s="60">
        <f t="shared" si="0"/>
        <v>2005</v>
      </c>
      <c r="H30" s="228">
        <v>38443</v>
      </c>
      <c r="I30" s="61">
        <v>6267.75</v>
      </c>
      <c r="K30">
        <v>2024</v>
      </c>
      <c r="L30" s="155" t="s">
        <v>204</v>
      </c>
      <c r="M30" t="s">
        <v>79</v>
      </c>
      <c r="N30" s="65">
        <v>7764.5704999999998</v>
      </c>
    </row>
    <row r="31" spans="4:22" x14ac:dyDescent="0.25">
      <c r="G31" s="60">
        <f t="shared" si="0"/>
        <v>2005</v>
      </c>
      <c r="H31" s="228">
        <v>38473</v>
      </c>
      <c r="I31" s="61">
        <v>6242.727272727273</v>
      </c>
      <c r="K31">
        <v>2024</v>
      </c>
      <c r="L31" s="155" t="s">
        <v>203</v>
      </c>
      <c r="M31" t="s">
        <v>78</v>
      </c>
      <c r="N31" s="65">
        <v>7594.0761904761894</v>
      </c>
    </row>
    <row r="32" spans="4:22" x14ac:dyDescent="0.25">
      <c r="G32" s="60">
        <f t="shared" si="0"/>
        <v>2005</v>
      </c>
      <c r="H32" s="228">
        <v>38504</v>
      </c>
      <c r="I32" s="61">
        <v>6129.318181818182</v>
      </c>
      <c r="K32">
        <v>2024</v>
      </c>
      <c r="L32" s="155" t="s">
        <v>202</v>
      </c>
      <c r="M32" t="s">
        <v>77</v>
      </c>
      <c r="N32" s="65">
        <v>7554.6780434782604</v>
      </c>
    </row>
    <row r="33" spans="7:14" x14ac:dyDescent="0.25">
      <c r="G33" s="60">
        <f t="shared" si="0"/>
        <v>2005</v>
      </c>
      <c r="H33" s="228">
        <v>38534</v>
      </c>
      <c r="I33" s="61">
        <v>6020.4761904761908</v>
      </c>
      <c r="K33">
        <v>2024</v>
      </c>
      <c r="L33" s="155" t="s">
        <v>201</v>
      </c>
      <c r="M33" t="s">
        <v>76</v>
      </c>
      <c r="N33" s="65">
        <v>7529.649736842106</v>
      </c>
    </row>
    <row r="34" spans="7:14" x14ac:dyDescent="0.25">
      <c r="G34" s="60">
        <f t="shared" si="0"/>
        <v>2005</v>
      </c>
      <c r="H34" s="228">
        <v>38565</v>
      </c>
      <c r="I34" s="61">
        <v>5996.818181818182</v>
      </c>
      <c r="K34">
        <v>2024</v>
      </c>
      <c r="L34" s="155" t="s">
        <v>200</v>
      </c>
      <c r="M34" t="s">
        <v>75</v>
      </c>
      <c r="N34" s="65">
        <v>7506.9517499999993</v>
      </c>
    </row>
    <row r="35" spans="7:14" x14ac:dyDescent="0.25">
      <c r="G35" s="60">
        <f t="shared" si="0"/>
        <v>2005</v>
      </c>
      <c r="H35" s="228">
        <v>38596</v>
      </c>
      <c r="I35" s="61">
        <v>6110.2380952380954</v>
      </c>
      <c r="K35">
        <v>2024</v>
      </c>
      <c r="L35" s="155" t="s">
        <v>199</v>
      </c>
      <c r="M35" t="s">
        <v>74</v>
      </c>
      <c r="N35" s="65">
        <v>7405.4070454545454</v>
      </c>
    </row>
    <row r="36" spans="7:14" x14ac:dyDescent="0.25">
      <c r="G36" s="60">
        <f t="shared" si="0"/>
        <v>2005</v>
      </c>
      <c r="H36" s="228">
        <v>38626</v>
      </c>
      <c r="I36" s="61">
        <v>6118.8095238095239</v>
      </c>
      <c r="K36">
        <v>2024</v>
      </c>
      <c r="L36" s="155" t="s">
        <v>198</v>
      </c>
      <c r="M36" t="s">
        <v>73</v>
      </c>
      <c r="N36" s="65">
        <v>7317.5874999999996</v>
      </c>
    </row>
    <row r="37" spans="7:14" x14ac:dyDescent="0.25">
      <c r="G37" s="60">
        <f t="shared" si="0"/>
        <v>2005</v>
      </c>
      <c r="H37" s="228">
        <v>38657</v>
      </c>
      <c r="I37" s="61">
        <v>6127.5</v>
      </c>
      <c r="K37">
        <v>2024</v>
      </c>
      <c r="L37" s="155" t="s">
        <v>197</v>
      </c>
      <c r="M37" t="s">
        <v>72</v>
      </c>
      <c r="N37" s="65">
        <v>7285.0480952380958</v>
      </c>
    </row>
    <row r="38" spans="7:14" x14ac:dyDescent="0.25">
      <c r="G38" s="60">
        <f t="shared" si="0"/>
        <v>2005</v>
      </c>
      <c r="H38" s="228">
        <v>38687</v>
      </c>
      <c r="I38" s="61">
        <v>6109.5238095238092</v>
      </c>
      <c r="K38">
        <v>2024</v>
      </c>
      <c r="L38" s="155" t="s">
        <v>196</v>
      </c>
      <c r="M38" t="s">
        <v>71</v>
      </c>
      <c r="N38" s="65">
        <v>7282.9988636363632</v>
      </c>
    </row>
    <row r="39" spans="7:14" x14ac:dyDescent="0.25">
      <c r="G39" s="60">
        <f t="shared" si="0"/>
        <v>2006</v>
      </c>
      <c r="H39" s="228">
        <v>38718</v>
      </c>
      <c r="I39" s="61">
        <v>6125.909090909091</v>
      </c>
    </row>
    <row r="40" spans="7:14" x14ac:dyDescent="0.25">
      <c r="G40" s="60">
        <f t="shared" si="0"/>
        <v>2006</v>
      </c>
      <c r="H40" s="228">
        <v>38749</v>
      </c>
      <c r="I40" s="61">
        <v>6059</v>
      </c>
    </row>
    <row r="41" spans="7:14" x14ac:dyDescent="0.25">
      <c r="G41" s="60">
        <f t="shared" si="0"/>
        <v>2006</v>
      </c>
      <c r="H41" s="228">
        <v>38777</v>
      </c>
      <c r="I41" s="61">
        <v>5884.090909090909</v>
      </c>
    </row>
    <row r="42" spans="7:14" x14ac:dyDescent="0.25">
      <c r="G42" s="60">
        <f t="shared" si="0"/>
        <v>2006</v>
      </c>
      <c r="H42" s="228">
        <v>38808</v>
      </c>
      <c r="I42" s="61">
        <v>5796.666666666667</v>
      </c>
    </row>
    <row r="43" spans="7:14" x14ac:dyDescent="0.25">
      <c r="G43" s="60">
        <f t="shared" si="0"/>
        <v>2006</v>
      </c>
      <c r="H43" s="228">
        <v>38838</v>
      </c>
      <c r="I43" s="61">
        <v>5595.7142857142853</v>
      </c>
    </row>
    <row r="44" spans="7:14" x14ac:dyDescent="0.25">
      <c r="G44" s="60">
        <f t="shared" si="0"/>
        <v>2006</v>
      </c>
      <c r="H44" s="228">
        <v>38869</v>
      </c>
      <c r="I44" s="61">
        <v>5615.2380952380954</v>
      </c>
    </row>
    <row r="45" spans="7:14" x14ac:dyDescent="0.25">
      <c r="G45" s="60">
        <f t="shared" si="0"/>
        <v>2006</v>
      </c>
      <c r="H45" s="228">
        <v>38899</v>
      </c>
      <c r="I45" s="61">
        <v>5491.9047619047615</v>
      </c>
    </row>
    <row r="46" spans="7:14" x14ac:dyDescent="0.25">
      <c r="G46" s="60">
        <f t="shared" si="0"/>
        <v>2006</v>
      </c>
      <c r="H46" s="228">
        <v>38930</v>
      </c>
      <c r="I46" s="61">
        <v>5423.181818181818</v>
      </c>
    </row>
    <row r="47" spans="7:14" x14ac:dyDescent="0.25">
      <c r="G47" s="60">
        <f t="shared" si="0"/>
        <v>2006</v>
      </c>
      <c r="H47" s="228">
        <v>38961</v>
      </c>
      <c r="I47" s="61">
        <v>5398.25</v>
      </c>
    </row>
    <row r="48" spans="7:14" x14ac:dyDescent="0.25">
      <c r="G48" s="60">
        <f t="shared" si="0"/>
        <v>2006</v>
      </c>
      <c r="H48" s="228">
        <v>38991</v>
      </c>
      <c r="I48" s="61">
        <v>5344.772727272727</v>
      </c>
    </row>
    <row r="49" spans="7:9" x14ac:dyDescent="0.25">
      <c r="G49" s="60">
        <f t="shared" si="0"/>
        <v>2006</v>
      </c>
      <c r="H49" s="228">
        <v>39022</v>
      </c>
      <c r="I49" s="61">
        <v>5396.363636363636</v>
      </c>
    </row>
    <row r="50" spans="7:9" x14ac:dyDescent="0.25">
      <c r="G50" s="60">
        <f t="shared" si="0"/>
        <v>2006</v>
      </c>
      <c r="H50" s="228">
        <v>39052</v>
      </c>
      <c r="I50" s="61">
        <v>5313.1578947368425</v>
      </c>
    </row>
    <row r="51" spans="7:9" x14ac:dyDescent="0.25">
      <c r="G51" s="60">
        <f t="shared" si="0"/>
        <v>2007</v>
      </c>
      <c r="H51" s="228">
        <v>39083</v>
      </c>
      <c r="I51" s="61">
        <v>5200.681818181818</v>
      </c>
    </row>
    <row r="52" spans="7:9" x14ac:dyDescent="0.25">
      <c r="G52" s="60">
        <f t="shared" si="0"/>
        <v>2007</v>
      </c>
      <c r="H52" s="228">
        <v>39114</v>
      </c>
      <c r="I52" s="61">
        <v>5204</v>
      </c>
    </row>
    <row r="53" spans="7:9" x14ac:dyDescent="0.25">
      <c r="G53" s="60">
        <f t="shared" si="0"/>
        <v>2007</v>
      </c>
      <c r="H53" s="228">
        <v>39142</v>
      </c>
      <c r="I53" s="61">
        <v>5090.9523809523807</v>
      </c>
    </row>
    <row r="54" spans="7:9" x14ac:dyDescent="0.25">
      <c r="G54" s="60">
        <f t="shared" si="0"/>
        <v>2007</v>
      </c>
      <c r="H54" s="228">
        <v>39173</v>
      </c>
      <c r="I54" s="61">
        <v>5023.1578947368425</v>
      </c>
    </row>
    <row r="55" spans="7:9" x14ac:dyDescent="0.25">
      <c r="G55" s="60">
        <f t="shared" si="0"/>
        <v>2007</v>
      </c>
      <c r="H55" s="228">
        <v>39203</v>
      </c>
      <c r="I55" s="61">
        <v>5045.7142857142853</v>
      </c>
    </row>
    <row r="56" spans="7:9" x14ac:dyDescent="0.25">
      <c r="G56" s="60">
        <f t="shared" si="0"/>
        <v>2007</v>
      </c>
      <c r="H56" s="228">
        <v>39234</v>
      </c>
      <c r="I56" s="61">
        <v>5069.5</v>
      </c>
    </row>
    <row r="57" spans="7:9" x14ac:dyDescent="0.25">
      <c r="G57" s="60">
        <f t="shared" si="0"/>
        <v>2007</v>
      </c>
      <c r="H57" s="228">
        <v>39264</v>
      </c>
      <c r="I57" s="61">
        <v>5110.681818181818</v>
      </c>
    </row>
    <row r="58" spans="7:9" x14ac:dyDescent="0.25">
      <c r="G58" s="60">
        <f t="shared" si="0"/>
        <v>2007</v>
      </c>
      <c r="H58" s="228">
        <v>39295</v>
      </c>
      <c r="I58" s="61">
        <v>5096.136363636364</v>
      </c>
    </row>
    <row r="59" spans="7:9" x14ac:dyDescent="0.25">
      <c r="G59" s="60">
        <f t="shared" si="0"/>
        <v>2007</v>
      </c>
      <c r="H59" s="228">
        <v>39326</v>
      </c>
      <c r="I59" s="61">
        <v>5012.5</v>
      </c>
    </row>
    <row r="60" spans="7:9" x14ac:dyDescent="0.25">
      <c r="G60" s="60">
        <f t="shared" si="0"/>
        <v>2007</v>
      </c>
      <c r="H60" s="228">
        <v>39356</v>
      </c>
      <c r="I60" s="61">
        <v>4952.826086956522</v>
      </c>
    </row>
    <row r="61" spans="7:9" x14ac:dyDescent="0.25">
      <c r="G61" s="60">
        <f t="shared" si="0"/>
        <v>2007</v>
      </c>
      <c r="H61" s="228">
        <v>39387</v>
      </c>
      <c r="I61" s="61">
        <v>4714.318181818182</v>
      </c>
    </row>
    <row r="62" spans="7:9" x14ac:dyDescent="0.25">
      <c r="G62" s="60">
        <f t="shared" si="0"/>
        <v>2007</v>
      </c>
      <c r="H62" s="228">
        <v>39417</v>
      </c>
      <c r="I62" s="61">
        <v>4716.5</v>
      </c>
    </row>
    <row r="63" spans="7:9" x14ac:dyDescent="0.25">
      <c r="G63" s="60">
        <f t="shared" si="0"/>
        <v>2008</v>
      </c>
      <c r="H63" s="228">
        <v>39448</v>
      </c>
      <c r="I63" s="61">
        <v>4704.090909090909</v>
      </c>
    </row>
    <row r="64" spans="7:9" x14ac:dyDescent="0.25">
      <c r="G64" s="60">
        <f t="shared" si="0"/>
        <v>2008</v>
      </c>
      <c r="H64" s="228">
        <v>39479</v>
      </c>
      <c r="I64" s="61">
        <v>4672.8571428571431</v>
      </c>
    </row>
    <row r="65" spans="7:9" x14ac:dyDescent="0.25">
      <c r="G65" s="60">
        <f t="shared" si="0"/>
        <v>2008</v>
      </c>
      <c r="H65" s="228">
        <v>39508</v>
      </c>
      <c r="I65" s="61">
        <v>4524.7368421052633</v>
      </c>
    </row>
    <row r="66" spans="7:9" x14ac:dyDescent="0.25">
      <c r="G66" s="60">
        <f t="shared" si="0"/>
        <v>2008</v>
      </c>
      <c r="H66" s="228">
        <v>39539</v>
      </c>
      <c r="I66" s="61">
        <v>4274.090909090909</v>
      </c>
    </row>
    <row r="67" spans="7:9" x14ac:dyDescent="0.25">
      <c r="G67" s="60">
        <f t="shared" si="0"/>
        <v>2008</v>
      </c>
      <c r="H67" s="228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8">
        <v>39600</v>
      </c>
      <c r="I68" s="61">
        <v>3969</v>
      </c>
    </row>
    <row r="69" spans="7:9" x14ac:dyDescent="0.25">
      <c r="G69" s="60">
        <f t="shared" si="1"/>
        <v>2008</v>
      </c>
      <c r="H69" s="228">
        <v>39630</v>
      </c>
      <c r="I69" s="61">
        <v>3962.8260869565215</v>
      </c>
    </row>
    <row r="70" spans="7:9" x14ac:dyDescent="0.25">
      <c r="G70" s="60">
        <f t="shared" si="1"/>
        <v>2008</v>
      </c>
      <c r="H70" s="228">
        <v>39661</v>
      </c>
      <c r="I70" s="61">
        <v>3974.5</v>
      </c>
    </row>
    <row r="71" spans="7:9" x14ac:dyDescent="0.25">
      <c r="G71" s="60">
        <f t="shared" si="1"/>
        <v>2008</v>
      </c>
      <c r="H71" s="228">
        <v>39692</v>
      </c>
      <c r="I71" s="61">
        <v>3986.6666666666665</v>
      </c>
    </row>
    <row r="72" spans="7:9" x14ac:dyDescent="0.25">
      <c r="G72" s="60">
        <f t="shared" si="1"/>
        <v>2008</v>
      </c>
      <c r="H72" s="228">
        <v>39722</v>
      </c>
      <c r="I72" s="61">
        <v>4351.95652173913</v>
      </c>
    </row>
    <row r="73" spans="7:9" x14ac:dyDescent="0.25">
      <c r="G73" s="60">
        <f t="shared" si="1"/>
        <v>2008</v>
      </c>
      <c r="H73" s="228">
        <v>39753</v>
      </c>
      <c r="I73" s="61">
        <v>4799</v>
      </c>
    </row>
    <row r="74" spans="7:9" x14ac:dyDescent="0.25">
      <c r="G74" s="60">
        <f t="shared" si="1"/>
        <v>2008</v>
      </c>
      <c r="H74" s="228">
        <v>39783</v>
      </c>
      <c r="I74" s="61">
        <v>4874.2857142857147</v>
      </c>
    </row>
    <row r="75" spans="7:9" x14ac:dyDescent="0.25">
      <c r="G75" s="60">
        <f t="shared" si="1"/>
        <v>2009</v>
      </c>
      <c r="H75" s="228">
        <v>39814</v>
      </c>
      <c r="I75" s="61">
        <v>4978.5714285714284</v>
      </c>
    </row>
    <row r="76" spans="7:9" x14ac:dyDescent="0.25">
      <c r="G76" s="60">
        <f t="shared" si="1"/>
        <v>2009</v>
      </c>
      <c r="H76" s="228">
        <v>39845</v>
      </c>
      <c r="I76" s="61">
        <v>5085.75</v>
      </c>
    </row>
    <row r="77" spans="7:9" x14ac:dyDescent="0.25">
      <c r="G77" s="60">
        <f t="shared" si="1"/>
        <v>2009</v>
      </c>
      <c r="H77" s="228">
        <v>39873</v>
      </c>
      <c r="I77" s="61">
        <v>5124.545454545455</v>
      </c>
    </row>
    <row r="78" spans="7:9" x14ac:dyDescent="0.25">
      <c r="G78" s="60">
        <f t="shared" si="1"/>
        <v>2009</v>
      </c>
      <c r="H78" s="228">
        <v>39904</v>
      </c>
      <c r="I78" s="61">
        <v>5034.5</v>
      </c>
    </row>
    <row r="79" spans="7:9" x14ac:dyDescent="0.25">
      <c r="G79" s="60">
        <f t="shared" si="1"/>
        <v>2009</v>
      </c>
      <c r="H79" s="228">
        <v>39934</v>
      </c>
      <c r="I79" s="61">
        <v>5026.8421052631575</v>
      </c>
    </row>
    <row r="80" spans="7:9" x14ac:dyDescent="0.25">
      <c r="G80" s="60">
        <f t="shared" si="1"/>
        <v>2009</v>
      </c>
      <c r="H80" s="228">
        <v>39965</v>
      </c>
      <c r="I80" s="61">
        <v>5016.1904761904761</v>
      </c>
    </row>
    <row r="81" spans="7:9" x14ac:dyDescent="0.25">
      <c r="G81" s="60">
        <f t="shared" si="1"/>
        <v>2009</v>
      </c>
      <c r="H81" s="228">
        <v>39995</v>
      </c>
      <c r="I81" s="61">
        <v>4998.695652173913</v>
      </c>
    </row>
    <row r="82" spans="7:9" x14ac:dyDescent="0.25">
      <c r="G82" s="60">
        <f t="shared" si="1"/>
        <v>2009</v>
      </c>
      <c r="H82" s="228">
        <v>40026</v>
      </c>
      <c r="I82" s="61">
        <v>4944.7619047619046</v>
      </c>
    </row>
    <row r="83" spans="7:9" x14ac:dyDescent="0.25">
      <c r="G83" s="60">
        <f t="shared" si="1"/>
        <v>2009</v>
      </c>
      <c r="H83" s="228">
        <v>40057</v>
      </c>
      <c r="I83" s="61">
        <v>4923.8095238095239</v>
      </c>
    </row>
    <row r="84" spans="7:9" x14ac:dyDescent="0.25">
      <c r="G84" s="60">
        <f t="shared" si="1"/>
        <v>2009</v>
      </c>
      <c r="H84" s="228">
        <v>40087</v>
      </c>
      <c r="I84" s="61">
        <v>4870</v>
      </c>
    </row>
    <row r="85" spans="7:9" x14ac:dyDescent="0.25">
      <c r="G85" s="60">
        <f t="shared" si="1"/>
        <v>2009</v>
      </c>
      <c r="H85" s="228">
        <v>40118</v>
      </c>
      <c r="I85" s="61">
        <v>4828.5714285714284</v>
      </c>
    </row>
    <row r="86" spans="7:9" x14ac:dyDescent="0.25">
      <c r="G86" s="60">
        <f t="shared" si="1"/>
        <v>2009</v>
      </c>
      <c r="H86" s="228">
        <v>40148</v>
      </c>
      <c r="I86" s="61">
        <v>4649.0476190476193</v>
      </c>
    </row>
    <row r="87" spans="7:9" x14ac:dyDescent="0.25">
      <c r="G87" s="60">
        <f t="shared" si="1"/>
        <v>2010</v>
      </c>
      <c r="H87" s="228">
        <v>40179</v>
      </c>
      <c r="I87" s="61">
        <v>4655.5</v>
      </c>
    </row>
    <row r="88" spans="7:9" x14ac:dyDescent="0.25">
      <c r="G88" s="60">
        <f t="shared" si="1"/>
        <v>2010</v>
      </c>
      <c r="H88" s="228">
        <v>40210</v>
      </c>
      <c r="I88" s="61">
        <v>4694.75</v>
      </c>
    </row>
    <row r="89" spans="7:9" x14ac:dyDescent="0.25">
      <c r="G89" s="60">
        <f t="shared" si="1"/>
        <v>2010</v>
      </c>
      <c r="H89" s="228">
        <v>40238</v>
      </c>
      <c r="I89" s="61">
        <v>4693.909090909091</v>
      </c>
    </row>
    <row r="90" spans="7:9" x14ac:dyDescent="0.25">
      <c r="G90" s="60">
        <f t="shared" si="1"/>
        <v>2010</v>
      </c>
      <c r="H90" s="228">
        <v>40269</v>
      </c>
      <c r="I90" s="61">
        <v>4700.1000000000004</v>
      </c>
    </row>
    <row r="91" spans="7:9" x14ac:dyDescent="0.25">
      <c r="G91" s="60">
        <f t="shared" si="1"/>
        <v>2010</v>
      </c>
      <c r="H91" s="228">
        <v>40299</v>
      </c>
      <c r="I91" s="61">
        <v>4726.9523809523807</v>
      </c>
    </row>
    <row r="92" spans="7:9" x14ac:dyDescent="0.25">
      <c r="G92" s="60">
        <f t="shared" si="1"/>
        <v>2010</v>
      </c>
      <c r="H92" s="228">
        <v>40330</v>
      </c>
      <c r="I92" s="61">
        <v>4752.090909090909</v>
      </c>
    </row>
    <row r="93" spans="7:9" x14ac:dyDescent="0.25">
      <c r="G93" s="60">
        <f t="shared" si="1"/>
        <v>2010</v>
      </c>
      <c r="H93" s="228">
        <v>40360</v>
      </c>
      <c r="I93" s="61">
        <v>4757</v>
      </c>
    </row>
    <row r="94" spans="7:9" x14ac:dyDescent="0.25">
      <c r="G94" s="60">
        <f t="shared" si="1"/>
        <v>2010</v>
      </c>
      <c r="H94" s="228">
        <v>40391</v>
      </c>
      <c r="I94" s="61">
        <v>4755.772727272727</v>
      </c>
    </row>
    <row r="95" spans="7:9" x14ac:dyDescent="0.25">
      <c r="G95" s="60">
        <f t="shared" si="1"/>
        <v>2010</v>
      </c>
      <c r="H95" s="228">
        <v>40422</v>
      </c>
      <c r="I95" s="61">
        <v>4783.4761904761908</v>
      </c>
    </row>
    <row r="96" spans="7:9" x14ac:dyDescent="0.25">
      <c r="G96" s="60">
        <f t="shared" si="1"/>
        <v>2010</v>
      </c>
      <c r="H96" s="228">
        <v>40452</v>
      </c>
      <c r="I96" s="61">
        <v>4917.1428571428569</v>
      </c>
    </row>
    <row r="97" spans="7:9" x14ac:dyDescent="0.25">
      <c r="G97" s="60">
        <f t="shared" si="1"/>
        <v>2010</v>
      </c>
      <c r="H97" s="228">
        <v>40483</v>
      </c>
      <c r="I97" s="61">
        <v>4796.636363636364</v>
      </c>
    </row>
    <row r="98" spans="7:9" x14ac:dyDescent="0.25">
      <c r="G98" s="60">
        <f t="shared" si="1"/>
        <v>2010</v>
      </c>
      <c r="H98" s="228">
        <v>40513</v>
      </c>
      <c r="I98" s="61">
        <v>4570.227272727273</v>
      </c>
    </row>
    <row r="99" spans="7:9" x14ac:dyDescent="0.25">
      <c r="G99" s="60">
        <f t="shared" si="1"/>
        <v>2011</v>
      </c>
      <c r="H99" s="228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8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8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8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8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8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8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8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8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8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8">
        <v>40848</v>
      </c>
      <c r="I109" s="61">
        <v>4309</v>
      </c>
    </row>
    <row r="110" spans="7:9" x14ac:dyDescent="0.25">
      <c r="G110" s="60">
        <f t="shared" si="1"/>
        <v>2011</v>
      </c>
      <c r="H110" s="228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8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8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8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8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8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8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8">
        <v>41091</v>
      </c>
      <c r="I117" s="61">
        <v>4438</v>
      </c>
    </row>
    <row r="118" spans="7:9" x14ac:dyDescent="0.25">
      <c r="G118" s="60">
        <f t="shared" si="1"/>
        <v>2012</v>
      </c>
      <c r="H118" s="228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8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8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8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8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8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8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8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8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8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8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8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8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8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8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8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8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8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8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8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8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8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8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8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8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8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8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8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8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8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8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8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8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8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8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8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8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8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8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8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8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8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8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8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8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8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8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8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8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8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8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8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8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8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8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8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8">
        <v>42826</v>
      </c>
      <c r="I174" s="61">
        <v>5569.53</v>
      </c>
    </row>
    <row r="175" spans="7:9" x14ac:dyDescent="0.25">
      <c r="G175" s="60">
        <f t="shared" si="2"/>
        <v>2017</v>
      </c>
      <c r="H175" s="228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8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8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8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8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8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8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8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8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8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8">
        <v>43160</v>
      </c>
      <c r="I185" s="61">
        <v>5531.7945</v>
      </c>
    </row>
    <row r="186" spans="7:9" x14ac:dyDescent="0.25">
      <c r="G186" s="60">
        <f t="shared" si="2"/>
        <v>2018</v>
      </c>
      <c r="H186" s="228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8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8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8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8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8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8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8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8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8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8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8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8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8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8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8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8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8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8">
        <v>43739</v>
      </c>
      <c r="I204" s="61">
        <v>6439.38195652174</v>
      </c>
    </row>
    <row r="205" spans="7:9" x14ac:dyDescent="0.25">
      <c r="G205" s="60">
        <f t="shared" si="3"/>
        <v>2019</v>
      </c>
      <c r="H205" s="228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8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8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8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8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8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8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8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8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8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8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8">
        <v>44105</v>
      </c>
      <c r="I216" s="61">
        <v>7018.63590909091</v>
      </c>
    </row>
    <row r="217" spans="7:9" x14ac:dyDescent="0.25">
      <c r="G217" s="60">
        <f t="shared" si="3"/>
        <v>2020</v>
      </c>
      <c r="H217" s="228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8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8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8">
        <v>44228</v>
      </c>
      <c r="I220" s="61">
        <v>6723.152</v>
      </c>
    </row>
    <row r="221" spans="7:9" x14ac:dyDescent="0.25">
      <c r="G221" s="60">
        <f t="shared" si="3"/>
        <v>2021</v>
      </c>
      <c r="H221" s="228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8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8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8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8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8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8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8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8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8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8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8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8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8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8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8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8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8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8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8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8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8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8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8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8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8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8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8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8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8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8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8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8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8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8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8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8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8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8">
        <v>45413</v>
      </c>
      <c r="I259" s="229">
        <v>7506.9517499999993</v>
      </c>
    </row>
    <row r="260" spans="7:9" x14ac:dyDescent="0.25">
      <c r="G260" s="60">
        <f t="shared" ref="G260:G262" si="4">YEAR(H260)</f>
        <v>2024</v>
      </c>
      <c r="H260" s="228">
        <v>45444</v>
      </c>
      <c r="I260" s="229">
        <v>7529.649736842106</v>
      </c>
    </row>
    <row r="261" spans="7:9" x14ac:dyDescent="0.25">
      <c r="G261" s="60">
        <f t="shared" si="4"/>
        <v>2024</v>
      </c>
      <c r="H261" s="228">
        <v>45474</v>
      </c>
      <c r="I261" s="229">
        <v>7554.6780434782604</v>
      </c>
    </row>
    <row r="262" spans="7:9" x14ac:dyDescent="0.25">
      <c r="G262" s="60">
        <f t="shared" si="4"/>
        <v>2024</v>
      </c>
      <c r="H262" s="228">
        <v>45505</v>
      </c>
      <c r="I262" s="229">
        <v>7594.0761904761894</v>
      </c>
    </row>
    <row r="263" spans="7:9" x14ac:dyDescent="0.25">
      <c r="G263" s="60">
        <f t="shared" ref="G263" si="5">YEAR(H263)</f>
        <v>2024</v>
      </c>
      <c r="H263" s="228">
        <v>45536</v>
      </c>
      <c r="I263" s="229">
        <v>7764.5704999999998</v>
      </c>
    </row>
    <row r="264" spans="7:9" x14ac:dyDescent="0.25">
      <c r="H264" s="155"/>
    </row>
    <row r="265" spans="7:9" x14ac:dyDescent="0.25">
      <c r="H265" s="155"/>
    </row>
    <row r="266" spans="7:9" x14ac:dyDescent="0.25">
      <c r="H266" s="155"/>
    </row>
    <row r="267" spans="7:9" x14ac:dyDescent="0.25">
      <c r="H267" s="155"/>
    </row>
    <row r="268" spans="7:9" x14ac:dyDescent="0.25">
      <c r="H268" s="155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445DC530-7859-4056-894E-08F6F82B9DD0}">
  <ds:schemaRefs/>
</ds:datastoreItem>
</file>

<file path=customXml/itemProps2.xml><?xml version="1.0" encoding="utf-8"?>
<ds:datastoreItem xmlns:ds="http://schemas.openxmlformats.org/officeDocument/2006/customXml" ds:itemID="{4A68D4CC-A3B8-4521-8EE3-C8151FFA7395}">
  <ds:schemaRefs/>
</ds:datastoreItem>
</file>

<file path=customXml/itemProps3.xml><?xml version="1.0" encoding="utf-8"?>
<ds:datastoreItem xmlns:ds="http://schemas.openxmlformats.org/officeDocument/2006/customXml" ds:itemID="{9DE93DF6-EED4-443F-BEFB-DF5CA26D3E86}">
  <ds:schemaRefs/>
</ds:datastoreItem>
</file>

<file path=customXml/itemProps4.xml><?xml version="1.0" encoding="utf-8"?>
<ds:datastoreItem xmlns:ds="http://schemas.openxmlformats.org/officeDocument/2006/customXml" ds:itemID="{2C48D2A5-D46F-4402-94C2-7C771042B6BE}">
  <ds:schemaRefs/>
</ds:datastoreItem>
</file>

<file path=customXml/itemProps5.xml><?xml version="1.0" encoding="utf-8"?>
<ds:datastoreItem xmlns:ds="http://schemas.openxmlformats.org/officeDocument/2006/customXml" ds:itemID="{1E9C93AF-8BD2-4FC4-9589-7E5FB16CDCB8}">
  <ds:schemaRefs/>
</ds:datastoreItem>
</file>

<file path=customXml/itemProps6.xml><?xml version="1.0" encoding="utf-8"?>
<ds:datastoreItem xmlns:ds="http://schemas.openxmlformats.org/officeDocument/2006/customXml" ds:itemID="{3E711774-95B6-4A82-984E-8287B4BFC2D7}">
  <ds:schemaRefs/>
</ds:datastoreItem>
</file>

<file path=customXml/itemProps7.xml><?xml version="1.0" encoding="utf-8"?>
<ds:datastoreItem xmlns:ds="http://schemas.openxmlformats.org/officeDocument/2006/customXml" ds:itemID="{2B27D2BE-DB0C-442A-9B9A-319DB9737AF5}">
  <ds:schemaRefs/>
</ds:datastoreItem>
</file>

<file path=customXml/itemProps8.xml><?xml version="1.0" encoding="utf-8"?>
<ds:datastoreItem xmlns:ds="http://schemas.openxmlformats.org/officeDocument/2006/customXml" ds:itemID="{F1357F19-81D4-4D5E-AA1B-509255AD82D1}">
  <ds:schemaRefs/>
</ds:datastoreItem>
</file>

<file path=customXml/itemProps9.xml><?xml version="1.0" encoding="utf-8"?>
<ds:datastoreItem xmlns:ds="http://schemas.openxmlformats.org/officeDocument/2006/customXml" ds:itemID="{B0173BFA-81D8-4B94-AFA5-4E01D00974A2}">
  <ds:schemaRefs/>
</ds:datastoreItem>
</file>

<file path=customXml/itemProps10.xml><?xml version="1.0" encoding="utf-8"?>
<ds:datastoreItem xmlns:ds="http://schemas.openxmlformats.org/officeDocument/2006/customXml" ds:itemID="{08E51D19-2E06-4AAD-A876-484C0F00036C}">
  <ds:schemaRefs/>
</ds:datastoreItem>
</file>

<file path=customXml/itemProps11.xml><?xml version="1.0" encoding="utf-8"?>
<ds:datastoreItem xmlns:ds="http://schemas.openxmlformats.org/officeDocument/2006/customXml" ds:itemID="{39784B48-2F0D-4D5C-85AC-0F6C8D383958}">
  <ds:schemaRefs/>
</ds:datastoreItem>
</file>

<file path=customXml/itemProps12.xml><?xml version="1.0" encoding="utf-8"?>
<ds:datastoreItem xmlns:ds="http://schemas.openxmlformats.org/officeDocument/2006/customXml" ds:itemID="{F9FD969B-CEEB-4C73-A209-8E18308BEC3C}">
  <ds:schemaRefs/>
</ds:datastoreItem>
</file>

<file path=customXml/itemProps13.xml><?xml version="1.0" encoding="utf-8"?>
<ds:datastoreItem xmlns:ds="http://schemas.openxmlformats.org/officeDocument/2006/customXml" ds:itemID="{E79C05DC-125D-4105-978D-57DCAE16C8F3}">
  <ds:schemaRefs/>
</ds:datastoreItem>
</file>

<file path=customXml/itemProps14.xml><?xml version="1.0" encoding="utf-8"?>
<ds:datastoreItem xmlns:ds="http://schemas.openxmlformats.org/officeDocument/2006/customXml" ds:itemID="{C0CFDE4F-EE17-40AB-BBE0-A28B70674B90}">
  <ds:schemaRefs/>
</ds:datastoreItem>
</file>

<file path=customXml/itemProps15.xml><?xml version="1.0" encoding="utf-8"?>
<ds:datastoreItem xmlns:ds="http://schemas.openxmlformats.org/officeDocument/2006/customXml" ds:itemID="{520A2E4E-0DE2-41D8-A1F3-4E044C06BDA1}">
  <ds:schemaRefs/>
</ds:datastoreItem>
</file>

<file path=customXml/itemProps16.xml><?xml version="1.0" encoding="utf-8"?>
<ds:datastoreItem xmlns:ds="http://schemas.openxmlformats.org/officeDocument/2006/customXml" ds:itemID="{8C31DAE3-5F21-4DCF-A926-47905889BF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Informe</vt:lpstr>
      <vt:lpstr>1</vt:lpstr>
      <vt:lpstr>2</vt:lpstr>
      <vt:lpstr>CA Informe</vt:lpstr>
      <vt:lpstr>Situfin serie mensual</vt:lpstr>
      <vt:lpstr>Aux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2024-10-11T14:00:17Z</dcterms:modified>
</cp:coreProperties>
</file>