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4.xml" ContentType="application/vnd.openxmlformats-officedocument.drawing+xml"/>
  <Override PartName="/xl/slicers/slicer1.xml" ContentType="application/vnd.ms-excel.slicer+xml"/>
  <Override PartName="/xl/comments1.xml" ContentType="application/vnd.openxmlformats-officedocument.spreadsheetml.comments+xml"/>
  <Override PartName="/xl/pivotTables/pivotTable11.xml" ContentType="application/vnd.openxmlformats-officedocument.spreadsheetml.pivotTab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Mi unidad\Departamento de Coyuntura Macrofiscal\Angie\2024\Situfin\Informe\"/>
    </mc:Choice>
  </mc:AlternateContent>
  <xr:revisionPtr revIDLastSave="0" documentId="13_ncr:1_{3A71A064-0ACF-4A46-8CFD-7DC204E5EA72}" xr6:coauthVersionLast="36" xr6:coauthVersionMax="47" xr10:uidLastSave="{00000000-0000-0000-0000-000000000000}"/>
  <bookViews>
    <workbookView showSheetTabs="0" xWindow="-105" yWindow="-105" windowWidth="23250" windowHeight="12570" tabRatio="914" xr2:uid="{00000000-000D-0000-FFFF-FFFF00000000}"/>
  </bookViews>
  <sheets>
    <sheet name="Informe" sheetId="12" r:id="rId1"/>
    <sheet name="1" sheetId="13" r:id="rId2"/>
    <sheet name="2" sheetId="14" r:id="rId3"/>
    <sheet name="CA Informe" sheetId="10" state="hidden" r:id="rId4"/>
    <sheet name="Situfin serie mensual" sheetId="2" state="hidden" r:id="rId5"/>
    <sheet name="Aux" sheetId="3" state="hidden" r:id="rId6"/>
  </sheets>
  <externalReferences>
    <externalReference r:id="rId7"/>
  </externalReferences>
  <definedNames>
    <definedName name="acentral" localSheetId="1">#REF!</definedName>
    <definedName name="acentral" localSheetId="2">#REF!</definedName>
    <definedName name="acentral" localSheetId="0">#REF!</definedName>
    <definedName name="acentral">#REF!</definedName>
    <definedName name="_xlnm.Print_Area" localSheetId="1">'1'!$A$1:$H$104</definedName>
    <definedName name="cambio">[1]Aux!$G$3:$H$20</definedName>
    <definedName name="Meses">Aux!$A$3:$B$14</definedName>
    <definedName name="PIBNOMG">Aux!$D$2:$E$24</definedName>
    <definedName name="SegmentaciónDeDatos_Año1">#N/A</definedName>
    <definedName name="SegmentaciónDeDatos_Mes">#N/A</definedName>
    <definedName name="serie_situfin">'Situfin serie mensual'!$A$1:$JE$96</definedName>
    <definedName name="TC_mes">Aux!$H$3:$I$270</definedName>
    <definedName name="tipo_cambio">Aux!$G$3:$I$24</definedName>
  </definedNames>
  <calcPr calcId="191029"/>
  <pivotCaches>
    <pivotCache cacheId="79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alendario-2e55ec6e-ecfe-473b-a0f2-a7becd00e995" name="Calendario" connection="Conexión"/>
        </x15:modelTables>
      </x15:dataModel>
    </ext>
  </extLst>
</workbook>
</file>

<file path=xl/calcChain.xml><?xml version="1.0" encoding="utf-8"?>
<calcChain xmlns="http://schemas.openxmlformats.org/spreadsheetml/2006/main">
  <c r="G261" i="3" l="1"/>
  <c r="C96" i="13" l="1"/>
  <c r="C95" i="13"/>
  <c r="C94" i="13"/>
  <c r="C93" i="13"/>
  <c r="C92" i="13"/>
  <c r="C91" i="13"/>
  <c r="C90" i="13"/>
  <c r="C89" i="13"/>
  <c r="C88" i="13"/>
  <c r="C87" i="13"/>
  <c r="C86" i="13"/>
  <c r="C85" i="13"/>
  <c r="C84" i="13"/>
  <c r="C83" i="13"/>
  <c r="C82" i="13"/>
  <c r="C80" i="13"/>
  <c r="C79" i="13"/>
  <c r="C78" i="13"/>
  <c r="C77" i="13"/>
  <c r="C76" i="13"/>
  <c r="C75" i="13"/>
  <c r="C74" i="13"/>
  <c r="C73" i="13"/>
  <c r="C72" i="13"/>
  <c r="C71" i="13"/>
  <c r="C70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6" i="13"/>
  <c r="C45" i="13"/>
  <c r="C44" i="13"/>
  <c r="C43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6" i="13"/>
  <c r="C15" i="13"/>
  <c r="C14" i="13"/>
  <c r="C12" i="13"/>
  <c r="C10" i="13"/>
  <c r="Q6" i="3" l="1"/>
  <c r="Q5" i="3"/>
  <c r="G260" i="3" l="1"/>
  <c r="G4" i="3" l="1"/>
  <c r="G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3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0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5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3" i="3"/>
  <c r="U37" i="10" l="1"/>
  <c r="T37" i="10"/>
  <c r="T30" i="10"/>
  <c r="U39" i="10" l="1"/>
  <c r="T39" i="10"/>
  <c r="V39" i="10" l="1"/>
  <c r="M97" i="14" l="1"/>
  <c r="L97" i="14"/>
  <c r="K97" i="14"/>
  <c r="J97" i="14"/>
  <c r="I97" i="14"/>
  <c r="H97" i="14"/>
  <c r="G97" i="14"/>
  <c r="F97" i="14"/>
  <c r="E97" i="14"/>
  <c r="D97" i="14"/>
  <c r="C97" i="14"/>
  <c r="M96" i="14"/>
  <c r="L96" i="14"/>
  <c r="K96" i="14"/>
  <c r="J96" i="14"/>
  <c r="I96" i="14"/>
  <c r="H96" i="14"/>
  <c r="G96" i="14"/>
  <c r="F96" i="14"/>
  <c r="E96" i="14"/>
  <c r="D96" i="14"/>
  <c r="C96" i="14"/>
  <c r="M95" i="14"/>
  <c r="L95" i="14"/>
  <c r="K95" i="14"/>
  <c r="J95" i="14"/>
  <c r="I95" i="14"/>
  <c r="H95" i="14"/>
  <c r="G95" i="14"/>
  <c r="F95" i="14"/>
  <c r="E95" i="14"/>
  <c r="D95" i="14"/>
  <c r="C95" i="14"/>
  <c r="M94" i="14"/>
  <c r="L94" i="14"/>
  <c r="K94" i="14"/>
  <c r="J94" i="14"/>
  <c r="I94" i="14"/>
  <c r="H94" i="14"/>
  <c r="G94" i="14"/>
  <c r="F94" i="14"/>
  <c r="E94" i="14"/>
  <c r="D94" i="14"/>
  <c r="C94" i="14"/>
  <c r="M93" i="14"/>
  <c r="L93" i="14"/>
  <c r="K93" i="14"/>
  <c r="J93" i="14"/>
  <c r="I93" i="14"/>
  <c r="H93" i="14"/>
  <c r="G93" i="14"/>
  <c r="F93" i="14"/>
  <c r="E93" i="14"/>
  <c r="D93" i="14"/>
  <c r="C93" i="14"/>
  <c r="M92" i="14"/>
  <c r="L92" i="14"/>
  <c r="K92" i="14"/>
  <c r="J92" i="14"/>
  <c r="I92" i="14"/>
  <c r="H92" i="14"/>
  <c r="G92" i="14"/>
  <c r="F92" i="14"/>
  <c r="E92" i="14"/>
  <c r="D92" i="14"/>
  <c r="C92" i="14"/>
  <c r="M91" i="14"/>
  <c r="L91" i="14"/>
  <c r="K91" i="14"/>
  <c r="J91" i="14"/>
  <c r="I91" i="14"/>
  <c r="H91" i="14"/>
  <c r="G91" i="14"/>
  <c r="F91" i="14"/>
  <c r="E91" i="14"/>
  <c r="D91" i="14"/>
  <c r="C91" i="14"/>
  <c r="M90" i="14"/>
  <c r="L90" i="14"/>
  <c r="K90" i="14"/>
  <c r="J90" i="14"/>
  <c r="I90" i="14"/>
  <c r="H90" i="14"/>
  <c r="G90" i="14"/>
  <c r="F90" i="14"/>
  <c r="E90" i="14"/>
  <c r="D90" i="14"/>
  <c r="C90" i="14"/>
  <c r="M89" i="14"/>
  <c r="L89" i="14"/>
  <c r="K89" i="14"/>
  <c r="J89" i="14"/>
  <c r="I89" i="14"/>
  <c r="H89" i="14"/>
  <c r="G89" i="14"/>
  <c r="F89" i="14"/>
  <c r="E89" i="14"/>
  <c r="D89" i="14"/>
  <c r="C89" i="14"/>
  <c r="M88" i="14"/>
  <c r="L88" i="14"/>
  <c r="K88" i="14"/>
  <c r="J88" i="14"/>
  <c r="I88" i="14"/>
  <c r="H88" i="14"/>
  <c r="G88" i="14"/>
  <c r="F88" i="14"/>
  <c r="E88" i="14"/>
  <c r="D88" i="14"/>
  <c r="C88" i="14"/>
  <c r="M87" i="14"/>
  <c r="L87" i="14"/>
  <c r="K87" i="14"/>
  <c r="J87" i="14"/>
  <c r="I87" i="14"/>
  <c r="H87" i="14"/>
  <c r="G87" i="14"/>
  <c r="F87" i="14"/>
  <c r="E87" i="14"/>
  <c r="D87" i="14"/>
  <c r="C87" i="14"/>
  <c r="M86" i="14"/>
  <c r="L86" i="14"/>
  <c r="K86" i="14"/>
  <c r="J86" i="14"/>
  <c r="I86" i="14"/>
  <c r="H86" i="14"/>
  <c r="G86" i="14"/>
  <c r="F86" i="14"/>
  <c r="E86" i="14"/>
  <c r="D86" i="14"/>
  <c r="C86" i="14"/>
  <c r="M85" i="14"/>
  <c r="L85" i="14"/>
  <c r="K85" i="14"/>
  <c r="J85" i="14"/>
  <c r="I85" i="14"/>
  <c r="H85" i="14"/>
  <c r="G85" i="14"/>
  <c r="F85" i="14"/>
  <c r="E85" i="14"/>
  <c r="D85" i="14"/>
  <c r="C85" i="14"/>
  <c r="M84" i="14"/>
  <c r="L84" i="14"/>
  <c r="K84" i="14"/>
  <c r="J84" i="14"/>
  <c r="I84" i="14"/>
  <c r="H84" i="14"/>
  <c r="G84" i="14"/>
  <c r="F84" i="14"/>
  <c r="E84" i="14"/>
  <c r="D84" i="14"/>
  <c r="C84" i="14"/>
  <c r="M83" i="14"/>
  <c r="L83" i="14"/>
  <c r="K83" i="14"/>
  <c r="J83" i="14"/>
  <c r="I83" i="14"/>
  <c r="H83" i="14"/>
  <c r="G83" i="14"/>
  <c r="F83" i="14"/>
  <c r="E83" i="14"/>
  <c r="D83" i="14"/>
  <c r="C83" i="14"/>
  <c r="M82" i="14"/>
  <c r="L82" i="14"/>
  <c r="K82" i="14"/>
  <c r="J82" i="14"/>
  <c r="I82" i="14"/>
  <c r="H82" i="14"/>
  <c r="G82" i="14"/>
  <c r="F82" i="14"/>
  <c r="E82" i="14"/>
  <c r="D82" i="14"/>
  <c r="C82" i="14"/>
  <c r="M80" i="14"/>
  <c r="L80" i="14"/>
  <c r="K80" i="14"/>
  <c r="J80" i="14"/>
  <c r="I80" i="14"/>
  <c r="H80" i="14"/>
  <c r="G80" i="14"/>
  <c r="F80" i="14"/>
  <c r="E80" i="14"/>
  <c r="D80" i="14"/>
  <c r="C80" i="14"/>
  <c r="M79" i="14"/>
  <c r="L79" i="14"/>
  <c r="K79" i="14"/>
  <c r="J79" i="14"/>
  <c r="I79" i="14"/>
  <c r="H79" i="14"/>
  <c r="G79" i="14"/>
  <c r="F79" i="14"/>
  <c r="E79" i="14"/>
  <c r="D79" i="14"/>
  <c r="C79" i="14"/>
  <c r="M78" i="14"/>
  <c r="L78" i="14"/>
  <c r="K78" i="14"/>
  <c r="J78" i="14"/>
  <c r="I78" i="14"/>
  <c r="H78" i="14"/>
  <c r="G78" i="14"/>
  <c r="F78" i="14"/>
  <c r="E78" i="14"/>
  <c r="D78" i="14"/>
  <c r="C78" i="14"/>
  <c r="M77" i="14"/>
  <c r="L77" i="14"/>
  <c r="K77" i="14"/>
  <c r="J77" i="14"/>
  <c r="I77" i="14"/>
  <c r="H77" i="14"/>
  <c r="G77" i="14"/>
  <c r="F77" i="14"/>
  <c r="E77" i="14"/>
  <c r="D77" i="14"/>
  <c r="C77" i="14"/>
  <c r="M76" i="14"/>
  <c r="L76" i="14"/>
  <c r="K76" i="14"/>
  <c r="J76" i="14"/>
  <c r="I76" i="14"/>
  <c r="H76" i="14"/>
  <c r="G76" i="14"/>
  <c r="F76" i="14"/>
  <c r="E76" i="14"/>
  <c r="D76" i="14"/>
  <c r="C76" i="14"/>
  <c r="M75" i="14"/>
  <c r="L75" i="14"/>
  <c r="K75" i="14"/>
  <c r="J75" i="14"/>
  <c r="I75" i="14"/>
  <c r="H75" i="14"/>
  <c r="G75" i="14"/>
  <c r="F75" i="14"/>
  <c r="E75" i="14"/>
  <c r="D75" i="14"/>
  <c r="C75" i="14"/>
  <c r="M74" i="14"/>
  <c r="L74" i="14"/>
  <c r="K74" i="14"/>
  <c r="J74" i="14"/>
  <c r="I74" i="14"/>
  <c r="H74" i="14"/>
  <c r="G74" i="14"/>
  <c r="F74" i="14"/>
  <c r="E74" i="14"/>
  <c r="D74" i="14"/>
  <c r="C74" i="14"/>
  <c r="M73" i="14"/>
  <c r="L73" i="14"/>
  <c r="K73" i="14"/>
  <c r="J73" i="14"/>
  <c r="I73" i="14"/>
  <c r="H73" i="14"/>
  <c r="G73" i="14"/>
  <c r="F73" i="14"/>
  <c r="E73" i="14"/>
  <c r="D73" i="14"/>
  <c r="C73" i="14"/>
  <c r="M72" i="14"/>
  <c r="L72" i="14"/>
  <c r="K72" i="14"/>
  <c r="J72" i="14"/>
  <c r="I72" i="14"/>
  <c r="H72" i="14"/>
  <c r="G72" i="14"/>
  <c r="F72" i="14"/>
  <c r="E72" i="14"/>
  <c r="D72" i="14"/>
  <c r="C72" i="14"/>
  <c r="M71" i="14"/>
  <c r="L71" i="14"/>
  <c r="K71" i="14"/>
  <c r="J71" i="14"/>
  <c r="I71" i="14"/>
  <c r="H71" i="14"/>
  <c r="G71" i="14"/>
  <c r="F71" i="14"/>
  <c r="E71" i="14"/>
  <c r="D71" i="14"/>
  <c r="C71" i="14"/>
  <c r="M70" i="14"/>
  <c r="L70" i="14"/>
  <c r="K70" i="14"/>
  <c r="J70" i="14"/>
  <c r="I70" i="14"/>
  <c r="H70" i="14"/>
  <c r="G70" i="14"/>
  <c r="F70" i="14"/>
  <c r="E70" i="14"/>
  <c r="D70" i="14"/>
  <c r="C70" i="14"/>
  <c r="M69" i="14"/>
  <c r="L69" i="14"/>
  <c r="K69" i="14"/>
  <c r="J69" i="14"/>
  <c r="I69" i="14"/>
  <c r="H69" i="14"/>
  <c r="G69" i="14"/>
  <c r="F69" i="14"/>
  <c r="E69" i="14"/>
  <c r="D69" i="14"/>
  <c r="C69" i="14"/>
  <c r="M68" i="14"/>
  <c r="L68" i="14"/>
  <c r="K68" i="14"/>
  <c r="J68" i="14"/>
  <c r="I68" i="14"/>
  <c r="H68" i="14"/>
  <c r="G68" i="14"/>
  <c r="F68" i="14"/>
  <c r="E68" i="14"/>
  <c r="D68" i="14"/>
  <c r="C68" i="14"/>
  <c r="M67" i="14"/>
  <c r="L67" i="14"/>
  <c r="K67" i="14"/>
  <c r="J67" i="14"/>
  <c r="I67" i="14"/>
  <c r="H67" i="14"/>
  <c r="G67" i="14"/>
  <c r="F67" i="14"/>
  <c r="E67" i="14"/>
  <c r="D67" i="14"/>
  <c r="C67" i="14"/>
  <c r="M66" i="14"/>
  <c r="L66" i="14"/>
  <c r="K66" i="14"/>
  <c r="J66" i="14"/>
  <c r="I66" i="14"/>
  <c r="H66" i="14"/>
  <c r="G66" i="14"/>
  <c r="F66" i="14"/>
  <c r="E66" i="14"/>
  <c r="D66" i="14"/>
  <c r="C66" i="14"/>
  <c r="M65" i="14"/>
  <c r="L65" i="14"/>
  <c r="K65" i="14"/>
  <c r="J65" i="14"/>
  <c r="I65" i="14"/>
  <c r="H65" i="14"/>
  <c r="G65" i="14"/>
  <c r="F65" i="14"/>
  <c r="E65" i="14"/>
  <c r="D65" i="14"/>
  <c r="C65" i="14"/>
  <c r="M64" i="14"/>
  <c r="L64" i="14"/>
  <c r="K64" i="14"/>
  <c r="J64" i="14"/>
  <c r="I64" i="14"/>
  <c r="H64" i="14"/>
  <c r="G64" i="14"/>
  <c r="F64" i="14"/>
  <c r="E64" i="14"/>
  <c r="D64" i="14"/>
  <c r="C64" i="14"/>
  <c r="M63" i="14"/>
  <c r="L63" i="14"/>
  <c r="K63" i="14"/>
  <c r="J63" i="14"/>
  <c r="I63" i="14"/>
  <c r="H63" i="14"/>
  <c r="G63" i="14"/>
  <c r="F63" i="14"/>
  <c r="E63" i="14"/>
  <c r="D63" i="14"/>
  <c r="C63" i="14"/>
  <c r="M62" i="14"/>
  <c r="L62" i="14"/>
  <c r="K62" i="14"/>
  <c r="J62" i="14"/>
  <c r="I62" i="14"/>
  <c r="H62" i="14"/>
  <c r="G62" i="14"/>
  <c r="F62" i="14"/>
  <c r="E62" i="14"/>
  <c r="D62" i="14"/>
  <c r="C62" i="14"/>
  <c r="M61" i="14"/>
  <c r="L61" i="14"/>
  <c r="K61" i="14"/>
  <c r="J61" i="14"/>
  <c r="I61" i="14"/>
  <c r="H61" i="14"/>
  <c r="G61" i="14"/>
  <c r="F61" i="14"/>
  <c r="E61" i="14"/>
  <c r="D61" i="14"/>
  <c r="C61" i="14"/>
  <c r="M60" i="14"/>
  <c r="L60" i="14"/>
  <c r="K60" i="14"/>
  <c r="J60" i="14"/>
  <c r="I60" i="14"/>
  <c r="H60" i="14"/>
  <c r="G60" i="14"/>
  <c r="F60" i="14"/>
  <c r="E60" i="14"/>
  <c r="D60" i="14"/>
  <c r="C60" i="14"/>
  <c r="M59" i="14"/>
  <c r="L59" i="14"/>
  <c r="K59" i="14"/>
  <c r="J59" i="14"/>
  <c r="I59" i="14"/>
  <c r="H59" i="14"/>
  <c r="G59" i="14"/>
  <c r="F59" i="14"/>
  <c r="E59" i="14"/>
  <c r="D59" i="14"/>
  <c r="C59" i="14"/>
  <c r="M58" i="14"/>
  <c r="L58" i="14"/>
  <c r="K58" i="14"/>
  <c r="J58" i="14"/>
  <c r="I58" i="14"/>
  <c r="H58" i="14"/>
  <c r="G58" i="14"/>
  <c r="F58" i="14"/>
  <c r="E58" i="14"/>
  <c r="D58" i="14"/>
  <c r="C58" i="14"/>
  <c r="M57" i="14"/>
  <c r="L57" i="14"/>
  <c r="K57" i="14"/>
  <c r="J57" i="14"/>
  <c r="I57" i="14"/>
  <c r="H57" i="14"/>
  <c r="G57" i="14"/>
  <c r="F57" i="14"/>
  <c r="E57" i="14"/>
  <c r="D57" i="14"/>
  <c r="C57" i="14"/>
  <c r="M56" i="14"/>
  <c r="L56" i="14"/>
  <c r="K56" i="14"/>
  <c r="J56" i="14"/>
  <c r="I56" i="14"/>
  <c r="H56" i="14"/>
  <c r="G56" i="14"/>
  <c r="F56" i="14"/>
  <c r="E56" i="14"/>
  <c r="D56" i="14"/>
  <c r="C56" i="14"/>
  <c r="M55" i="14"/>
  <c r="L55" i="14"/>
  <c r="K55" i="14"/>
  <c r="J55" i="14"/>
  <c r="I55" i="14"/>
  <c r="H55" i="14"/>
  <c r="G55" i="14"/>
  <c r="F55" i="14"/>
  <c r="E55" i="14"/>
  <c r="D55" i="14"/>
  <c r="C55" i="14"/>
  <c r="M54" i="14"/>
  <c r="L54" i="14"/>
  <c r="K54" i="14"/>
  <c r="J54" i="14"/>
  <c r="I54" i="14"/>
  <c r="H54" i="14"/>
  <c r="G54" i="14"/>
  <c r="F54" i="14"/>
  <c r="E54" i="14"/>
  <c r="D54" i="14"/>
  <c r="C54" i="14"/>
  <c r="M53" i="14"/>
  <c r="L53" i="14"/>
  <c r="K53" i="14"/>
  <c r="J53" i="14"/>
  <c r="I53" i="14"/>
  <c r="H53" i="14"/>
  <c r="G53" i="14"/>
  <c r="F53" i="14"/>
  <c r="E53" i="14"/>
  <c r="D53" i="14"/>
  <c r="C53" i="14"/>
  <c r="M52" i="14"/>
  <c r="L52" i="14"/>
  <c r="K52" i="14"/>
  <c r="J52" i="14"/>
  <c r="I52" i="14"/>
  <c r="H52" i="14"/>
  <c r="G52" i="14"/>
  <c r="F52" i="14"/>
  <c r="E52" i="14"/>
  <c r="D52" i="14"/>
  <c r="C52" i="14"/>
  <c r="M51" i="14"/>
  <c r="L51" i="14"/>
  <c r="K51" i="14"/>
  <c r="J51" i="14"/>
  <c r="I51" i="14"/>
  <c r="H51" i="14"/>
  <c r="G51" i="14"/>
  <c r="F51" i="14"/>
  <c r="E51" i="14"/>
  <c r="D51" i="14"/>
  <c r="C51" i="14"/>
  <c r="M50" i="14"/>
  <c r="L50" i="14"/>
  <c r="K50" i="14"/>
  <c r="J50" i="14"/>
  <c r="I50" i="14"/>
  <c r="H50" i="14"/>
  <c r="G50" i="14"/>
  <c r="F50" i="14"/>
  <c r="E50" i="14"/>
  <c r="D50" i="14"/>
  <c r="C50" i="14"/>
  <c r="M49" i="14"/>
  <c r="L49" i="14"/>
  <c r="K49" i="14"/>
  <c r="J49" i="14"/>
  <c r="I49" i="14"/>
  <c r="H49" i="14"/>
  <c r="G49" i="14"/>
  <c r="F49" i="14"/>
  <c r="E49" i="14"/>
  <c r="D49" i="14"/>
  <c r="C49" i="14"/>
  <c r="M48" i="14"/>
  <c r="L48" i="14"/>
  <c r="K48" i="14"/>
  <c r="J48" i="14"/>
  <c r="I48" i="14"/>
  <c r="H48" i="14"/>
  <c r="G48" i="14"/>
  <c r="F48" i="14"/>
  <c r="E48" i="14"/>
  <c r="D48" i="14"/>
  <c r="C48" i="14"/>
  <c r="M47" i="14"/>
  <c r="L47" i="14"/>
  <c r="K47" i="14"/>
  <c r="J47" i="14"/>
  <c r="I47" i="14"/>
  <c r="H47" i="14"/>
  <c r="G47" i="14"/>
  <c r="F47" i="14"/>
  <c r="E47" i="14"/>
  <c r="D47" i="14"/>
  <c r="C47" i="14"/>
  <c r="M46" i="14"/>
  <c r="L46" i="14"/>
  <c r="K46" i="14"/>
  <c r="J46" i="14"/>
  <c r="I46" i="14"/>
  <c r="H46" i="14"/>
  <c r="G46" i="14"/>
  <c r="F46" i="14"/>
  <c r="E46" i="14"/>
  <c r="D46" i="14"/>
  <c r="C46" i="14"/>
  <c r="M45" i="14"/>
  <c r="L45" i="14"/>
  <c r="K45" i="14"/>
  <c r="J45" i="14"/>
  <c r="I45" i="14"/>
  <c r="H45" i="14"/>
  <c r="G45" i="14"/>
  <c r="F45" i="14"/>
  <c r="E45" i="14"/>
  <c r="D45" i="14"/>
  <c r="C45" i="14"/>
  <c r="M44" i="14"/>
  <c r="L44" i="14"/>
  <c r="K44" i="14"/>
  <c r="J44" i="14"/>
  <c r="I44" i="14"/>
  <c r="H44" i="14"/>
  <c r="G44" i="14"/>
  <c r="F44" i="14"/>
  <c r="E44" i="14"/>
  <c r="D44" i="14"/>
  <c r="C44" i="14"/>
  <c r="M43" i="14"/>
  <c r="L43" i="14"/>
  <c r="K43" i="14"/>
  <c r="J43" i="14"/>
  <c r="I43" i="14"/>
  <c r="H43" i="14"/>
  <c r="G43" i="14"/>
  <c r="F43" i="14"/>
  <c r="E43" i="14"/>
  <c r="D43" i="14"/>
  <c r="C43" i="14"/>
  <c r="M42" i="14"/>
  <c r="L42" i="14"/>
  <c r="K42" i="14"/>
  <c r="J42" i="14"/>
  <c r="I42" i="14"/>
  <c r="H42" i="14"/>
  <c r="G42" i="14"/>
  <c r="F42" i="14"/>
  <c r="E42" i="14"/>
  <c r="D42" i="14"/>
  <c r="C42" i="14"/>
  <c r="M41" i="14"/>
  <c r="L41" i="14"/>
  <c r="K41" i="14"/>
  <c r="J41" i="14"/>
  <c r="I41" i="14"/>
  <c r="H41" i="14"/>
  <c r="G41" i="14"/>
  <c r="F41" i="14"/>
  <c r="E41" i="14"/>
  <c r="D41" i="14"/>
  <c r="C41" i="14"/>
  <c r="M40" i="14"/>
  <c r="L40" i="14"/>
  <c r="K40" i="14"/>
  <c r="J40" i="14"/>
  <c r="I40" i="14"/>
  <c r="H40" i="14"/>
  <c r="G40" i="14"/>
  <c r="F40" i="14"/>
  <c r="E40" i="14"/>
  <c r="D40" i="14"/>
  <c r="C40" i="14"/>
  <c r="M39" i="14"/>
  <c r="L39" i="14"/>
  <c r="K39" i="14"/>
  <c r="J39" i="14"/>
  <c r="I39" i="14"/>
  <c r="H39" i="14"/>
  <c r="G39" i="14"/>
  <c r="F39" i="14"/>
  <c r="E39" i="14"/>
  <c r="D39" i="14"/>
  <c r="C39" i="14"/>
  <c r="M38" i="14"/>
  <c r="L38" i="14"/>
  <c r="K38" i="14"/>
  <c r="J38" i="14"/>
  <c r="I38" i="14"/>
  <c r="H38" i="14"/>
  <c r="G38" i="14"/>
  <c r="F38" i="14"/>
  <c r="E38" i="14"/>
  <c r="D38" i="14"/>
  <c r="C38" i="14"/>
  <c r="M37" i="14"/>
  <c r="L37" i="14"/>
  <c r="K37" i="14"/>
  <c r="J37" i="14"/>
  <c r="I37" i="14"/>
  <c r="H37" i="14"/>
  <c r="G37" i="14"/>
  <c r="F37" i="14"/>
  <c r="E37" i="14"/>
  <c r="D37" i="14"/>
  <c r="C37" i="14"/>
  <c r="M36" i="14"/>
  <c r="L36" i="14"/>
  <c r="K36" i="14"/>
  <c r="J36" i="14"/>
  <c r="I36" i="14"/>
  <c r="H36" i="14"/>
  <c r="G36" i="14"/>
  <c r="F36" i="14"/>
  <c r="E36" i="14"/>
  <c r="D36" i="14"/>
  <c r="C36" i="14"/>
  <c r="M35" i="14"/>
  <c r="L35" i="14"/>
  <c r="K35" i="14"/>
  <c r="J35" i="14"/>
  <c r="I35" i="14"/>
  <c r="H35" i="14"/>
  <c r="G35" i="14"/>
  <c r="F35" i="14"/>
  <c r="E35" i="14"/>
  <c r="D35" i="14"/>
  <c r="C35" i="14"/>
  <c r="M34" i="14"/>
  <c r="L34" i="14"/>
  <c r="K34" i="14"/>
  <c r="J34" i="14"/>
  <c r="I34" i="14"/>
  <c r="H34" i="14"/>
  <c r="G34" i="14"/>
  <c r="F34" i="14"/>
  <c r="E34" i="14"/>
  <c r="D34" i="14"/>
  <c r="C34" i="14"/>
  <c r="M33" i="14"/>
  <c r="L33" i="14"/>
  <c r="K33" i="14"/>
  <c r="J33" i="14"/>
  <c r="I33" i="14"/>
  <c r="H33" i="14"/>
  <c r="G33" i="14"/>
  <c r="F33" i="14"/>
  <c r="E33" i="14"/>
  <c r="D33" i="14"/>
  <c r="C33" i="14"/>
  <c r="M32" i="14"/>
  <c r="L32" i="14"/>
  <c r="K32" i="14"/>
  <c r="J32" i="14"/>
  <c r="I32" i="14"/>
  <c r="H32" i="14"/>
  <c r="G32" i="14"/>
  <c r="F32" i="14"/>
  <c r="E32" i="14"/>
  <c r="D32" i="14"/>
  <c r="C32" i="14"/>
  <c r="M31" i="14"/>
  <c r="L31" i="14"/>
  <c r="K31" i="14"/>
  <c r="J31" i="14"/>
  <c r="I31" i="14"/>
  <c r="H31" i="14"/>
  <c r="G31" i="14"/>
  <c r="F31" i="14"/>
  <c r="E31" i="14"/>
  <c r="D31" i="14"/>
  <c r="C31" i="14"/>
  <c r="M30" i="14"/>
  <c r="L30" i="14"/>
  <c r="K30" i="14"/>
  <c r="J30" i="14"/>
  <c r="I30" i="14"/>
  <c r="H30" i="14"/>
  <c r="G30" i="14"/>
  <c r="F30" i="14"/>
  <c r="E30" i="14"/>
  <c r="D30" i="14"/>
  <c r="C30" i="14"/>
  <c r="M29" i="14"/>
  <c r="L29" i="14"/>
  <c r="K29" i="14"/>
  <c r="J29" i="14"/>
  <c r="I29" i="14"/>
  <c r="H29" i="14"/>
  <c r="G29" i="14"/>
  <c r="F29" i="14"/>
  <c r="E29" i="14"/>
  <c r="D29" i="14"/>
  <c r="C29" i="14"/>
  <c r="M28" i="14"/>
  <c r="L28" i="14"/>
  <c r="K28" i="14"/>
  <c r="J28" i="14"/>
  <c r="I28" i="14"/>
  <c r="H28" i="14"/>
  <c r="G28" i="14"/>
  <c r="F28" i="14"/>
  <c r="E28" i="14"/>
  <c r="D28" i="14"/>
  <c r="C28" i="14"/>
  <c r="M27" i="14"/>
  <c r="L27" i="14"/>
  <c r="K27" i="14"/>
  <c r="J27" i="14"/>
  <c r="I27" i="14"/>
  <c r="H27" i="14"/>
  <c r="G27" i="14"/>
  <c r="F27" i="14"/>
  <c r="E27" i="14"/>
  <c r="D27" i="14"/>
  <c r="C27" i="14"/>
  <c r="M26" i="14"/>
  <c r="L26" i="14"/>
  <c r="K26" i="14"/>
  <c r="J26" i="14"/>
  <c r="I26" i="14"/>
  <c r="H26" i="14"/>
  <c r="G26" i="14"/>
  <c r="F26" i="14"/>
  <c r="E26" i="14"/>
  <c r="D26" i="14"/>
  <c r="C26" i="14"/>
  <c r="M25" i="14"/>
  <c r="L25" i="14"/>
  <c r="K25" i="14"/>
  <c r="J25" i="14"/>
  <c r="I25" i="14"/>
  <c r="H25" i="14"/>
  <c r="G25" i="14"/>
  <c r="F25" i="14"/>
  <c r="E25" i="14"/>
  <c r="D25" i="14"/>
  <c r="C25" i="14"/>
  <c r="M24" i="14"/>
  <c r="L24" i="14"/>
  <c r="K24" i="14"/>
  <c r="J24" i="14"/>
  <c r="I24" i="14"/>
  <c r="H24" i="14"/>
  <c r="G24" i="14"/>
  <c r="F24" i="14"/>
  <c r="E24" i="14"/>
  <c r="D24" i="14"/>
  <c r="C24" i="14"/>
  <c r="M23" i="14"/>
  <c r="L23" i="14"/>
  <c r="K23" i="14"/>
  <c r="J23" i="14"/>
  <c r="I23" i="14"/>
  <c r="H23" i="14"/>
  <c r="G23" i="14"/>
  <c r="F23" i="14"/>
  <c r="E23" i="14"/>
  <c r="D23" i="14"/>
  <c r="C23" i="14"/>
  <c r="M22" i="14"/>
  <c r="L22" i="14"/>
  <c r="K22" i="14"/>
  <c r="J22" i="14"/>
  <c r="I22" i="14"/>
  <c r="H22" i="14"/>
  <c r="G22" i="14"/>
  <c r="F22" i="14"/>
  <c r="E22" i="14"/>
  <c r="D22" i="14"/>
  <c r="C22" i="14"/>
  <c r="M21" i="14"/>
  <c r="L21" i="14"/>
  <c r="K21" i="14"/>
  <c r="J21" i="14"/>
  <c r="I21" i="14"/>
  <c r="H21" i="14"/>
  <c r="G21" i="14"/>
  <c r="F21" i="14"/>
  <c r="E21" i="14"/>
  <c r="D21" i="14"/>
  <c r="C21" i="14"/>
  <c r="M20" i="14"/>
  <c r="L20" i="14"/>
  <c r="K20" i="14"/>
  <c r="J20" i="14"/>
  <c r="I20" i="14"/>
  <c r="H20" i="14"/>
  <c r="G20" i="14"/>
  <c r="F20" i="14"/>
  <c r="E20" i="14"/>
  <c r="D20" i="14"/>
  <c r="C20" i="14"/>
  <c r="M19" i="14"/>
  <c r="L19" i="14"/>
  <c r="K19" i="14"/>
  <c r="J19" i="14"/>
  <c r="I19" i="14"/>
  <c r="H19" i="14"/>
  <c r="G19" i="14"/>
  <c r="F19" i="14"/>
  <c r="E19" i="14"/>
  <c r="D19" i="14"/>
  <c r="C19" i="14"/>
  <c r="M18" i="14"/>
  <c r="L18" i="14"/>
  <c r="K18" i="14"/>
  <c r="J18" i="14"/>
  <c r="I18" i="14"/>
  <c r="H18" i="14"/>
  <c r="G18" i="14"/>
  <c r="F18" i="14"/>
  <c r="E18" i="14"/>
  <c r="D18" i="14"/>
  <c r="C18" i="14"/>
  <c r="M17" i="14"/>
  <c r="L17" i="14"/>
  <c r="K17" i="14"/>
  <c r="J17" i="14"/>
  <c r="I17" i="14"/>
  <c r="H17" i="14"/>
  <c r="G17" i="14"/>
  <c r="F17" i="14"/>
  <c r="E17" i="14"/>
  <c r="D17" i="14"/>
  <c r="C17" i="14"/>
  <c r="M16" i="14"/>
  <c r="L16" i="14"/>
  <c r="K16" i="14"/>
  <c r="J16" i="14"/>
  <c r="I16" i="14"/>
  <c r="H16" i="14"/>
  <c r="G16" i="14"/>
  <c r="F16" i="14"/>
  <c r="E16" i="14"/>
  <c r="D16" i="14"/>
  <c r="C16" i="14"/>
  <c r="M15" i="14"/>
  <c r="L15" i="14"/>
  <c r="K15" i="14"/>
  <c r="J15" i="14"/>
  <c r="I15" i="14"/>
  <c r="H15" i="14"/>
  <c r="G15" i="14"/>
  <c r="F15" i="14"/>
  <c r="E15" i="14"/>
  <c r="D15" i="14"/>
  <c r="C15" i="14"/>
  <c r="M14" i="14"/>
  <c r="L14" i="14"/>
  <c r="K14" i="14"/>
  <c r="J14" i="14"/>
  <c r="I14" i="14"/>
  <c r="H14" i="14"/>
  <c r="G14" i="14"/>
  <c r="F14" i="14"/>
  <c r="E14" i="14"/>
  <c r="D14" i="14"/>
  <c r="C14" i="14"/>
  <c r="M12" i="14"/>
  <c r="L12" i="14"/>
  <c r="K12" i="14"/>
  <c r="J12" i="14"/>
  <c r="I12" i="14"/>
  <c r="H12" i="14"/>
  <c r="G12" i="14"/>
  <c r="F12" i="14"/>
  <c r="E12" i="14"/>
  <c r="D12" i="14"/>
  <c r="C12" i="14"/>
  <c r="M10" i="14"/>
  <c r="L10" i="14"/>
  <c r="K10" i="14"/>
  <c r="J10" i="14"/>
  <c r="I10" i="14"/>
  <c r="H10" i="14"/>
  <c r="G10" i="14"/>
  <c r="F10" i="14"/>
  <c r="E10" i="14"/>
  <c r="D10" i="14"/>
  <c r="C10" i="14"/>
  <c r="B97" i="14" l="1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2" i="14"/>
  <c r="B10" i="14"/>
  <c r="F11" i="13" l="1"/>
  <c r="E100" i="13" l="1"/>
  <c r="E101" i="13"/>
  <c r="U17" i="10" l="1"/>
  <c r="T17" i="10"/>
  <c r="U19" i="10"/>
  <c r="T19" i="10"/>
  <c r="U18" i="10"/>
  <c r="T18" i="10"/>
  <c r="T8" i="10" l="1"/>
  <c r="T6" i="10"/>
  <c r="U11" i="10"/>
  <c r="T11" i="10"/>
  <c r="U6" i="10"/>
  <c r="U8" i="10"/>
  <c r="F15" i="13" l="1"/>
  <c r="F34" i="13"/>
  <c r="F71" i="13"/>
  <c r="F73" i="13"/>
  <c r="F74" i="13"/>
  <c r="F80" i="13"/>
  <c r="F82" i="13"/>
  <c r="F89" i="13"/>
  <c r="F93" i="13"/>
  <c r="F96" i="13"/>
  <c r="B101" i="13" l="1"/>
  <c r="B100" i="13"/>
  <c r="C100" i="13" l="1"/>
  <c r="D100" i="13" s="1"/>
  <c r="C101" i="13" l="1"/>
  <c r="D101" i="13" s="1"/>
  <c r="M101" i="14" l="1"/>
  <c r="L101" i="14"/>
  <c r="K101" i="14"/>
  <c r="H101" i="14"/>
  <c r="L100" i="14"/>
  <c r="K100" i="14"/>
  <c r="J101" i="14"/>
  <c r="I101" i="14"/>
  <c r="E101" i="14"/>
  <c r="D101" i="14"/>
  <c r="C101" i="14"/>
  <c r="C100" i="14"/>
  <c r="F101" i="14"/>
  <c r="J100" i="14"/>
  <c r="G101" i="14"/>
  <c r="I100" i="14"/>
  <c r="H100" i="14"/>
  <c r="G100" i="14"/>
  <c r="B101" i="14"/>
  <c r="F100" i="14"/>
  <c r="E100" i="14"/>
  <c r="D100" i="14"/>
  <c r="B100" i="14"/>
  <c r="M100" i="14"/>
  <c r="N101" i="14" l="1"/>
  <c r="N100" i="14"/>
  <c r="U5" i="3" l="1"/>
  <c r="T5" i="3"/>
  <c r="T32" i="10"/>
  <c r="N95" i="14"/>
  <c r="F95" i="13" s="1"/>
  <c r="N94" i="14"/>
  <c r="N92" i="14"/>
  <c r="F92" i="13" s="1"/>
  <c r="N91" i="14"/>
  <c r="F91" i="13" s="1"/>
  <c r="N90" i="14"/>
  <c r="F90" i="13" s="1"/>
  <c r="N88" i="14"/>
  <c r="F88" i="13" s="1"/>
  <c r="N87" i="14"/>
  <c r="N84" i="14"/>
  <c r="N83" i="14"/>
  <c r="N79" i="14"/>
  <c r="F79" i="13" s="1"/>
  <c r="N78" i="14"/>
  <c r="N75" i="14"/>
  <c r="N69" i="14"/>
  <c r="N66" i="14"/>
  <c r="F66" i="13" s="1"/>
  <c r="N58" i="14"/>
  <c r="N55" i="14"/>
  <c r="N51" i="14"/>
  <c r="F51" i="13" s="1"/>
  <c r="N50" i="14"/>
  <c r="N49" i="14"/>
  <c r="N47" i="14"/>
  <c r="N43" i="14"/>
  <c r="F43" i="13" s="1"/>
  <c r="N38" i="14"/>
  <c r="N31" i="14"/>
  <c r="F31" i="13" s="1"/>
  <c r="N26" i="14"/>
  <c r="N23" i="14"/>
  <c r="N22" i="14"/>
  <c r="F22" i="13" s="1"/>
  <c r="N19" i="14"/>
  <c r="N14" i="14"/>
  <c r="F14" i="13" s="1"/>
  <c r="N97" i="14"/>
  <c r="F97" i="13" s="1"/>
  <c r="N76" i="14"/>
  <c r="F76" i="13" s="1"/>
  <c r="N72" i="14"/>
  <c r="N68" i="14"/>
  <c r="F68" i="13" s="1"/>
  <c r="N64" i="14"/>
  <c r="N60" i="14"/>
  <c r="F60" i="13" s="1"/>
  <c r="N56" i="14"/>
  <c r="F56" i="13" s="1"/>
  <c r="N52" i="14"/>
  <c r="N48" i="14"/>
  <c r="N40" i="14"/>
  <c r="F40" i="13" s="1"/>
  <c r="N36" i="14"/>
  <c r="N32" i="14"/>
  <c r="F32" i="13" s="1"/>
  <c r="N28" i="14"/>
  <c r="F28" i="13" s="1"/>
  <c r="N24" i="14"/>
  <c r="N20" i="14"/>
  <c r="F20" i="13" s="1"/>
  <c r="N16" i="14"/>
  <c r="F16" i="13" s="1"/>
  <c r="N10" i="14"/>
  <c r="F10" i="13" s="1"/>
  <c r="C98" i="13"/>
  <c r="C97" i="13"/>
  <c r="H15" i="12"/>
  <c r="U12" i="10"/>
  <c r="T12" i="10"/>
  <c r="U7" i="10"/>
  <c r="T7" i="10"/>
  <c r="U5" i="10"/>
  <c r="T5" i="10"/>
  <c r="U10" i="10"/>
  <c r="T10" i="10"/>
  <c r="U9" i="10"/>
  <c r="T9" i="10"/>
  <c r="P6" i="3"/>
  <c r="W6" i="3" s="1"/>
  <c r="P5" i="3"/>
  <c r="W5" i="3" s="1"/>
  <c r="D94" i="13"/>
  <c r="D86" i="13"/>
  <c r="D77" i="13"/>
  <c r="H69" i="13"/>
  <c r="D61" i="13"/>
  <c r="D53" i="13"/>
  <c r="D45" i="13"/>
  <c r="D29" i="13"/>
  <c r="D21" i="13"/>
  <c r="F98" i="13"/>
  <c r="D92" i="13"/>
  <c r="D91" i="13"/>
  <c r="D90" i="13"/>
  <c r="D88" i="13"/>
  <c r="D87" i="13"/>
  <c r="H85" i="13"/>
  <c r="D85" i="13"/>
  <c r="D84" i="13"/>
  <c r="D83" i="13"/>
  <c r="D79" i="13"/>
  <c r="D69" i="13"/>
  <c r="D68" i="13"/>
  <c r="D67" i="13"/>
  <c r="D66" i="13"/>
  <c r="D65" i="13"/>
  <c r="D64" i="13"/>
  <c r="D60" i="13"/>
  <c r="D59" i="13"/>
  <c r="D58" i="13"/>
  <c r="D57" i="13"/>
  <c r="D56" i="13"/>
  <c r="D52" i="13"/>
  <c r="D51" i="13"/>
  <c r="D50" i="13"/>
  <c r="D49" i="13"/>
  <c r="H49" i="13"/>
  <c r="D48" i="13"/>
  <c r="H47" i="13"/>
  <c r="H45" i="13"/>
  <c r="D44" i="13"/>
  <c r="D43" i="13"/>
  <c r="D42" i="13"/>
  <c r="D41" i="13"/>
  <c r="D40" i="13"/>
  <c r="D36" i="13"/>
  <c r="D35" i="13"/>
  <c r="D33" i="13"/>
  <c r="D30" i="13"/>
  <c r="D28" i="13"/>
  <c r="D27" i="13"/>
  <c r="D25" i="13"/>
  <c r="D22" i="13"/>
  <c r="H21" i="13"/>
  <c r="D20" i="13"/>
  <c r="D19" i="13"/>
  <c r="D17" i="13"/>
  <c r="D14" i="13"/>
  <c r="F13" i="13"/>
  <c r="D10" i="13"/>
  <c r="B38" i="12"/>
  <c r="B37" i="12"/>
  <c r="B36" i="12"/>
  <c r="B35" i="12"/>
  <c r="B34" i="12"/>
  <c r="B33" i="12"/>
  <c r="F15" i="12"/>
  <c r="F14" i="12"/>
  <c r="F13" i="12"/>
  <c r="F12" i="12"/>
  <c r="N39" i="14"/>
  <c r="F39" i="13" s="1"/>
  <c r="N63" i="14"/>
  <c r="F63" i="13" s="1"/>
  <c r="N42" i="14"/>
  <c r="N44" i="14"/>
  <c r="F44" i="13" s="1"/>
  <c r="N85" i="14"/>
  <c r="D37" i="13"/>
  <c r="D18" i="13"/>
  <c r="D31" i="13"/>
  <c r="N17" i="14"/>
  <c r="F17" i="13" s="1"/>
  <c r="D46" i="13"/>
  <c r="D38" i="13"/>
  <c r="D95" i="13"/>
  <c r="D62" i="13"/>
  <c r="D26" i="13"/>
  <c r="D70" i="13"/>
  <c r="D12" i="13"/>
  <c r="D75" i="13"/>
  <c r="D54" i="13"/>
  <c r="D23" i="13"/>
  <c r="D16" i="13"/>
  <c r="D24" i="13"/>
  <c r="H25" i="13"/>
  <c r="D32" i="13"/>
  <c r="D39" i="13"/>
  <c r="D47" i="13"/>
  <c r="H48" i="13"/>
  <c r="D55" i="13"/>
  <c r="D63" i="13"/>
  <c r="D76" i="13"/>
  <c r="U32" i="10"/>
  <c r="U31" i="10"/>
  <c r="T31" i="10"/>
  <c r="U30" i="10"/>
  <c r="U38" i="10" s="1"/>
  <c r="U41" i="10" s="1"/>
  <c r="U29" i="10"/>
  <c r="T29" i="10"/>
  <c r="U28" i="10"/>
  <c r="T28" i="10"/>
  <c r="U27" i="10"/>
  <c r="T27" i="10"/>
  <c r="U26" i="10"/>
  <c r="C38" i="12" s="1"/>
  <c r="T26" i="10"/>
  <c r="D38" i="12" s="1"/>
  <c r="U25" i="10"/>
  <c r="C37" i="12" s="1"/>
  <c r="T25" i="10"/>
  <c r="D37" i="12" s="1"/>
  <c r="U24" i="10"/>
  <c r="C36" i="12" s="1"/>
  <c r="T24" i="10"/>
  <c r="D36" i="12" s="1"/>
  <c r="U23" i="10"/>
  <c r="C35" i="12" s="1"/>
  <c r="T23" i="10"/>
  <c r="D35" i="12" s="1"/>
  <c r="U22" i="10"/>
  <c r="C34" i="12" s="1"/>
  <c r="T22" i="10"/>
  <c r="D34" i="12" s="1"/>
  <c r="U21" i="10"/>
  <c r="C33" i="12" s="1"/>
  <c r="T21" i="10"/>
  <c r="D33" i="12" s="1"/>
  <c r="U20" i="10"/>
  <c r="C32" i="12" s="1"/>
  <c r="T20" i="10"/>
  <c r="D32" i="12" s="1"/>
  <c r="G14" i="12"/>
  <c r="H14" i="12"/>
  <c r="G13" i="12"/>
  <c r="H13" i="12"/>
  <c r="U16" i="10"/>
  <c r="T16" i="10"/>
  <c r="U15" i="10"/>
  <c r="T15" i="10"/>
  <c r="U14" i="10"/>
  <c r="G12" i="12" s="1"/>
  <c r="T14" i="10"/>
  <c r="H12" i="12" s="1"/>
  <c r="U13" i="10"/>
  <c r="G11" i="12" s="1"/>
  <c r="T13" i="10"/>
  <c r="H11" i="12" s="1"/>
  <c r="U4" i="10"/>
  <c r="T4" i="10"/>
  <c r="D31" i="12" l="1"/>
  <c r="H10" i="12"/>
  <c r="C31" i="12"/>
  <c r="G10" i="12"/>
  <c r="T38" i="10"/>
  <c r="V37" i="10"/>
  <c r="F64" i="13"/>
  <c r="G64" i="13" s="1"/>
  <c r="F83" i="13"/>
  <c r="G83" i="13" s="1"/>
  <c r="F85" i="13"/>
  <c r="G85" i="13" s="1"/>
  <c r="F47" i="13"/>
  <c r="G47" i="13" s="1"/>
  <c r="F84" i="13"/>
  <c r="H84" i="13" s="1"/>
  <c r="F72" i="13"/>
  <c r="F49" i="13"/>
  <c r="G49" i="13" s="1"/>
  <c r="F87" i="13"/>
  <c r="H87" i="13" s="1"/>
  <c r="F42" i="13"/>
  <c r="G42" i="13" s="1"/>
  <c r="F24" i="13"/>
  <c r="G24" i="13" s="1"/>
  <c r="F50" i="13"/>
  <c r="H50" i="13" s="1"/>
  <c r="F55" i="13"/>
  <c r="H55" i="13" s="1"/>
  <c r="F36" i="13"/>
  <c r="G36" i="13" s="1"/>
  <c r="F19" i="13"/>
  <c r="G19" i="13" s="1"/>
  <c r="F58" i="13"/>
  <c r="G58" i="13" s="1"/>
  <c r="F94" i="13"/>
  <c r="H94" i="13" s="1"/>
  <c r="F48" i="13"/>
  <c r="G48" i="13" s="1"/>
  <c r="F23" i="13"/>
  <c r="G23" i="13" s="1"/>
  <c r="F69" i="13"/>
  <c r="G69" i="13" s="1"/>
  <c r="F52" i="13"/>
  <c r="G52" i="13" s="1"/>
  <c r="F26" i="13"/>
  <c r="H26" i="13" s="1"/>
  <c r="F75" i="13"/>
  <c r="H75" i="13" s="1"/>
  <c r="F78" i="13"/>
  <c r="H78" i="13" s="1"/>
  <c r="F38" i="13"/>
  <c r="G38" i="13" s="1"/>
  <c r="T34" i="10"/>
  <c r="V32" i="10"/>
  <c r="V19" i="10"/>
  <c r="V30" i="10"/>
  <c r="V16" i="10"/>
  <c r="G15" i="12"/>
  <c r="I15" i="12" s="1"/>
  <c r="U34" i="10"/>
  <c r="V28" i="10"/>
  <c r="T33" i="10"/>
  <c r="V17" i="10"/>
  <c r="V27" i="10"/>
  <c r="V21" i="10"/>
  <c r="V5" i="3"/>
  <c r="B7" i="12" s="1"/>
  <c r="V29" i="10"/>
  <c r="G40" i="13"/>
  <c r="H40" i="13"/>
  <c r="H68" i="13"/>
  <c r="G68" i="13"/>
  <c r="H14" i="13"/>
  <c r="G14" i="13"/>
  <c r="G43" i="13"/>
  <c r="H43" i="13"/>
  <c r="H90" i="13"/>
  <c r="G95" i="13"/>
  <c r="H95" i="13"/>
  <c r="G17" i="13"/>
  <c r="H17" i="13"/>
  <c r="H28" i="13"/>
  <c r="G28" i="13"/>
  <c r="G31" i="13"/>
  <c r="H31" i="13"/>
  <c r="N12" i="14"/>
  <c r="F12" i="13" s="1"/>
  <c r="N21" i="14"/>
  <c r="N25" i="14"/>
  <c r="N33" i="14"/>
  <c r="N37" i="14"/>
  <c r="N41" i="14"/>
  <c r="N45" i="14"/>
  <c r="N53" i="14"/>
  <c r="N57" i="14"/>
  <c r="N61" i="14"/>
  <c r="F61" i="13" s="1"/>
  <c r="N65" i="14"/>
  <c r="N77" i="14"/>
  <c r="N86" i="14"/>
  <c r="N18" i="14"/>
  <c r="F18" i="13" s="1"/>
  <c r="N30" i="14"/>
  <c r="F30" i="13" s="1"/>
  <c r="N46" i="14"/>
  <c r="F46" i="13" s="1"/>
  <c r="N54" i="14"/>
  <c r="F54" i="13" s="1"/>
  <c r="N62" i="14"/>
  <c r="F62" i="13" s="1"/>
  <c r="N70" i="14"/>
  <c r="F70" i="13" s="1"/>
  <c r="N27" i="14"/>
  <c r="N29" i="14"/>
  <c r="F29" i="13" s="1"/>
  <c r="N35" i="14"/>
  <c r="F35" i="13" s="1"/>
  <c r="N59" i="14"/>
  <c r="F59" i="13" s="1"/>
  <c r="N67" i="14"/>
  <c r="F67" i="13" s="1"/>
  <c r="I11" i="12"/>
  <c r="I13" i="12"/>
  <c r="E32" i="12"/>
  <c r="E34" i="12"/>
  <c r="E36" i="12"/>
  <c r="E38" i="12"/>
  <c r="R5" i="3"/>
  <c r="R6" i="3"/>
  <c r="U33" i="10"/>
  <c r="V23" i="10"/>
  <c r="V15" i="10"/>
  <c r="V31" i="10"/>
  <c r="V25" i="10"/>
  <c r="V13" i="10"/>
  <c r="E33" i="12"/>
  <c r="E35" i="12"/>
  <c r="E37" i="12"/>
  <c r="I12" i="12"/>
  <c r="I14" i="12"/>
  <c r="V14" i="10"/>
  <c r="V18" i="10"/>
  <c r="V22" i="10"/>
  <c r="V24" i="10"/>
  <c r="V26" i="10"/>
  <c r="V20" i="10"/>
  <c r="G10" i="13"/>
  <c r="H10" i="13"/>
  <c r="H91" i="13"/>
  <c r="G56" i="13"/>
  <c r="H56" i="13"/>
  <c r="H32" i="13"/>
  <c r="G32" i="13"/>
  <c r="H88" i="13"/>
  <c r="G88" i="13"/>
  <c r="G51" i="13"/>
  <c r="H51" i="13"/>
  <c r="G39" i="13"/>
  <c r="H39" i="13"/>
  <c r="H20" i="13"/>
  <c r="G20" i="13"/>
  <c r="G60" i="13"/>
  <c r="H60" i="13"/>
  <c r="H22" i="13"/>
  <c r="G22" i="13"/>
  <c r="H92" i="13"/>
  <c r="G76" i="13"/>
  <c r="H76" i="13"/>
  <c r="H66" i="13"/>
  <c r="G66" i="13"/>
  <c r="G44" i="13"/>
  <c r="H44" i="13"/>
  <c r="G16" i="13"/>
  <c r="H16" i="13"/>
  <c r="G63" i="13"/>
  <c r="H63" i="13"/>
  <c r="G79" i="13"/>
  <c r="V38" i="10" l="1"/>
  <c r="T43" i="10"/>
  <c r="T41" i="10"/>
  <c r="T44" i="10" s="1"/>
  <c r="H42" i="13"/>
  <c r="G26" i="13"/>
  <c r="H19" i="13"/>
  <c r="H38" i="13"/>
  <c r="H52" i="13"/>
  <c r="H24" i="13"/>
  <c r="G50" i="13"/>
  <c r="H36" i="13"/>
  <c r="H64" i="13"/>
  <c r="H83" i="13"/>
  <c r="G94" i="13"/>
  <c r="G55" i="13"/>
  <c r="H58" i="13"/>
  <c r="G75" i="13"/>
  <c r="H23" i="13"/>
  <c r="G84" i="13"/>
  <c r="G87" i="13"/>
  <c r="F101" i="13"/>
  <c r="F65" i="13"/>
  <c r="G65" i="13" s="1"/>
  <c r="F57" i="13"/>
  <c r="H57" i="13" s="1"/>
  <c r="F53" i="13"/>
  <c r="G53" i="13" s="1"/>
  <c r="F45" i="13"/>
  <c r="G45" i="13" s="1"/>
  <c r="F41" i="13"/>
  <c r="G41" i="13" s="1"/>
  <c r="F37" i="13"/>
  <c r="G37" i="13" s="1"/>
  <c r="F33" i="13"/>
  <c r="G33" i="13" s="1"/>
  <c r="F27" i="13"/>
  <c r="G27" i="13" s="1"/>
  <c r="F25" i="13"/>
  <c r="G25" i="13" s="1"/>
  <c r="F21" i="13"/>
  <c r="G21" i="13" s="1"/>
  <c r="F86" i="13"/>
  <c r="G86" i="13" s="1"/>
  <c r="G12" i="13"/>
  <c r="F77" i="13"/>
  <c r="G77" i="13" s="1"/>
  <c r="F100" i="13"/>
  <c r="H29" i="13"/>
  <c r="G29" i="13"/>
  <c r="G54" i="13"/>
  <c r="H54" i="13"/>
  <c r="H67" i="13"/>
  <c r="G67" i="13"/>
  <c r="G46" i="13"/>
  <c r="H46" i="13"/>
  <c r="H59" i="13"/>
  <c r="G59" i="13"/>
  <c r="G70" i="13"/>
  <c r="H70" i="13"/>
  <c r="G30" i="13"/>
  <c r="H30" i="13"/>
  <c r="H35" i="13"/>
  <c r="G35" i="13"/>
  <c r="G62" i="13"/>
  <c r="H62" i="13"/>
  <c r="G18" i="13"/>
  <c r="H18" i="13"/>
  <c r="H61" i="13"/>
  <c r="G61" i="13"/>
  <c r="G101" i="13" l="1"/>
  <c r="H101" i="13"/>
  <c r="G57" i="13"/>
  <c r="H77" i="13"/>
  <c r="H65" i="13"/>
  <c r="H53" i="13"/>
  <c r="H41" i="13"/>
  <c r="H37" i="13"/>
  <c r="H86" i="13"/>
  <c r="H27" i="13"/>
  <c r="H33" i="13"/>
  <c r="H12" i="13"/>
  <c r="H100" i="13"/>
  <c r="G10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A13" authorId="0" shapeId="0" xr:uid="{E8D2BC18-B76B-45C3-8719-C0B365740AC6}">
      <text>
        <r>
          <rPr>
            <b/>
            <sz val="9"/>
            <color indexed="81"/>
            <rFont val="Tahoma"/>
            <family val="2"/>
          </rPr>
          <t>Luis Benitez:</t>
        </r>
        <r>
          <rPr>
            <sz val="9"/>
            <color indexed="81"/>
            <rFont val="Tahoma"/>
            <family val="2"/>
          </rPr>
          <t xml:space="preserve">
2022 y 2023 "Devengado"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Luis Benitez</author>
  </authors>
  <commentList>
    <comment ref="E2" authorId="0" shapeId="0" xr:uid="{00000000-0006-0000-0B00-000001000000}">
      <text>
        <r>
          <rPr>
            <sz val="9"/>
            <color indexed="81"/>
            <rFont val="Tahoma"/>
            <family val="2"/>
          </rPr>
          <t>En miles de millones de G. Fuente: Anexo estadístico del informe económico del BCP</t>
        </r>
      </text>
    </comment>
    <comment ref="E24" authorId="0" shapeId="0" xr:uid="{F78801C1-6533-4FC0-8F54-DFD58CA113A2}">
      <text>
        <r>
          <rPr>
            <sz val="9"/>
            <color indexed="81"/>
            <rFont val="Tahoma"/>
            <family val="2"/>
          </rPr>
          <t>Fuente: Anexo Estadístico del Informe Económico del BCP - julio 2024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104" refreshedVersion="6" minRefreshableVersion="5">
    <extLst>
      <ext xmlns:x15="http://schemas.microsoft.com/office/spreadsheetml/2010/11/main" uri="{DE250136-89BD-433C-8126-D09CA5730AF9}">
        <x15:connection id="Calendario-2e55ec6e-ecfe-473b-a0f2-a7becd00e995"/>
      </ext>
    </extLst>
  </connection>
  <connection id="2" xr16:uid="{00000000-0015-0000-FFFF-FFFF01000000}" keepAlive="1" name="ThisWorkbookDataModel" description="Modelo de datos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<sst xmlns="http://schemas.openxmlformats.org/spreadsheetml/2006/main" count="476" uniqueCount="212">
  <si>
    <t>mes-año</t>
  </si>
  <si>
    <t>INGRESO TOTAL (RECAUDADO)</t>
  </si>
  <si>
    <t>Ingresos tributarios</t>
  </si>
  <si>
    <t>Impuestos sobre el ingreso, las utilidades y las ganancias de capital</t>
  </si>
  <si>
    <t>Impuestos sobre los bienes y servicios</t>
  </si>
  <si>
    <t xml:space="preserve">               Impuestos sobre el valor agregado</t>
  </si>
  <si>
    <t xml:space="preserve">               Impuestos selectivos</t>
  </si>
  <si>
    <t>Otros impuestos sobre bienes y servicios</t>
  </si>
  <si>
    <t>Impuestos sobre el comercio y las transacciones internacionales</t>
  </si>
  <si>
    <t>Otros impuestos</t>
  </si>
  <si>
    <t>Contribuciones sociales</t>
  </si>
  <si>
    <t>Donaciones</t>
  </si>
  <si>
    <t xml:space="preserve">       De gobiernos extranjeros</t>
  </si>
  <si>
    <t xml:space="preserve">               Corrientes</t>
  </si>
  <si>
    <t xml:space="preserve">               De Capital</t>
  </si>
  <si>
    <t xml:space="preserve">       De organismos internacionales</t>
  </si>
  <si>
    <t xml:space="preserve">       De otras unidades del gobierno general</t>
  </si>
  <si>
    <t>Otros ingresos</t>
  </si>
  <si>
    <t>Rentas de la propiedad</t>
  </si>
  <si>
    <t xml:space="preserve">           Regalías y compensación Itaipú y Yacyretá</t>
  </si>
  <si>
    <t>Otras Rentas de la propiedad</t>
  </si>
  <si>
    <t>Ventas de bienes y servicios</t>
  </si>
  <si>
    <t xml:space="preserve">          Compensacion cesion de energia Itaipu y Yacyreta</t>
  </si>
  <si>
    <t>Otras Ventas de Bienes y Servicios</t>
  </si>
  <si>
    <t>GASTO TOTAL OBLIGADO</t>
  </si>
  <si>
    <t>Remuneración a los empleados</t>
  </si>
  <si>
    <t>Uso de bienes y servicios</t>
  </si>
  <si>
    <t>Servicios no personales</t>
  </si>
  <si>
    <t>Bienes de consumo</t>
  </si>
  <si>
    <t>Comisiones</t>
  </si>
  <si>
    <t>Otros Usos de Bienes y Servicios</t>
  </si>
  <si>
    <t>Intereses</t>
  </si>
  <si>
    <t>Externa</t>
  </si>
  <si>
    <t>Interna</t>
  </si>
  <si>
    <t>Subsidios</t>
  </si>
  <si>
    <t>Prestaciones sociales</t>
  </si>
  <si>
    <t>Prestaciones de la seguridad social</t>
  </si>
  <si>
    <t>Prestaciones de asistencia social</t>
  </si>
  <si>
    <t>Prestaciones sociales del empleador</t>
  </si>
  <si>
    <t>Otros gastos</t>
  </si>
  <si>
    <t xml:space="preserve">     Corrientes</t>
  </si>
  <si>
    <t xml:space="preserve">           Aportes a entidades con fines sociales y al Fondo Nacional de emergencia</t>
  </si>
  <si>
    <t xml:space="preserve">           Transferencias corrientes al sector privado</t>
  </si>
  <si>
    <t xml:space="preserve">           Transferencias corrientes a entidades del Sector Privado, Académico y/o Público del Exterior</t>
  </si>
  <si>
    <t xml:space="preserve">           Pago de impuestos, tasas y gastos judiciales</t>
  </si>
  <si>
    <t xml:space="preserve">           Gastos reservados</t>
  </si>
  <si>
    <t xml:space="preserve">    De Capital</t>
  </si>
  <si>
    <t xml:space="preserve">          Transferencias de capital al sector privado</t>
  </si>
  <si>
    <t xml:space="preserve">          Transferencias de capital al BCP</t>
  </si>
  <si>
    <t xml:space="preserve">          Otros aportes de la Tesorería General </t>
  </si>
  <si>
    <t>Balance Operativo Neto (Ingreso menos Gasto)</t>
  </si>
  <si>
    <t>Adquisición neta de activos no financieros</t>
  </si>
  <si>
    <t>Activos fijos</t>
  </si>
  <si>
    <t>Otros activos</t>
  </si>
  <si>
    <t>Llave en Mano</t>
  </si>
  <si>
    <t>Préstamo neto / endeudamiento neto</t>
  </si>
  <si>
    <t>Adquisición neta de activos financieros</t>
  </si>
  <si>
    <t>Internos</t>
  </si>
  <si>
    <t>Externos</t>
  </si>
  <si>
    <t>Incurrimiento neto de pasivos</t>
  </si>
  <si>
    <t>Deuda flotante</t>
  </si>
  <si>
    <t>Ejercicio actual</t>
  </si>
  <si>
    <t>Ejercicio anterior</t>
  </si>
  <si>
    <t>Variacion saldos de caja</t>
  </si>
  <si>
    <t>Reduccion (+)/Aumento (-)</t>
  </si>
  <si>
    <t>Diferencia periodo de registro</t>
  </si>
  <si>
    <t>Nro.</t>
  </si>
  <si>
    <t>Mes</t>
  </si>
  <si>
    <t>Año</t>
  </si>
  <si>
    <t>PIB nominal</t>
  </si>
  <si>
    <t>Tipo de cambio G. / US$ (promedio por año)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</si>
  <si>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</si>
  <si>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</si>
  <si>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</si>
  <si>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</si>
  <si>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</si>
  <si>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</si>
  <si>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</si>
  <si>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</si>
  <si>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</si>
  <si>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</si>
  <si>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</si>
  <si>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</si>
  <si>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Periodo</t>
  </si>
  <si>
    <t>Ingresos Tributarios</t>
  </si>
  <si>
    <t>SET</t>
  </si>
  <si>
    <t>DNA</t>
  </si>
  <si>
    <t>Contribuciones Sociales</t>
  </si>
  <si>
    <t>Otros Ingresos</t>
  </si>
  <si>
    <t>Remuneración a los Empleados</t>
  </si>
  <si>
    <t>Uso de Bienes y Servicios</t>
  </si>
  <si>
    <t>Prestaciones Sociales</t>
  </si>
  <si>
    <t>Resultado Primario</t>
  </si>
  <si>
    <t xml:space="preserve">Ingresos Tributarios </t>
  </si>
  <si>
    <t xml:space="preserve">Ingreso Total </t>
  </si>
  <si>
    <t>Nro. Mes</t>
  </si>
  <si>
    <t>Ingreso Total</t>
  </si>
  <si>
    <t>Último periodo</t>
  </si>
  <si>
    <t>Periodo anterior</t>
  </si>
  <si>
    <t>% Var</t>
  </si>
  <si>
    <t xml:space="preserve">Intereses </t>
  </si>
  <si>
    <t xml:space="preserve">Donaciones </t>
  </si>
  <si>
    <t xml:space="preserve">Otros Gastos </t>
  </si>
  <si>
    <t xml:space="preserve">ANANF suma 12 meses </t>
  </si>
  <si>
    <t xml:space="preserve">Resultado Fiscal (millones de US$) </t>
  </si>
  <si>
    <t xml:space="preserve">Resultado Fiscal (% del PIB) </t>
  </si>
  <si>
    <t xml:space="preserve">Contribuciones Sociales </t>
  </si>
  <si>
    <t xml:space="preserve">Otros Ingresos </t>
  </si>
  <si>
    <t xml:space="preserve">Gasto Total (Obligado) </t>
  </si>
  <si>
    <t xml:space="preserve">Remun. </t>
  </si>
  <si>
    <t xml:space="preserve">Uso de ByS </t>
  </si>
  <si>
    <t xml:space="preserve">P. Sociales </t>
  </si>
  <si>
    <t xml:space="preserve">Inversión (G.) </t>
  </si>
  <si>
    <t xml:space="preserve">Inversión
(% del PIB) </t>
  </si>
  <si>
    <t xml:space="preserve">MOPC (USD) </t>
  </si>
  <si>
    <t xml:space="preserve">Otras Ent. (USD) </t>
  </si>
  <si>
    <t xml:space="preserve">RON anualizado (% PIB) </t>
  </si>
  <si>
    <t xml:space="preserve">Inversión anualizada (% PIB) </t>
  </si>
  <si>
    <t xml:space="preserve">Resultado anualizado (% PIB) </t>
  </si>
  <si>
    <t>Resumen</t>
  </si>
  <si>
    <t>Resultado Fiscal (millones de USD)</t>
  </si>
  <si>
    <t>Déficit Fiscal (% del PIB)</t>
  </si>
  <si>
    <t>Déficit Fiscal anualizado (% del PIB)</t>
  </si>
  <si>
    <t>Gastos Totales</t>
  </si>
  <si>
    <t>Inversión (G.)</t>
  </si>
  <si>
    <t>Inversión (millones de USD)</t>
  </si>
  <si>
    <t>Inversión (% del PIB acumulado)</t>
  </si>
  <si>
    <t>Inversión anualizada (% del PIB)</t>
  </si>
  <si>
    <t>MOPC (millones de USD)</t>
  </si>
  <si>
    <t>Otras Entidades (millones de USD)</t>
  </si>
  <si>
    <t>MOPC (% de participación)</t>
  </si>
  <si>
    <t>Otras Entidades (% de participación)</t>
  </si>
  <si>
    <t xml:space="preserve">Inversión (USD) </t>
  </si>
  <si>
    <t>Var</t>
  </si>
  <si>
    <t>En miles de millones de Gs.</t>
  </si>
  <si>
    <t xml:space="preserve">   Gasto Total</t>
  </si>
  <si>
    <t xml:space="preserve">   En miles de millones de Gs.</t>
  </si>
  <si>
    <t>SITUACIÓN FINANCIERA</t>
  </si>
  <si>
    <t>Manual de Estadísticas de las Finanzas Públicas 2001 (MEFP 2001)</t>
  </si>
  <si>
    <t>ADMINISTRACIÓN CENTRAL</t>
  </si>
  <si>
    <t>En miles de millones de G.</t>
  </si>
  <si>
    <t>Conceptos</t>
  </si>
  <si>
    <t>% Ejec.</t>
  </si>
  <si>
    <t>% de Var.</t>
  </si>
  <si>
    <t/>
  </si>
  <si>
    <t>De gobiernos extranjeros</t>
  </si>
  <si>
    <t>De organismos internacionales</t>
  </si>
  <si>
    <t>De otras unidades del gobierno general</t>
  </si>
  <si>
    <t xml:space="preserve">       A organismos internacionales</t>
  </si>
  <si>
    <t xml:space="preserve">       A otras unidades del gobierno general</t>
  </si>
  <si>
    <t>Modalidad llave en mano</t>
  </si>
  <si>
    <t>Transacciones en activos financieros y pasivos (financiamiento)</t>
  </si>
  <si>
    <t>Discrepancia Estadística</t>
  </si>
  <si>
    <r>
      <t>Fuente:</t>
    </r>
    <r>
      <rPr>
        <sz val="10"/>
        <rFont val="Times New Roman"/>
        <family val="1"/>
      </rPr>
      <t xml:space="preserve"> Sistema de Contabilidad (SICO) ; BCP - Cifras preliminares</t>
    </r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</si>
  <si>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</si>
  <si>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</si>
  <si>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</si>
  <si>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</si>
  <si>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</si>
  <si>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</si>
  <si>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</si>
  <si>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</si>
  <si>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</si>
  <si>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</si>
  <si>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</si>
  <si>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</si>
  <si>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 Ejecución</t>
  </si>
  <si>
    <t xml:space="preserve">       A gobiernos extranjeros</t>
  </si>
  <si>
    <t xml:space="preserve">     Capital</t>
  </si>
  <si>
    <r>
      <t>Fuente:</t>
    </r>
    <r>
      <rPr>
        <sz val="11"/>
        <rFont val="Times New Roman"/>
        <family val="1"/>
      </rPr>
      <t xml:space="preserve"> Sistema de Contabilidad (SICO) ; BCP - Cifras preliminares</t>
    </r>
  </si>
  <si>
    <t xml:space="preserve">Tipo de cambio Gs./US$ </t>
  </si>
  <si>
    <t>Etiquetas de fila</t>
  </si>
  <si>
    <t xml:space="preserve">RON (% del PIB) </t>
  </si>
  <si>
    <t xml:space="preserve">ANANF (% del PIB) </t>
  </si>
  <si>
    <t>Resultado Fiscal mensual (% del PIB)</t>
  </si>
  <si>
    <t>Resultado Operativo (millones de USD)</t>
  </si>
  <si>
    <t xml:space="preserve">RON (millones de US$) </t>
  </si>
  <si>
    <t>Resultado Operativo (% del PIB)</t>
  </si>
  <si>
    <t>Regalías y compensación Itaipú y Yacyretá</t>
  </si>
  <si>
    <t>Otras Rentas a la propiedad</t>
  </si>
  <si>
    <t>Compensacion cesion de energia Itaipu y Yacyreta</t>
  </si>
  <si>
    <t>Corrientes</t>
  </si>
  <si>
    <t>De Capital</t>
  </si>
  <si>
    <t>Resultado Operativo anualizado (% del PIB)</t>
  </si>
  <si>
    <t>SITUFIN Acumulado</t>
  </si>
  <si>
    <t>SITUFIN por mes</t>
  </si>
  <si>
    <t>Obs.: Ingresos Tributarios serán distribuidos posteriormente</t>
  </si>
  <si>
    <t>Volver a Inicio</t>
  </si>
  <si>
    <t>INFORME DE LA SITUACIÓN FINANCIERA - ADMINISTRACIÓN CENTRAL</t>
  </si>
  <si>
    <t>Presupuesto
Ajustado
2023</t>
  </si>
  <si>
    <t>Partidas Adicionales</t>
  </si>
  <si>
    <t>Gasto Corriente Primario</t>
  </si>
  <si>
    <t>Resultado Fiscal anualizado (millones de USD)</t>
  </si>
  <si>
    <t xml:space="preserve">Resultado Fiscal anualizado (millones de US$) </t>
  </si>
  <si>
    <t>Resultado Operativo anualizado (millones de USD)</t>
  </si>
  <si>
    <t xml:space="preserve">RON anualizado (millones de US$) </t>
  </si>
  <si>
    <t>ene</t>
  </si>
  <si>
    <t>feb</t>
  </si>
  <si>
    <t>mar</t>
  </si>
  <si>
    <t>abr</t>
  </si>
  <si>
    <t>may</t>
  </si>
  <si>
    <t>jun</t>
  </si>
  <si>
    <t>jul</t>
  </si>
  <si>
    <t>Presupuesto
Ajustado
2024</t>
  </si>
  <si>
    <t>Inversión anualizada (miles de millones de Gs.)</t>
  </si>
  <si>
    <t>Inversión anualizada (millones de USD)</t>
  </si>
  <si>
    <t>(Varios elementos)</t>
  </si>
  <si>
    <t xml:space="preserve">MOPC suma 12 meses (mm US$) </t>
  </si>
  <si>
    <t>Inversión anualizada MOPC (millones de USD)</t>
  </si>
  <si>
    <t>P/ hoja resumen</t>
  </si>
  <si>
    <t>Ejecución
Ene-Jul
2023</t>
  </si>
  <si>
    <t>Ejecución
Ene-Jul
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</si>
</sst>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 * #,##0.00_ ;_ * \-#,##0.00_ ;_ * &quot;-&quot;??_ ;_ @_ "/>
    <numFmt numFmtId="164" formatCode="#,##0.0;\(#,##0.0\)"/>
    <numFmt numFmtId="165" formatCode="_-* #,##0\ _€_-;\-* #,##0\ _€_-;_-* &quot;-&quot;??\ _€_-;_-@_-"/>
    <numFmt numFmtId="166" formatCode="_-* #,##0.0\ _€_-;\-* #,##0.0\ _€_-;_-* &quot;-&quot;??\ _€_-;_-@_-"/>
    <numFmt numFmtId="167" formatCode="#,##0;\(#,##0\)"/>
    <numFmt numFmtId="168" formatCode="#,##0.0"/>
    <numFmt numFmtId="169" formatCode="0.0%"/>
    <numFmt numFmtId="170" formatCode="_([$€]* #,##0.00_);_([$€]* \(#,##0.00\);_([$€]* &quot;-&quot;??_);_(@_)"/>
    <numFmt numFmtId="171" formatCode="0.0"/>
    <numFmt numFmtId="172" formatCode="#,##0.00000000"/>
    <numFmt numFmtId="173" formatCode="#,##0.000"/>
    <numFmt numFmtId="174" formatCode="#,##0.000000000"/>
    <numFmt numFmtId="175" formatCode="#,##0.000000"/>
    <numFmt numFmtId="176" formatCode="#,##0.0000000"/>
    <numFmt numFmtId="177" formatCode="_-* #,##0\ _€_-;\-* #,##0\ _€_-;_-* &quot;-&quot;\ _€_-;_-@_-"/>
    <numFmt numFmtId="178" formatCode="_-* #,##0.00\ _€_-;\-* #,##0.00\ _€_-;_-* &quot;-&quot;??\ _€_-;_-@_-"/>
    <numFmt numFmtId="179" formatCode="[$-409]mmm\-yy;@"/>
    <numFmt numFmtId="180" formatCode="#,##0.0_ ;[Red]\-#,##0.0\ "/>
    <numFmt numFmtId="182" formatCode="0.0%;[Red]0.0%"/>
    <numFmt numFmtId="183" formatCode="#,##0.0000"/>
    <numFmt numFmtId="184" formatCode="#,##0.0\ [$USD]"/>
    <numFmt numFmtId="185" formatCode="0.0%;[White]0.0%"/>
    <numFmt numFmtId="186" formatCode="[$USD]\ #,##0.0;[$USD]\ \-#,##0.0"/>
    <numFmt numFmtId="187" formatCode="#,##0.00;\(#,##0.00\)"/>
    <numFmt numFmtId="189" formatCode="[$PYG]\ #,##0.0;[$PYG]\ \-#,##0.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Times New Roman"/>
      <family val="1"/>
    </font>
    <font>
      <b/>
      <sz val="11"/>
      <color indexed="8"/>
      <name val="Times New Roman"/>
      <family val="1"/>
    </font>
    <font>
      <b/>
      <sz val="11"/>
      <name val="Times New Roman"/>
      <family val="1"/>
    </font>
    <font>
      <b/>
      <sz val="11"/>
      <color rgb="FF0070C0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70C0"/>
      <name val="Times New Roman"/>
      <family val="1"/>
    </font>
    <font>
      <sz val="10"/>
      <name val="Times New Roman"/>
      <family val="1"/>
    </font>
    <font>
      <b/>
      <i/>
      <sz val="11"/>
      <color indexed="8"/>
      <name val="Times New Roman"/>
      <family val="1"/>
    </font>
    <font>
      <b/>
      <i/>
      <sz val="10"/>
      <name val="Times New Roman"/>
      <family val="1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sz val="10"/>
      <color theme="1"/>
      <name val="Times New Roman"/>
      <family val="1"/>
    </font>
    <font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11"/>
      <color rgb="FF00206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2"/>
      <name val="Times New Roman"/>
      <family val="1"/>
    </font>
    <font>
      <b/>
      <sz val="7"/>
      <name val="Book Antiqua"/>
      <family val="1"/>
    </font>
    <font>
      <b/>
      <sz val="14"/>
      <name val="Book Antiqua"/>
      <family val="1"/>
    </font>
    <font>
      <sz val="12"/>
      <name val="Book Antiqua"/>
      <family val="1"/>
    </font>
    <font>
      <sz val="7.5"/>
      <name val="Arial"/>
      <family val="2"/>
    </font>
    <font>
      <b/>
      <sz val="10"/>
      <color theme="1"/>
      <name val="Times New Roman"/>
      <family val="1"/>
    </font>
    <font>
      <b/>
      <i/>
      <sz val="10"/>
      <color indexed="8"/>
      <name val="Times New Roman"/>
      <family val="1"/>
    </font>
    <font>
      <b/>
      <i/>
      <sz val="10"/>
      <color theme="1"/>
      <name val="Times New Roman"/>
      <family val="1"/>
    </font>
    <font>
      <sz val="11"/>
      <color rgb="FFFF0000"/>
      <name val="Arial"/>
      <family val="2"/>
    </font>
    <font>
      <sz val="11"/>
      <name val="Times New Roman"/>
      <family val="1"/>
    </font>
    <font>
      <b/>
      <sz val="11"/>
      <color rgb="FFFF0000"/>
      <name val="Times New Roman"/>
      <family val="1"/>
    </font>
    <font>
      <b/>
      <sz val="10"/>
      <color rgb="FFFF0000"/>
      <name val="Times New Roman"/>
      <family val="1"/>
    </font>
    <font>
      <sz val="10"/>
      <name val="Times New Roman CE"/>
      <charset val="238"/>
    </font>
    <font>
      <vertAlign val="subscript"/>
      <sz val="11"/>
      <name val="Times New Roman"/>
      <family val="1"/>
    </font>
    <font>
      <sz val="11"/>
      <name val="Gotham"/>
      <family val="3"/>
    </font>
    <font>
      <b/>
      <sz val="11"/>
      <name val="Gotham"/>
      <family val="3"/>
    </font>
    <font>
      <b/>
      <sz val="11"/>
      <name val="Arial"/>
      <family val="2"/>
    </font>
    <font>
      <sz val="11"/>
      <name val="Calibri"/>
      <family val="2"/>
      <scheme val="minor"/>
    </font>
    <font>
      <b/>
      <u/>
      <sz val="11"/>
      <color theme="10"/>
      <name val="Arial"/>
      <family val="2"/>
    </font>
    <font>
      <b/>
      <sz val="12"/>
      <color theme="0"/>
      <name val="Calibri"/>
      <family val="2"/>
      <scheme val="minor"/>
    </font>
    <font>
      <u/>
      <sz val="11"/>
      <color theme="10"/>
      <name val="Arial"/>
      <family val="2"/>
    </font>
    <font>
      <b/>
      <sz val="9"/>
      <color indexed="81"/>
      <name val="Tahoma"/>
      <family val="2"/>
    </font>
    <font>
      <b/>
      <sz val="7.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darkDown"/>
    </fill>
    <fill>
      <patternFill patternType="solid">
        <fgColor theme="0"/>
        <bgColor indexed="64"/>
      </patternFill>
    </fill>
    <fill>
      <patternFill patternType="solid">
        <fgColor rgb="FFFF9933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rgb="FF00B050"/>
      </top>
      <bottom style="medium">
        <color rgb="FF00B050"/>
      </bottom>
      <diagonal/>
    </border>
    <border>
      <left/>
      <right/>
      <top/>
      <bottom style="thin">
        <color rgb="FF00B050"/>
      </bottom>
      <diagonal/>
    </border>
    <border>
      <left/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theme="5" tint="-0.24994659260841701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3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18" fillId="0" borderId="0"/>
    <xf numFmtId="0" fontId="2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0" fontId="16" fillId="0" borderId="0"/>
    <xf numFmtId="0" fontId="18" fillId="0" borderId="0" applyNumberFormat="0" applyFill="0" applyBorder="0" applyAlignment="0" applyProtection="0"/>
    <xf numFmtId="178" fontId="16" fillId="0" borderId="0" applyFont="0" applyFill="0" applyBorder="0" applyAlignment="0" applyProtection="0"/>
    <xf numFmtId="177" fontId="16" fillId="0" borderId="0" applyFont="0" applyFill="0" applyBorder="0" applyAlignment="0" applyProtection="0"/>
    <xf numFmtId="178" fontId="16" fillId="0" borderId="0" applyFont="0" applyFill="0" applyBorder="0" applyAlignment="0" applyProtection="0"/>
    <xf numFmtId="0" fontId="18" fillId="0" borderId="0"/>
    <xf numFmtId="179" fontId="1" fillId="0" borderId="0"/>
    <xf numFmtId="0" fontId="1" fillId="0" borderId="0"/>
    <xf numFmtId="0" fontId="1" fillId="0" borderId="0"/>
    <xf numFmtId="0" fontId="16" fillId="0" borderId="0"/>
    <xf numFmtId="0" fontId="39" fillId="0" borderId="0"/>
    <xf numFmtId="9" fontId="1" fillId="0" borderId="0" applyFont="0" applyFill="0" applyBorder="0" applyAlignment="0" applyProtection="0"/>
  </cellStyleXfs>
  <cellXfs count="240">
    <xf numFmtId="0" fontId="0" fillId="0" borderId="0" xfId="0"/>
    <xf numFmtId="3" fontId="4" fillId="0" borderId="1" xfId="2" applyFont="1" applyFill="1" applyBorder="1" applyAlignment="1">
      <alignment horizontal="center" vertical="center"/>
    </xf>
    <xf numFmtId="17" fontId="4" fillId="0" borderId="1" xfId="2" applyNumberFormat="1" applyFont="1" applyFill="1" applyBorder="1" applyAlignment="1">
      <alignment horizontal="center" vertical="center"/>
    </xf>
    <xf numFmtId="3" fontId="4" fillId="0" borderId="0" xfId="2" applyFont="1" applyFill="1" applyAlignment="1">
      <alignment horizontal="center"/>
    </xf>
    <xf numFmtId="3" fontId="5" fillId="0" borderId="0" xfId="2" applyFont="1" applyFill="1"/>
    <xf numFmtId="164" fontId="5" fillId="0" borderId="0" xfId="2" applyNumberFormat="1" applyFont="1" applyFill="1"/>
    <xf numFmtId="3" fontId="6" fillId="0" borderId="0" xfId="2" applyFont="1" applyFill="1"/>
    <xf numFmtId="165" fontId="7" fillId="0" borderId="0" xfId="3" applyNumberFormat="1" applyFont="1" applyFill="1"/>
    <xf numFmtId="3" fontId="8" fillId="0" borderId="0" xfId="2" applyFont="1" applyFill="1"/>
    <xf numFmtId="164" fontId="8" fillId="0" borderId="0" xfId="2" applyNumberFormat="1" applyFont="1" applyFill="1"/>
    <xf numFmtId="3" fontId="4" fillId="0" borderId="0" xfId="2" applyFont="1" applyFill="1"/>
    <xf numFmtId="164" fontId="4" fillId="0" borderId="0" xfId="2" applyNumberFormat="1" applyFont="1" applyFill="1"/>
    <xf numFmtId="165" fontId="9" fillId="0" borderId="0" xfId="3" applyNumberFormat="1" applyFont="1" applyFill="1"/>
    <xf numFmtId="3" fontId="10" fillId="0" borderId="0" xfId="2" applyFont="1" applyFill="1" applyAlignment="1">
      <alignment horizontal="left" indent="2"/>
    </xf>
    <xf numFmtId="164" fontId="10" fillId="0" borderId="0" xfId="2" applyNumberFormat="1" applyFont="1" applyFill="1" applyAlignment="1">
      <alignment horizontal="right"/>
    </xf>
    <xf numFmtId="3" fontId="10" fillId="0" borderId="0" xfId="2" applyFont="1" applyFill="1" applyAlignment="1" applyProtection="1">
      <alignment horizontal="left" indent="2"/>
    </xf>
    <xf numFmtId="3" fontId="10" fillId="0" borderId="0" xfId="2" applyFont="1" applyFill="1"/>
    <xf numFmtId="166" fontId="6" fillId="0" borderId="0" xfId="2" applyNumberFormat="1" applyFont="1" applyFill="1"/>
    <xf numFmtId="166" fontId="7" fillId="0" borderId="0" xfId="3" applyNumberFormat="1" applyFont="1" applyFill="1"/>
    <xf numFmtId="3" fontId="10" fillId="0" borderId="0" xfId="2" applyFont="1" applyFill="1" applyAlignment="1">
      <alignment horizontal="left" indent="5"/>
    </xf>
    <xf numFmtId="3" fontId="5" fillId="0" borderId="0" xfId="2" applyFont="1" applyFill="1" applyBorder="1"/>
    <xf numFmtId="164" fontId="5" fillId="0" borderId="0" xfId="2" applyNumberFormat="1" applyFont="1" applyFill="1" applyBorder="1"/>
    <xf numFmtId="3" fontId="10" fillId="2" borderId="0" xfId="2" applyFont="1" applyFill="1" applyBorder="1" applyAlignment="1">
      <alignment horizontal="left" indent="2"/>
    </xf>
    <xf numFmtId="164" fontId="10" fillId="2" borderId="0" xfId="2" applyNumberFormat="1" applyFont="1" applyFill="1" applyBorder="1" applyAlignment="1">
      <alignment horizontal="right"/>
    </xf>
    <xf numFmtId="164" fontId="4" fillId="2" borderId="0" xfId="2" applyNumberFormat="1" applyFont="1" applyFill="1" applyBorder="1" applyAlignment="1">
      <alignment horizontal="right"/>
    </xf>
    <xf numFmtId="3" fontId="6" fillId="2" borderId="0" xfId="2" applyFont="1" applyFill="1"/>
    <xf numFmtId="165" fontId="7" fillId="2" borderId="0" xfId="3" applyNumberFormat="1" applyFont="1" applyFill="1"/>
    <xf numFmtId="0" fontId="0" fillId="2" borderId="0" xfId="0" applyFill="1"/>
    <xf numFmtId="3" fontId="10" fillId="2" borderId="0" xfId="2" applyFont="1" applyFill="1" applyAlignment="1">
      <alignment horizontal="left" indent="2"/>
    </xf>
    <xf numFmtId="164" fontId="10" fillId="2" borderId="0" xfId="2" applyNumberFormat="1" applyFont="1" applyFill="1" applyAlignment="1">
      <alignment horizontal="right"/>
    </xf>
    <xf numFmtId="164" fontId="4" fillId="2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indent="3"/>
    </xf>
    <xf numFmtId="164" fontId="4" fillId="0" borderId="0" xfId="2" applyNumberFormat="1" applyFont="1" applyFill="1" applyAlignment="1">
      <alignment horizontal="right"/>
    </xf>
    <xf numFmtId="3" fontId="10" fillId="0" borderId="0" xfId="2" applyFont="1" applyFill="1" applyAlignment="1">
      <alignment horizontal="left" wrapText="1" indent="2"/>
    </xf>
    <xf numFmtId="167" fontId="10" fillId="0" borderId="0" xfId="2" applyNumberFormat="1" applyFont="1" applyFill="1" applyAlignment="1">
      <alignment horizontal="right"/>
    </xf>
    <xf numFmtId="3" fontId="11" fillId="0" borderId="0" xfId="2" applyFont="1" applyFill="1" applyBorder="1"/>
    <xf numFmtId="164" fontId="12" fillId="0" borderId="0" xfId="2" applyNumberFormat="1" applyFont="1" applyFill="1" applyAlignment="1">
      <alignment horizontal="right"/>
    </xf>
    <xf numFmtId="3" fontId="13" fillId="0" borderId="0" xfId="2" applyFont="1" applyFill="1" applyBorder="1"/>
    <xf numFmtId="164" fontId="13" fillId="0" borderId="0" xfId="2" applyNumberFormat="1" applyFont="1" applyFill="1" applyBorder="1"/>
    <xf numFmtId="3" fontId="14" fillId="3" borderId="0" xfId="2" applyFont="1" applyFill="1" applyBorder="1"/>
    <xf numFmtId="164" fontId="4" fillId="3" borderId="0" xfId="2" applyNumberFormat="1" applyFont="1" applyFill="1" applyAlignment="1">
      <alignment horizontal="right"/>
    </xf>
    <xf numFmtId="3" fontId="6" fillId="3" borderId="0" xfId="2" applyFont="1" applyFill="1"/>
    <xf numFmtId="3" fontId="6" fillId="3" borderId="0" xfId="2" applyNumberFormat="1" applyFont="1" applyFill="1"/>
    <xf numFmtId="168" fontId="6" fillId="3" borderId="0" xfId="2" applyNumberFormat="1" applyFont="1" applyFill="1"/>
    <xf numFmtId="165" fontId="7" fillId="3" borderId="0" xfId="3" applyNumberFormat="1" applyFont="1" applyFill="1"/>
    <xf numFmtId="0" fontId="0" fillId="3" borderId="0" xfId="0" applyFill="1"/>
    <xf numFmtId="3" fontId="5" fillId="0" borderId="0" xfId="2" applyFont="1" applyFill="1" applyBorder="1" applyAlignment="1">
      <alignment vertical="center" wrapText="1"/>
    </xf>
    <xf numFmtId="164" fontId="15" fillId="0" borderId="0" xfId="0" applyNumberFormat="1" applyFont="1"/>
    <xf numFmtId="164" fontId="4" fillId="0" borderId="0" xfId="0" applyNumberFormat="1" applyFont="1"/>
    <xf numFmtId="169" fontId="15" fillId="0" borderId="0" xfId="1" applyNumberFormat="1" applyFont="1" applyFill="1" applyAlignment="1" applyProtection="1">
      <alignment horizontal="right"/>
    </xf>
    <xf numFmtId="169" fontId="15" fillId="0" borderId="0" xfId="4" applyNumberFormat="1" applyFont="1" applyFill="1" applyAlignment="1" applyProtection="1">
      <alignment horizontal="right"/>
    </xf>
    <xf numFmtId="169" fontId="4" fillId="0" borderId="0" xfId="4" applyNumberFormat="1" applyFont="1" applyFill="1" applyAlignment="1">
      <alignment horizontal="right"/>
    </xf>
    <xf numFmtId="169" fontId="10" fillId="0" borderId="0" xfId="4" applyNumberFormat="1" applyFont="1" applyFill="1" applyAlignment="1">
      <alignment horizontal="right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2" fillId="0" borderId="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0" fillId="0" borderId="5" xfId="0" applyBorder="1"/>
    <xf numFmtId="0" fontId="0" fillId="0" borderId="6" xfId="0" applyBorder="1"/>
    <xf numFmtId="0" fontId="0" fillId="0" borderId="4" xfId="0" applyBorder="1"/>
    <xf numFmtId="3" fontId="0" fillId="0" borderId="4" xfId="0" applyNumberFormat="1" applyBorder="1"/>
    <xf numFmtId="0" fontId="0" fillId="0" borderId="7" xfId="0" applyBorder="1"/>
    <xf numFmtId="0" fontId="0" fillId="0" borderId="8" xfId="0" applyBorder="1"/>
    <xf numFmtId="171" fontId="0" fillId="0" borderId="0" xfId="1" applyNumberFormat="1" applyFont="1"/>
    <xf numFmtId="3" fontId="0" fillId="0" borderId="0" xfId="0" applyNumberFormat="1"/>
    <xf numFmtId="168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1" fontId="0" fillId="0" borderId="0" xfId="0" applyNumberFormat="1"/>
    <xf numFmtId="9" fontId="0" fillId="0" borderId="0" xfId="1" applyFont="1"/>
    <xf numFmtId="0" fontId="0" fillId="0" borderId="0" xfId="0" applyAlignment="1">
      <alignment wrapText="1"/>
    </xf>
    <xf numFmtId="0" fontId="21" fillId="0" borderId="0" xfId="0" applyFont="1"/>
    <xf numFmtId="3" fontId="3" fillId="0" borderId="0" xfId="2"/>
    <xf numFmtId="3" fontId="3" fillId="0" borderId="0" xfId="2" applyBorder="1"/>
    <xf numFmtId="49" fontId="23" fillId="0" borderId="0" xfId="2" applyNumberFormat="1" applyFont="1" applyBorder="1" applyAlignment="1">
      <alignment horizontal="center" vertical="center"/>
    </xf>
    <xf numFmtId="3" fontId="24" fillId="0" borderId="10" xfId="2" applyFont="1" applyFill="1" applyBorder="1" applyAlignment="1">
      <alignment horizontal="left" vertical="center" indent="2"/>
    </xf>
    <xf numFmtId="3" fontId="24" fillId="0" borderId="10" xfId="2" applyFont="1" applyFill="1" applyBorder="1" applyAlignment="1">
      <alignment vertical="center"/>
    </xf>
    <xf numFmtId="169" fontId="24" fillId="0" borderId="10" xfId="7" applyNumberFormat="1" applyFont="1" applyFill="1" applyBorder="1" applyAlignment="1">
      <alignment vertical="center"/>
    </xf>
    <xf numFmtId="3" fontId="25" fillId="0" borderId="0" xfId="2" applyFont="1" applyBorder="1" applyAlignment="1">
      <alignment horizontal="left" indent="2"/>
    </xf>
    <xf numFmtId="3" fontId="25" fillId="0" borderId="0" xfId="2" applyFont="1" applyBorder="1"/>
    <xf numFmtId="169" fontId="25" fillId="0" borderId="0" xfId="7" applyNumberFormat="1" applyFont="1" applyBorder="1"/>
    <xf numFmtId="3" fontId="25" fillId="0" borderId="0" xfId="2" applyFont="1" applyAlignment="1">
      <alignment horizontal="left" indent="2"/>
    </xf>
    <xf numFmtId="3" fontId="25" fillId="0" borderId="0" xfId="2" applyFont="1"/>
    <xf numFmtId="169" fontId="25" fillId="0" borderId="0" xfId="7" applyNumberFormat="1" applyFont="1"/>
    <xf numFmtId="3" fontId="25" fillId="0" borderId="11" xfId="2" applyFont="1" applyBorder="1" applyAlignment="1">
      <alignment horizontal="left" indent="2"/>
    </xf>
    <xf numFmtId="3" fontId="25" fillId="0" borderId="11" xfId="2" applyFont="1" applyBorder="1"/>
    <xf numFmtId="169" fontId="25" fillId="0" borderId="11" xfId="7" applyNumberFormat="1" applyFont="1" applyBorder="1"/>
    <xf numFmtId="3" fontId="26" fillId="0" borderId="0" xfId="2" applyFont="1"/>
    <xf numFmtId="49" fontId="23" fillId="0" borderId="0" xfId="2" applyNumberFormat="1" applyFont="1" applyAlignment="1">
      <alignment horizontal="center" vertical="center"/>
    </xf>
    <xf numFmtId="3" fontId="24" fillId="0" borderId="12" xfId="2" applyFont="1" applyFill="1" applyBorder="1" applyAlignment="1"/>
    <xf numFmtId="169" fontId="24" fillId="0" borderId="12" xfId="7" applyNumberFormat="1" applyFont="1" applyFill="1" applyBorder="1"/>
    <xf numFmtId="169" fontId="24" fillId="0" borderId="0" xfId="7" applyNumberFormat="1" applyFont="1" applyFill="1"/>
    <xf numFmtId="3" fontId="25" fillId="0" borderId="0" xfId="2" applyFont="1" applyAlignment="1">
      <alignment wrapText="1"/>
    </xf>
    <xf numFmtId="3" fontId="25" fillId="0" borderId="0" xfId="2" applyFont="1" applyAlignment="1">
      <alignment vertical="center"/>
    </xf>
    <xf numFmtId="169" fontId="25" fillId="0" borderId="0" xfId="7" applyNumberFormat="1" applyFont="1" applyAlignment="1">
      <alignment vertical="center"/>
    </xf>
    <xf numFmtId="3" fontId="25" fillId="0" borderId="13" xfId="2" applyFont="1" applyBorder="1"/>
    <xf numFmtId="169" fontId="25" fillId="0" borderId="13" xfId="7" applyNumberFormat="1" applyFont="1" applyBorder="1"/>
    <xf numFmtId="3" fontId="26" fillId="0" borderId="0" xfId="2" applyFont="1" applyAlignment="1">
      <alignment horizontal="left" vertical="top"/>
    </xf>
    <xf numFmtId="0" fontId="27" fillId="5" borderId="0" xfId="2" applyNumberFormat="1" applyFont="1" applyFill="1" applyAlignment="1">
      <alignment horizontal="left"/>
    </xf>
    <xf numFmtId="3" fontId="28" fillId="0" borderId="0" xfId="2" applyFont="1" applyFill="1" applyAlignment="1">
      <alignment horizontal="center"/>
    </xf>
    <xf numFmtId="0" fontId="27" fillId="0" borderId="0" xfId="2" applyNumberFormat="1" applyFont="1" applyFill="1" applyAlignment="1">
      <alignment horizontal="left"/>
    </xf>
    <xf numFmtId="0" fontId="3" fillId="0" borderId="0" xfId="2" applyNumberFormat="1" applyBorder="1" applyProtection="1"/>
    <xf numFmtId="0" fontId="3" fillId="0" borderId="0" xfId="2" applyNumberFormat="1" applyProtection="1"/>
    <xf numFmtId="3" fontId="29" fillId="0" borderId="0" xfId="2" applyFont="1" applyBorder="1" applyAlignment="1">
      <alignment horizontal="center"/>
    </xf>
    <xf numFmtId="3" fontId="29" fillId="0" borderId="0" xfId="2" applyFont="1" applyFill="1" applyBorder="1" applyAlignment="1">
      <alignment horizontal="center"/>
    </xf>
    <xf numFmtId="3" fontId="27" fillId="0" borderId="0" xfId="2" applyFont="1" applyBorder="1"/>
    <xf numFmtId="3" fontId="27" fillId="0" borderId="0" xfId="2" applyFont="1"/>
    <xf numFmtId="0" fontId="31" fillId="0" borderId="0" xfId="2" applyNumberFormat="1" applyFont="1" applyBorder="1" applyProtection="1"/>
    <xf numFmtId="0" fontId="31" fillId="0" borderId="0" xfId="2" applyNumberFormat="1" applyFont="1" applyFill="1" applyBorder="1" applyProtection="1"/>
    <xf numFmtId="3" fontId="15" fillId="0" borderId="0" xfId="2" applyNumberFormat="1" applyFont="1" applyFill="1" applyProtection="1"/>
    <xf numFmtId="3" fontId="4" fillId="0" borderId="0" xfId="2" applyFont="1" applyFill="1" applyBorder="1" applyAlignment="1">
      <alignment horizontal="center"/>
    </xf>
    <xf numFmtId="3" fontId="8" fillId="0" borderId="0" xfId="2" applyFont="1" applyFill="1" applyBorder="1"/>
    <xf numFmtId="164" fontId="8" fillId="0" borderId="0" xfId="2" applyNumberFormat="1" applyFont="1" applyFill="1" applyAlignment="1">
      <alignment horizontal="center"/>
    </xf>
    <xf numFmtId="172" fontId="4" fillId="0" borderId="0" xfId="2" applyNumberFormat="1" applyFont="1" applyFill="1" applyBorder="1"/>
    <xf numFmtId="164" fontId="4" fillId="0" borderId="0" xfId="2" applyNumberFormat="1" applyFont="1" applyFill="1" applyAlignment="1">
      <alignment horizontal="center"/>
    </xf>
    <xf numFmtId="9" fontId="4" fillId="0" borderId="0" xfId="7" applyFont="1" applyFill="1"/>
    <xf numFmtId="164" fontId="10" fillId="0" borderId="0" xfId="2" applyNumberFormat="1" applyFont="1" applyFill="1" applyAlignment="1">
      <alignment horizontal="center"/>
    </xf>
    <xf numFmtId="0" fontId="18" fillId="0" borderId="0" xfId="2" applyNumberFormat="1" applyFont="1" applyFill="1" applyProtection="1"/>
    <xf numFmtId="9" fontId="10" fillId="0" borderId="0" xfId="7" applyFont="1" applyFill="1"/>
    <xf numFmtId="173" fontId="10" fillId="0" borderId="0" xfId="2" applyNumberFormat="1" applyFont="1" applyFill="1"/>
    <xf numFmtId="164" fontId="8" fillId="0" borderId="0" xfId="2" applyNumberFormat="1" applyFont="1" applyFill="1" applyBorder="1" applyAlignment="1">
      <alignment horizontal="center"/>
    </xf>
    <xf numFmtId="3" fontId="4" fillId="0" borderId="0" xfId="2" applyFont="1" applyFill="1" applyBorder="1" applyAlignment="1">
      <alignment horizontal="left" indent="2"/>
    </xf>
    <xf numFmtId="164" fontId="4" fillId="0" borderId="0" xfId="2" applyNumberFormat="1" applyFont="1" applyFill="1" applyBorder="1" applyAlignment="1">
      <alignment horizontal="center"/>
    </xf>
    <xf numFmtId="3" fontId="33" fillId="0" borderId="0" xfId="2" applyFont="1" applyFill="1" applyBorder="1"/>
    <xf numFmtId="164" fontId="12" fillId="0" borderId="0" xfId="2" applyNumberFormat="1" applyFont="1" applyFill="1" applyAlignment="1">
      <alignment horizontal="center"/>
    </xf>
    <xf numFmtId="174" fontId="10" fillId="0" borderId="0" xfId="2" applyNumberFormat="1" applyFont="1" applyFill="1"/>
    <xf numFmtId="175" fontId="10" fillId="0" borderId="0" xfId="2" applyNumberFormat="1" applyFont="1" applyFill="1"/>
    <xf numFmtId="172" fontId="18" fillId="0" borderId="0" xfId="2" applyNumberFormat="1" applyFont="1" applyFill="1" applyProtection="1"/>
    <xf numFmtId="164" fontId="18" fillId="0" borderId="0" xfId="2" applyNumberFormat="1" applyFont="1" applyFill="1" applyProtection="1"/>
    <xf numFmtId="164" fontId="4" fillId="0" borderId="9" xfId="2" applyNumberFormat="1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 vertical="center" wrapText="1"/>
    </xf>
    <xf numFmtId="164" fontId="15" fillId="0" borderId="0" xfId="2" applyNumberFormat="1" applyFont="1" applyFill="1" applyAlignment="1" applyProtection="1">
      <alignment horizontal="center"/>
    </xf>
    <xf numFmtId="0" fontId="18" fillId="0" borderId="0" xfId="2" applyNumberFormat="1" applyFont="1" applyProtection="1"/>
    <xf numFmtId="164" fontId="4" fillId="0" borderId="0" xfId="2" applyNumberFormat="1" applyFont="1" applyFill="1" applyAlignment="1" applyProtection="1">
      <alignment horizontal="center"/>
    </xf>
    <xf numFmtId="164" fontId="3" fillId="0" borderId="0" xfId="2" applyNumberFormat="1" applyAlignment="1" applyProtection="1">
      <alignment horizontal="center"/>
    </xf>
    <xf numFmtId="0" fontId="3" fillId="0" borderId="0" xfId="2" applyNumberFormat="1" applyFill="1" applyProtection="1"/>
    <xf numFmtId="168" fontId="3" fillId="0" borderId="0" xfId="2" applyNumberFormat="1" applyProtection="1"/>
    <xf numFmtId="3" fontId="4" fillId="5" borderId="0" xfId="2" applyFont="1" applyFill="1"/>
    <xf numFmtId="0" fontId="35" fillId="0" borderId="0" xfId="2" applyNumberFormat="1" applyFont="1" applyProtection="1"/>
    <xf numFmtId="3" fontId="28" fillId="0" borderId="0" xfId="2" applyFont="1" applyAlignment="1">
      <alignment horizontal="center"/>
    </xf>
    <xf numFmtId="3" fontId="30" fillId="0" borderId="0" xfId="2" applyFont="1" applyBorder="1" applyAlignment="1">
      <alignment horizontal="center"/>
    </xf>
    <xf numFmtId="3" fontId="15" fillId="0" borderId="0" xfId="2" applyNumberFormat="1" applyFont="1" applyProtection="1"/>
    <xf numFmtId="169" fontId="4" fillId="0" borderId="0" xfId="7" applyNumberFormat="1" applyFont="1" applyFill="1"/>
    <xf numFmtId="9" fontId="18" fillId="0" borderId="0" xfId="7" applyFont="1" applyFill="1" applyProtection="1"/>
    <xf numFmtId="172" fontId="4" fillId="0" borderId="0" xfId="2" applyNumberFormat="1" applyFont="1" applyFill="1"/>
    <xf numFmtId="3" fontId="18" fillId="0" borderId="0" xfId="2" applyNumberFormat="1" applyFont="1" applyFill="1" applyProtection="1"/>
    <xf numFmtId="3" fontId="33" fillId="0" borderId="9" xfId="2" applyFont="1" applyFill="1" applyBorder="1"/>
    <xf numFmtId="176" fontId="4" fillId="0" borderId="0" xfId="2" applyNumberFormat="1" applyFont="1" applyFill="1"/>
    <xf numFmtId="3" fontId="8" fillId="0" borderId="0" xfId="2" applyFont="1" applyFill="1" applyBorder="1" applyAlignment="1">
      <alignment vertical="center"/>
    </xf>
    <xf numFmtId="164" fontId="18" fillId="0" borderId="0" xfId="2" applyNumberFormat="1" applyFont="1" applyAlignment="1" applyProtection="1">
      <alignment horizontal="center"/>
    </xf>
    <xf numFmtId="164" fontId="15" fillId="0" borderId="0" xfId="2" applyNumberFormat="1" applyFont="1" applyProtection="1"/>
    <xf numFmtId="3" fontId="4" fillId="0" borderId="0" xfId="2" applyFont="1" applyFill="1" applyAlignment="1">
      <alignment horizontal="left" indent="2"/>
    </xf>
    <xf numFmtId="17" fontId="0" fillId="0" borderId="0" xfId="0" applyNumberFormat="1"/>
    <xf numFmtId="0" fontId="2" fillId="6" borderId="4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165" fontId="37" fillId="0" borderId="0" xfId="3" applyNumberFormat="1" applyFont="1" applyFill="1"/>
    <xf numFmtId="165" fontId="38" fillId="0" borderId="0" xfId="3" applyNumberFormat="1" applyFont="1" applyFill="1"/>
    <xf numFmtId="166" fontId="37" fillId="0" borderId="0" xfId="3" applyNumberFormat="1" applyFont="1" applyFill="1"/>
    <xf numFmtId="165" fontId="37" fillId="2" borderId="0" xfId="3" applyNumberFormat="1" applyFont="1" applyFill="1"/>
    <xf numFmtId="165" fontId="37" fillId="3" borderId="0" xfId="3" applyNumberFormat="1" applyFont="1" applyFill="1"/>
    <xf numFmtId="165" fontId="6" fillId="0" borderId="0" xfId="3" applyNumberFormat="1" applyFont="1" applyFill="1"/>
    <xf numFmtId="165" fontId="4" fillId="0" borderId="0" xfId="3" applyNumberFormat="1" applyFont="1" applyFill="1"/>
    <xf numFmtId="166" fontId="6" fillId="0" borderId="0" xfId="3" applyNumberFormat="1" applyFont="1" applyFill="1"/>
    <xf numFmtId="165" fontId="6" fillId="2" borderId="0" xfId="3" applyNumberFormat="1" applyFont="1" applyFill="1"/>
    <xf numFmtId="165" fontId="6" fillId="3" borderId="0" xfId="3" applyNumberFormat="1" applyFont="1" applyFill="1"/>
    <xf numFmtId="168" fontId="3" fillId="0" borderId="0" xfId="2" applyNumberFormat="1"/>
    <xf numFmtId="169" fontId="0" fillId="0" borderId="0" xfId="1" applyNumberFormat="1" applyFont="1"/>
    <xf numFmtId="3" fontId="10" fillId="0" borderId="0" xfId="2" applyFont="1" applyFill="1" applyAlignment="1">
      <alignment horizontal="left" indent="4"/>
    </xf>
    <xf numFmtId="183" fontId="10" fillId="0" borderId="0" xfId="2" applyNumberFormat="1" applyFont="1" applyFill="1" applyAlignment="1">
      <alignment horizontal="left" indent="2"/>
    </xf>
    <xf numFmtId="3" fontId="27" fillId="0" borderId="0" xfId="2" applyFont="1" applyFill="1"/>
    <xf numFmtId="3" fontId="40" fillId="5" borderId="0" xfId="2" applyFont="1" applyFill="1" applyAlignment="1">
      <alignment horizontal="left"/>
    </xf>
    <xf numFmtId="3" fontId="35" fillId="0" borderId="0" xfId="2" applyFont="1"/>
    <xf numFmtId="3" fontId="41" fillId="0" borderId="0" xfId="2" applyFont="1"/>
    <xf numFmtId="3" fontId="42" fillId="0" borderId="0" xfId="2" applyFont="1"/>
    <xf numFmtId="3" fontId="43" fillId="0" borderId="0" xfId="2" applyFont="1"/>
    <xf numFmtId="3" fontId="42" fillId="0" borderId="0" xfId="2" applyFont="1" applyFill="1" applyBorder="1" applyAlignment="1">
      <alignment vertical="center"/>
    </xf>
    <xf numFmtId="184" fontId="42" fillId="0" borderId="0" xfId="2" applyNumberFormat="1" applyFont="1" applyFill="1" applyBorder="1" applyAlignment="1">
      <alignment vertical="center"/>
    </xf>
    <xf numFmtId="3" fontId="42" fillId="0" borderId="0" xfId="2" applyFont="1" applyFill="1" applyBorder="1" applyAlignment="1">
      <alignment vertical="center" wrapText="1"/>
    </xf>
    <xf numFmtId="0" fontId="20" fillId="0" borderId="0" xfId="0" applyFont="1" applyAlignment="1">
      <alignment horizontal="center"/>
    </xf>
    <xf numFmtId="169" fontId="0" fillId="4" borderId="0" xfId="1" applyNumberFormat="1" applyFont="1" applyFill="1" applyBorder="1"/>
    <xf numFmtId="169" fontId="0" fillId="0" borderId="0" xfId="1" applyNumberFormat="1" applyFont="1" applyBorder="1"/>
    <xf numFmtId="180" fontId="0" fillId="0" borderId="0" xfId="0" applyNumberFormat="1"/>
    <xf numFmtId="9" fontId="0" fillId="0" borderId="0" xfId="1" applyFont="1" applyBorder="1"/>
    <xf numFmtId="171" fontId="18" fillId="0" borderId="0" xfId="2" applyNumberFormat="1" applyFont="1" applyFill="1" applyProtection="1"/>
    <xf numFmtId="3" fontId="45" fillId="0" borderId="0" xfId="6" quotePrefix="1" applyNumberFormat="1" applyFont="1" applyAlignment="1">
      <alignment vertical="center"/>
    </xf>
    <xf numFmtId="3" fontId="45" fillId="0" borderId="0" xfId="6" quotePrefix="1" applyNumberFormat="1" applyFont="1" applyAlignment="1">
      <alignment horizontal="left" vertical="center"/>
    </xf>
    <xf numFmtId="182" fontId="46" fillId="0" borderId="0" xfId="1" applyNumberFormat="1" applyFont="1" applyBorder="1" applyAlignment="1">
      <alignment horizontal="right"/>
    </xf>
    <xf numFmtId="185" fontId="46" fillId="0" borderId="0" xfId="1" applyNumberFormat="1" applyFont="1" applyBorder="1" applyAlignment="1">
      <alignment horizontal="right"/>
    </xf>
    <xf numFmtId="169" fontId="1" fillId="4" borderId="0" xfId="1" applyNumberFormat="1" applyFont="1" applyFill="1" applyBorder="1"/>
    <xf numFmtId="0" fontId="47" fillId="0" borderId="0" xfId="6" applyFont="1"/>
    <xf numFmtId="168" fontId="44" fillId="0" borderId="0" xfId="0" applyNumberFormat="1" applyFont="1"/>
    <xf numFmtId="3" fontId="25" fillId="0" borderId="4" xfId="5" applyNumberFormat="1" applyFont="1" applyBorder="1" applyAlignment="1">
      <alignment horizontal="right"/>
    </xf>
    <xf numFmtId="3" fontId="0" fillId="0" borderId="0" xfId="0" applyNumberFormat="1" applyAlignment="1">
      <alignment horizontal="center"/>
    </xf>
    <xf numFmtId="3" fontId="3" fillId="0" borderId="0" xfId="2" applyFill="1" applyAlignment="1"/>
    <xf numFmtId="166" fontId="6" fillId="2" borderId="0" xfId="3" applyNumberFormat="1" applyFont="1" applyFill="1"/>
    <xf numFmtId="166" fontId="37" fillId="2" borderId="0" xfId="3" applyNumberFormat="1" applyFont="1" applyFill="1"/>
    <xf numFmtId="164" fontId="33" fillId="0" borderId="0" xfId="2" applyNumberFormat="1" applyFont="1" applyFill="1" applyBorder="1" applyAlignment="1">
      <alignment horizontal="center"/>
    </xf>
    <xf numFmtId="164" fontId="33" fillId="0" borderId="9" xfId="2" applyNumberFormat="1" applyFont="1" applyFill="1" applyBorder="1" applyAlignment="1">
      <alignment horizontal="center"/>
    </xf>
    <xf numFmtId="164" fontId="3" fillId="0" borderId="0" xfId="2" applyNumberFormat="1" applyFill="1" applyAlignment="1" applyProtection="1">
      <alignment horizontal="center"/>
    </xf>
    <xf numFmtId="164" fontId="15" fillId="0" borderId="0" xfId="2" applyNumberFormat="1" applyFont="1" applyFill="1" applyAlignment="1">
      <alignment horizontal="center"/>
    </xf>
    <xf numFmtId="164" fontId="32" fillId="0" borderId="0" xfId="2" applyNumberFormat="1" applyFont="1" applyFill="1" applyAlignment="1">
      <alignment horizontal="center"/>
    </xf>
    <xf numFmtId="164" fontId="32" fillId="0" borderId="0" xfId="2" applyNumberFormat="1" applyFont="1" applyFill="1" applyBorder="1" applyAlignment="1">
      <alignment horizontal="center"/>
    </xf>
    <xf numFmtId="164" fontId="34" fillId="0" borderId="0" xfId="2" applyNumberFormat="1" applyFont="1" applyFill="1" applyAlignment="1">
      <alignment horizontal="center"/>
    </xf>
    <xf numFmtId="164" fontId="32" fillId="0" borderId="9" xfId="2" applyNumberFormat="1" applyFont="1" applyFill="1" applyBorder="1" applyAlignment="1">
      <alignment horizontal="center"/>
    </xf>
    <xf numFmtId="0" fontId="10" fillId="0" borderId="0" xfId="2" applyNumberFormat="1" applyFont="1" applyProtection="1"/>
    <xf numFmtId="164" fontId="10" fillId="0" borderId="0" xfId="2" applyNumberFormat="1" applyFont="1" applyFill="1" applyAlignment="1" applyProtection="1">
      <alignment horizontal="center"/>
    </xf>
    <xf numFmtId="164" fontId="10" fillId="0" borderId="0" xfId="2" applyNumberFormat="1" applyFont="1" applyAlignment="1" applyProtection="1">
      <alignment horizontal="center"/>
    </xf>
    <xf numFmtId="0" fontId="10" fillId="0" borderId="0" xfId="2" applyNumberFormat="1" applyFont="1" applyBorder="1" applyProtection="1"/>
    <xf numFmtId="168" fontId="10" fillId="0" borderId="0" xfId="1" applyNumberFormat="1" applyFont="1" applyProtection="1"/>
    <xf numFmtId="0" fontId="4" fillId="0" borderId="15" xfId="2" applyNumberFormat="1" applyFont="1" applyBorder="1" applyProtection="1"/>
    <xf numFmtId="164" fontId="3" fillId="0" borderId="15" xfId="2" applyNumberFormat="1" applyFill="1" applyBorder="1" applyAlignment="1" applyProtection="1">
      <alignment horizontal="center"/>
    </xf>
    <xf numFmtId="0" fontId="10" fillId="0" borderId="9" xfId="2" applyNumberFormat="1" applyFont="1" applyBorder="1" applyProtection="1"/>
    <xf numFmtId="164" fontId="10" fillId="0" borderId="9" xfId="2" applyNumberFormat="1" applyFont="1" applyFill="1" applyBorder="1" applyAlignment="1" applyProtection="1">
      <alignment horizontal="center"/>
    </xf>
    <xf numFmtId="164" fontId="15" fillId="0" borderId="9" xfId="2" applyNumberFormat="1" applyFont="1" applyFill="1" applyBorder="1" applyAlignment="1" applyProtection="1">
      <alignment horizontal="center"/>
    </xf>
    <xf numFmtId="164" fontId="10" fillId="0" borderId="9" xfId="2" applyNumberFormat="1" applyFont="1" applyBorder="1" applyAlignment="1" applyProtection="1">
      <alignment horizontal="center"/>
    </xf>
    <xf numFmtId="164" fontId="10" fillId="0" borderId="9" xfId="2" applyNumberFormat="1" applyFont="1" applyFill="1" applyBorder="1" applyAlignment="1">
      <alignment horizontal="center"/>
    </xf>
    <xf numFmtId="164" fontId="10" fillId="0" borderId="15" xfId="2" applyNumberFormat="1" applyFont="1" applyBorder="1" applyAlignment="1" applyProtection="1">
      <alignment horizontal="center"/>
    </xf>
    <xf numFmtId="169" fontId="18" fillId="0" borderId="0" xfId="1" applyNumberFormat="1" applyFont="1" applyFill="1" applyProtection="1"/>
    <xf numFmtId="3" fontId="25" fillId="0" borderId="11" xfId="2" applyNumberFormat="1" applyFont="1" applyBorder="1"/>
    <xf numFmtId="186" fontId="0" fillId="0" borderId="0" xfId="1" applyNumberFormat="1" applyFont="1" applyBorder="1"/>
    <xf numFmtId="168" fontId="15" fillId="0" borderId="0" xfId="1" applyNumberFormat="1" applyFont="1" applyFill="1" applyAlignment="1" applyProtection="1">
      <alignment horizontal="right"/>
    </xf>
    <xf numFmtId="187" fontId="8" fillId="0" borderId="0" xfId="2" applyNumberFormat="1" applyFont="1" applyFill="1" applyBorder="1" applyAlignment="1">
      <alignment horizontal="center"/>
    </xf>
    <xf numFmtId="169" fontId="4" fillId="0" borderId="0" xfId="1" applyNumberFormat="1" applyFont="1" applyFill="1"/>
    <xf numFmtId="186" fontId="0" fillId="0" borderId="0" xfId="0" applyNumberFormat="1"/>
    <xf numFmtId="189" fontId="0" fillId="0" borderId="0" xfId="1" applyNumberFormat="1" applyFont="1" applyBorder="1"/>
    <xf numFmtId="17" fontId="0" fillId="0" borderId="4" xfId="0" applyNumberFormat="1" applyBorder="1"/>
    <xf numFmtId="3" fontId="0" fillId="2" borderId="4" xfId="0" applyNumberFormat="1" applyFill="1" applyBorder="1"/>
    <xf numFmtId="0" fontId="49" fillId="0" borderId="0" xfId="2" applyNumberFormat="1" applyFont="1" applyBorder="1" applyAlignment="1">
      <alignment horizontal="center" vertical="center"/>
    </xf>
    <xf numFmtId="3" fontId="0" fillId="0" borderId="4" xfId="0" applyNumberFormat="1" applyFill="1" applyBorder="1"/>
    <xf numFmtId="3" fontId="43" fillId="0" borderId="0" xfId="2" applyFont="1" applyFill="1" applyAlignment="1">
      <alignment horizontal="center"/>
    </xf>
    <xf numFmtId="3" fontId="3" fillId="0" borderId="0" xfId="2" applyFill="1" applyAlignment="1">
      <alignment horizontal="center"/>
    </xf>
    <xf numFmtId="3" fontId="4" fillId="0" borderId="14" xfId="2" applyFont="1" applyFill="1" applyBorder="1" applyAlignment="1">
      <alignment horizontal="center" vertical="center" wrapText="1"/>
    </xf>
    <xf numFmtId="3" fontId="4" fillId="0" borderId="1" xfId="2" applyFont="1" applyFill="1" applyBorder="1" applyAlignment="1">
      <alignment horizontal="center" vertical="center" wrapText="1"/>
    </xf>
    <xf numFmtId="3" fontId="29" fillId="0" borderId="0" xfId="2" applyFont="1" applyBorder="1" applyAlignment="1">
      <alignment horizontal="center"/>
    </xf>
    <xf numFmtId="3" fontId="30" fillId="0" borderId="0" xfId="2" applyFont="1" applyBorder="1" applyAlignment="1">
      <alignment horizontal="center"/>
    </xf>
    <xf numFmtId="3" fontId="4" fillId="0" borderId="14" xfId="2" applyFont="1" applyFill="1" applyBorder="1" applyAlignment="1">
      <alignment horizontal="center" vertical="center"/>
    </xf>
    <xf numFmtId="3" fontId="4" fillId="0" borderId="1" xfId="2" applyFont="1" applyFill="1" applyBorder="1" applyAlignment="1">
      <alignment horizontal="center" vertical="center"/>
    </xf>
    <xf numFmtId="3" fontId="32" fillId="0" borderId="14" xfId="2" applyFont="1" applyFill="1" applyBorder="1" applyAlignment="1">
      <alignment horizontal="center" vertical="center" wrapText="1"/>
    </xf>
    <xf numFmtId="3" fontId="32" fillId="0" borderId="1" xfId="2" applyFont="1" applyFill="1" applyBorder="1" applyAlignment="1">
      <alignment horizontal="center" vertical="center" wrapText="1"/>
    </xf>
  </cellXfs>
  <cellStyles count="20">
    <cellStyle name="ANCLAS,REZONES Y SUS PARTES,DE FUNDICION,DE HIERRO O DE ACERO" xfId="9" xr:uid="{00000000-0005-0000-0000-000000000000}"/>
    <cellStyle name="Hipervínculo" xfId="6" builtinId="8"/>
    <cellStyle name="Millares [0] 2" xfId="11" xr:uid="{00000000-0005-0000-0000-000002000000}"/>
    <cellStyle name="Millares 2" xfId="3" xr:uid="{00000000-0005-0000-0000-000003000000}"/>
    <cellStyle name="Millares 2 2" xfId="12" xr:uid="{00000000-0005-0000-0000-000004000000}"/>
    <cellStyle name="Millares 3" xfId="10" xr:uid="{00000000-0005-0000-0000-000005000000}"/>
    <cellStyle name="Normal" xfId="0" builtinId="0"/>
    <cellStyle name="Normal 2" xfId="13" xr:uid="{00000000-0005-0000-0000-000007000000}"/>
    <cellStyle name="Normal 2 2" xfId="14" xr:uid="{00000000-0005-0000-0000-000008000000}"/>
    <cellStyle name="Normal 3" xfId="2" xr:uid="{00000000-0005-0000-0000-000009000000}"/>
    <cellStyle name="Normal 3 2" xfId="15" xr:uid="{00000000-0005-0000-0000-00000A000000}"/>
    <cellStyle name="Normal 3 3" xfId="16" xr:uid="{00000000-0005-0000-0000-00000B000000}"/>
    <cellStyle name="Normal 4" xfId="8" xr:uid="{00000000-0005-0000-0000-00000C000000}"/>
    <cellStyle name="Normal 4 2" xfId="17" xr:uid="{00000000-0005-0000-0000-00000D000000}"/>
    <cellStyle name="Normal_Cuentas cuadros de coyuntura(jun07)_Anexo Estadístico NOVIEMBRE 2008 IMAEP" xfId="5" xr:uid="{00000000-0005-0000-0000-00000E000000}"/>
    <cellStyle name="normální_GFSod93podleVR new1" xfId="18" xr:uid="{00000000-0005-0000-0000-00000F000000}"/>
    <cellStyle name="Porcentaje" xfId="1" builtinId="5"/>
    <cellStyle name="Porcentaje 2" xfId="4" xr:uid="{00000000-0005-0000-0000-000011000000}"/>
    <cellStyle name="Porcentaje 3" xfId="7" xr:uid="{00000000-0005-0000-0000-000012000000}"/>
    <cellStyle name="Porcentaje 3 2" xfId="19" xr:uid="{00000000-0005-0000-0000-000013000000}"/>
  </cellStyles>
  <dxfs count="15">
    <dxf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8" formatCode="#,##0.0"/>
    </dxf>
    <dxf>
      <numFmt numFmtId="168" formatCode="#,##0.0"/>
    </dxf>
    <dxf>
      <numFmt numFmtId="168" formatCode="#,##0.0"/>
    </dxf>
    <dxf>
      <alignment wrapText="1"/>
    </dxf>
    <dxf>
      <numFmt numFmtId="3" formatCode="#,##0"/>
    </dxf>
    <dxf>
      <numFmt numFmtId="3" formatCode="#,##0"/>
    </dxf>
    <dxf>
      <numFmt numFmtId="3" formatCode="#,##0"/>
    </dxf>
    <dxf>
      <alignment wrapText="1"/>
    </dxf>
    <dxf>
      <alignment wrapText="1"/>
    </dxf>
  </dxfs>
  <tableStyles count="0" defaultTableStyle="TableStyleMedium2" defaultPivotStyle="PivotStyleLight16"/>
  <colors>
    <mruColors>
      <color rgb="FF9999FF"/>
      <color rgb="FF00FF00"/>
      <color rgb="FFCCCC00"/>
      <color rgb="FF808000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externalLink" Target="externalLinks/externalLink1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microsoft.com/office/2007/relationships/slicerCache" Target="slicerCaches/slicerCache2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3">
  <dgm:title val=""/>
  <dgm:desc val=""/>
  <dgm:catLst>
    <dgm:cat type="mainScheme" pri="10300"/>
  </dgm:catLst>
  <dgm:styleLbl name="node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lignNode1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lnNode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vennNode1">
    <dgm:fillClrLst meth="repeat">
      <a:schemeClr val="dk2">
        <a:alpha val="50000"/>
      </a:schemeClr>
    </dgm:fillClrLst>
    <dgm:linClrLst meth="repeat">
      <a:schemeClr val="lt2"/>
    </dgm:linClrLst>
    <dgm:effectClrLst/>
    <dgm:txLinClrLst/>
    <dgm:txFillClrLst/>
    <dgm:txEffectClrLst/>
  </dgm:styleLbl>
  <dgm:styleLbl name="node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node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fgImgPlace1">
    <dgm:fillClrLst meth="repeat">
      <a:schemeClr val="dk2">
        <a:tint val="50000"/>
      </a:schemeClr>
    </dgm:fillClrLst>
    <dgm:linClrLst meth="repeat">
      <a:schemeClr val="lt2"/>
    </dgm:linClrLst>
    <dgm:effectClrLst/>
    <dgm:txLinClrLst/>
    <dgm:txFillClrLst meth="repeat">
      <a:schemeClr val="lt2"/>
    </dgm:txFillClrLst>
    <dgm:txEffectClrLst/>
  </dgm:styleLbl>
  <dgm:styleLbl name="align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bgImgPlace1">
    <dgm:fillClrLst meth="repeat">
      <a:schemeClr val="dk2">
        <a:tint val="5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2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callout">
    <dgm:fillClrLst meth="repeat">
      <a:schemeClr val="dk2"/>
    </dgm:fillClrLst>
    <dgm:linClrLst meth="repeat">
      <a:schemeClr val="dk2">
        <a:tint val="50000"/>
      </a:schemeClr>
    </dgm:linClrLst>
    <dgm:effectClrLst/>
    <dgm:txLinClrLst/>
    <dgm:txFillClrLst meth="repeat">
      <a:schemeClr val="lt2"/>
    </dgm:txFillClrLst>
    <dgm:txEffectClrLst/>
  </dgm:styleLbl>
  <dgm:styleLbl name="asst0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1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2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3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asst4">
    <dgm:fillClrLst meth="repeat">
      <a:schemeClr val="dk2"/>
    </dgm:fillClrLst>
    <dgm:linClrLst meth="repeat">
      <a:schemeClr val="lt2"/>
    </dgm:linClrLst>
    <dgm:effectClrLst/>
    <dgm:txLinClrLst/>
    <dgm:txFillClrLst/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lt2"/>
    </dgm:txFillClrLst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2">
        <a:alpha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2"/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dk2">
        <a:alpha val="90000"/>
        <a:tint val="40000"/>
      </a:schemeClr>
    </dgm:fillClrLst>
    <dgm:linClrLst meth="repeat">
      <a:schemeClr val="dk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2">
        <a:alpha val="9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2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2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6328DD5A-4FA4-498B-9A24-C9AEEE306367}" type="doc">
      <dgm:prSet loTypeId="urn:microsoft.com/office/officeart/2005/8/layout/vList2" loCatId="list" qsTypeId="urn:microsoft.com/office/officeart/2005/8/quickstyle/3d2" qsCatId="3D" csTypeId="urn:microsoft.com/office/officeart/2005/8/colors/accent0_3" csCatId="mainScheme" phldr="1"/>
      <dgm:spPr/>
      <dgm:t>
        <a:bodyPr/>
        <a:lstStyle/>
        <a:p>
          <a:endParaRPr lang="es-ES"/>
        </a:p>
      </dgm:t>
    </dgm:pt>
    <dgm:pt modelId="{AECFF8C3-4E4D-47E3-A182-42A6D12D5E88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151,0</a:t>
          </a:r>
        </a:p>
      </dgm:t>
    </dgm:pt>
    <dgm:pt modelId="{DFA870F2-DB63-4347-9656-AE60E69DCF62}" type="par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43411CEA-348B-4E33-B0FE-4FF4D46D1477}" type="sibTrans" cxnId="{880FF216-22A8-4B0F-9495-28D73F8CB443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0177549-7B7F-488B-9AEC-A82E4818126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149,5</a:t>
          </a:r>
        </a:p>
      </dgm:t>
    </dgm:pt>
    <dgm:pt modelId="{12BFC49C-4BB0-46BD-91FB-A588A29A9297}" type="par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90B1A46F-E76A-469D-913F-C9A0FF918AC3}" type="sibTrans" cxnId="{298376C6-BB78-496C-A238-8810A17A40E1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EC74B714-75B7-4DAF-8392-B70787A755E6}">
      <dgm:prSet phldrT="[Texto]"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359,3</a:t>
          </a:r>
        </a:p>
      </dgm:t>
    </dgm:pt>
    <dgm:pt modelId="{1D85F84E-B668-4529-8098-B384615E72C6}" type="par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5653919E-C492-466A-A08C-96F35F2DB9D9}" type="sibTrans" cxnId="{C015B816-0AC7-47F0-B7D6-9F40A93F8D3C}">
      <dgm:prSet/>
      <dgm:spPr/>
      <dgm:t>
        <a:bodyPr/>
        <a:lstStyle/>
        <a:p>
          <a:pPr algn="ctr"/>
          <a:endParaRPr lang="es-ES" sz="1200" b="1">
            <a:solidFill>
              <a:schemeClr val="bg1"/>
            </a:solidFill>
            <a:latin typeface="Gotham" panose="02000604040000020004" pitchFamily="50" charset="0"/>
          </a:endParaRPr>
        </a:p>
      </dgm:t>
    </dgm:pt>
    <dgm:pt modelId="{D6EC01DD-741C-417C-8AED-FAC72EDCA62B}">
      <dgm:prSet custT="1"/>
      <dgm:spPr/>
      <dgm:t>
        <a:bodyPr/>
        <a:lstStyle/>
        <a:p>
          <a:pPr algn="ctr"/>
          <a:r>
            <a:rPr lang="es-ES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50,8</a:t>
          </a:r>
        </a:p>
      </dgm:t>
    </dgm:pt>
    <dgm:pt modelId="{88EAAA8E-6132-4493-800F-C906D41148D6}" type="par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33B4C5F4-DF44-4B2C-8820-66E68A9701F1}" type="sibTrans" cxnId="{B28B35D7-C58F-4F08-A71F-C2AE28888ABD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AB107880-D88B-4DFC-B1E6-C936FB64C8EF}">
      <dgm:prSet custT="1"/>
      <dgm:spPr/>
      <dgm:t>
        <a:bodyPr/>
        <a:lstStyle/>
        <a:p>
          <a:pPr algn="ctr"/>
          <a:r>
            <a:rPr lang="es-ES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3% FONPLATA; USD 26,8</a:t>
          </a:r>
        </a:p>
      </dgm:t>
    </dgm:pt>
    <dgm:pt modelId="{58C14E00-C92B-450E-8D66-82781D892CFC}" type="par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BA01C7E2-25B6-44FB-9881-C658D557A707}" type="sibTrans" cxnId="{994EED9F-180A-4E8E-92B6-06B909691E06}">
      <dgm:prSet/>
      <dgm:spPr/>
      <dgm:t>
        <a:bodyPr/>
        <a:lstStyle/>
        <a:p>
          <a:endParaRPr lang="es-ES">
            <a:solidFill>
              <a:schemeClr val="bg1"/>
            </a:solidFill>
          </a:endParaRPr>
        </a:p>
      </dgm:t>
    </dgm:pt>
    <dgm:pt modelId="{E606728B-9366-46E7-8C21-D46A7C61DD44}">
      <dgm:prSet custT="1"/>
      <dgm:spPr/>
      <dgm:t>
        <a:bodyPr/>
        <a:lstStyle/>
        <a:p>
          <a:pPr algn="ctr"/>
          <a:r>
            <a:rPr lang="es-PY" sz="105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8% OTROS; USD 66,4</a:t>
          </a:r>
        </a:p>
      </dgm:t>
    </dgm:pt>
    <dgm:pt modelId="{418AC400-2C3F-4F1E-BDD4-7E0C4550A213}" type="sib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0623DBC7-9DA0-4F55-99D0-72F853CC18C9}" type="parTrans" cxnId="{758F2572-5190-4313-AD6B-A93D7AC1CA44}">
      <dgm:prSet/>
      <dgm:spPr/>
      <dgm:t>
        <a:bodyPr/>
        <a:lstStyle/>
        <a:p>
          <a:endParaRPr lang="es-PY">
            <a:solidFill>
              <a:schemeClr val="bg1"/>
            </a:solidFill>
          </a:endParaRPr>
        </a:p>
      </dgm:t>
    </dgm:pt>
    <dgm:pt modelId="{41DEA639-A1E4-4393-A072-31EA636B96AF}" type="pres">
      <dgm:prSet presAssocID="{6328DD5A-4FA4-498B-9A24-C9AEEE306367}" presName="linear" presStyleCnt="0">
        <dgm:presLayoutVars>
          <dgm:animLvl val="lvl"/>
          <dgm:resizeHandles val="exact"/>
        </dgm:presLayoutVars>
      </dgm:prSet>
      <dgm:spPr/>
    </dgm:pt>
    <dgm:pt modelId="{1914CD10-A0E7-4902-BC16-CBC5D1FE1F0F}" type="pres">
      <dgm:prSet presAssocID="{AECFF8C3-4E4D-47E3-A182-42A6D12D5E88}" presName="parentText" presStyleLbl="node1" presStyleIdx="0" presStyleCnt="6">
        <dgm:presLayoutVars>
          <dgm:chMax val="0"/>
          <dgm:bulletEnabled val="1"/>
        </dgm:presLayoutVars>
      </dgm:prSet>
      <dgm:spPr/>
    </dgm:pt>
    <dgm:pt modelId="{C03128F2-5BB9-4FB9-BBC3-8E4990FB0BC4}" type="pres">
      <dgm:prSet presAssocID="{43411CEA-348B-4E33-B0FE-4FF4D46D1477}" presName="spacer" presStyleCnt="0"/>
      <dgm:spPr/>
    </dgm:pt>
    <dgm:pt modelId="{0D666006-1837-4A28-932F-50B679C0692E}" type="pres">
      <dgm:prSet presAssocID="{E0177549-7B7F-488B-9AEC-A82E48181266}" presName="parentText" presStyleLbl="node1" presStyleIdx="1" presStyleCnt="6" custLinFactNeighborX="-1289" custLinFactNeighborY="-16383">
        <dgm:presLayoutVars>
          <dgm:chMax val="0"/>
          <dgm:bulletEnabled val="1"/>
        </dgm:presLayoutVars>
      </dgm:prSet>
      <dgm:spPr/>
    </dgm:pt>
    <dgm:pt modelId="{BAD30BF5-0F95-4C51-964B-FAD9FA66392E}" type="pres">
      <dgm:prSet presAssocID="{90B1A46F-E76A-469D-913F-C9A0FF918AC3}" presName="spacer" presStyleCnt="0"/>
      <dgm:spPr/>
    </dgm:pt>
    <dgm:pt modelId="{9C34921F-1EBE-4C36-AC6D-74BE6E9E4C7E}" type="pres">
      <dgm:prSet presAssocID="{EC74B714-75B7-4DAF-8392-B70787A755E6}" presName="parentText" presStyleLbl="node1" presStyleIdx="2" presStyleCnt="6">
        <dgm:presLayoutVars>
          <dgm:chMax val="0"/>
          <dgm:bulletEnabled val="1"/>
        </dgm:presLayoutVars>
      </dgm:prSet>
      <dgm:spPr/>
    </dgm:pt>
    <dgm:pt modelId="{5A813EF1-9B74-4D72-A73E-056392EAE8F6}" type="pres">
      <dgm:prSet presAssocID="{5653919E-C492-466A-A08C-96F35F2DB9D9}" presName="spacer" presStyleCnt="0"/>
      <dgm:spPr/>
    </dgm:pt>
    <dgm:pt modelId="{399C80D5-4A8C-41CC-9CD9-5EE6570C022A}" type="pres">
      <dgm:prSet presAssocID="{D6EC01DD-741C-417C-8AED-FAC72EDCA62B}" presName="parentText" presStyleLbl="node1" presStyleIdx="3" presStyleCnt="6">
        <dgm:presLayoutVars>
          <dgm:chMax val="0"/>
          <dgm:bulletEnabled val="1"/>
        </dgm:presLayoutVars>
      </dgm:prSet>
      <dgm:spPr/>
    </dgm:pt>
    <dgm:pt modelId="{62D347A5-26E6-4ABF-95D0-C4BC30C3E091}" type="pres">
      <dgm:prSet presAssocID="{33B4C5F4-DF44-4B2C-8820-66E68A9701F1}" presName="spacer" presStyleCnt="0"/>
      <dgm:spPr/>
    </dgm:pt>
    <dgm:pt modelId="{2560457B-587D-45C6-B1E3-750BC51083D9}" type="pres">
      <dgm:prSet presAssocID="{AB107880-D88B-4DFC-B1E6-C936FB64C8EF}" presName="parentText" presStyleLbl="node1" presStyleIdx="4" presStyleCnt="6">
        <dgm:presLayoutVars>
          <dgm:chMax val="0"/>
          <dgm:bulletEnabled val="1"/>
        </dgm:presLayoutVars>
      </dgm:prSet>
      <dgm:spPr/>
    </dgm:pt>
    <dgm:pt modelId="{5FA8EF0D-D87C-466E-A1CF-AB801955FA79}" type="pres">
      <dgm:prSet presAssocID="{BA01C7E2-25B6-44FB-9881-C658D557A707}" presName="spacer" presStyleCnt="0"/>
      <dgm:spPr/>
    </dgm:pt>
    <dgm:pt modelId="{CC4A0EB8-B574-4474-8026-DBB4FEDF31CB}" type="pres">
      <dgm:prSet presAssocID="{E606728B-9366-46E7-8C21-D46A7C61DD44}" presName="parentText" presStyleLbl="node1" presStyleIdx="5" presStyleCnt="6">
        <dgm:presLayoutVars>
          <dgm:chMax val="0"/>
          <dgm:bulletEnabled val="1"/>
        </dgm:presLayoutVars>
      </dgm:prSet>
      <dgm:spPr/>
    </dgm:pt>
  </dgm:ptLst>
  <dgm:cxnLst>
    <dgm:cxn modelId="{C015B816-0AC7-47F0-B7D6-9F40A93F8D3C}" srcId="{6328DD5A-4FA4-498B-9A24-C9AEEE306367}" destId="{EC74B714-75B7-4DAF-8392-B70787A755E6}" srcOrd="2" destOrd="0" parTransId="{1D85F84E-B668-4529-8098-B384615E72C6}" sibTransId="{5653919E-C492-466A-A08C-96F35F2DB9D9}"/>
    <dgm:cxn modelId="{880FF216-22A8-4B0F-9495-28D73F8CB443}" srcId="{6328DD5A-4FA4-498B-9A24-C9AEEE306367}" destId="{AECFF8C3-4E4D-47E3-A182-42A6D12D5E88}" srcOrd="0" destOrd="0" parTransId="{DFA870F2-DB63-4347-9656-AE60E69DCF62}" sibTransId="{43411CEA-348B-4E33-B0FE-4FF4D46D1477}"/>
    <dgm:cxn modelId="{E00D561B-8A47-4B5E-95A6-D2B08490878A}" type="presOf" srcId="{AECFF8C3-4E4D-47E3-A182-42A6D12D5E88}" destId="{1914CD10-A0E7-4902-BC16-CBC5D1FE1F0F}" srcOrd="0" destOrd="0" presId="urn:microsoft.com/office/officeart/2005/8/layout/vList2"/>
    <dgm:cxn modelId="{A4C89A32-2614-4325-9D86-C6F266F09C68}" type="presOf" srcId="{E0177549-7B7F-488B-9AEC-A82E48181266}" destId="{0D666006-1837-4A28-932F-50B679C0692E}" srcOrd="0" destOrd="0" presId="urn:microsoft.com/office/officeart/2005/8/layout/vList2"/>
    <dgm:cxn modelId="{758F2572-5190-4313-AD6B-A93D7AC1CA44}" srcId="{6328DD5A-4FA4-498B-9A24-C9AEEE306367}" destId="{E606728B-9366-46E7-8C21-D46A7C61DD44}" srcOrd="5" destOrd="0" parTransId="{0623DBC7-9DA0-4F55-99D0-72F853CC18C9}" sibTransId="{418AC400-2C3F-4F1E-BDD4-7E0C4550A213}"/>
    <dgm:cxn modelId="{994EED9F-180A-4E8E-92B6-06B909691E06}" srcId="{6328DD5A-4FA4-498B-9A24-C9AEEE306367}" destId="{AB107880-D88B-4DFC-B1E6-C936FB64C8EF}" srcOrd="4" destOrd="0" parTransId="{58C14E00-C92B-450E-8D66-82781D892CFC}" sibTransId="{BA01C7E2-25B6-44FB-9881-C658D557A707}"/>
    <dgm:cxn modelId="{2A9853B5-9334-4D5A-A311-F2411092F13B}" type="presOf" srcId="{6328DD5A-4FA4-498B-9A24-C9AEEE306367}" destId="{41DEA639-A1E4-4393-A072-31EA636B96AF}" srcOrd="0" destOrd="0" presId="urn:microsoft.com/office/officeart/2005/8/layout/vList2"/>
    <dgm:cxn modelId="{C4DD63B6-0FCD-408E-BE89-390E271A651D}" type="presOf" srcId="{D6EC01DD-741C-417C-8AED-FAC72EDCA62B}" destId="{399C80D5-4A8C-41CC-9CD9-5EE6570C022A}" srcOrd="0" destOrd="0" presId="urn:microsoft.com/office/officeart/2005/8/layout/vList2"/>
    <dgm:cxn modelId="{298376C6-BB78-496C-A238-8810A17A40E1}" srcId="{6328DD5A-4FA4-498B-9A24-C9AEEE306367}" destId="{E0177549-7B7F-488B-9AEC-A82E48181266}" srcOrd="1" destOrd="0" parTransId="{12BFC49C-4BB0-46BD-91FB-A588A29A9297}" sibTransId="{90B1A46F-E76A-469D-913F-C9A0FF918AC3}"/>
    <dgm:cxn modelId="{D1FDAFCC-5C96-4CC4-A856-0D19D7653DFE}" type="presOf" srcId="{E606728B-9366-46E7-8C21-D46A7C61DD44}" destId="{CC4A0EB8-B574-4474-8026-DBB4FEDF31CB}" srcOrd="0" destOrd="0" presId="urn:microsoft.com/office/officeart/2005/8/layout/vList2"/>
    <dgm:cxn modelId="{B28B35D7-C58F-4F08-A71F-C2AE28888ABD}" srcId="{6328DD5A-4FA4-498B-9A24-C9AEEE306367}" destId="{D6EC01DD-741C-417C-8AED-FAC72EDCA62B}" srcOrd="3" destOrd="0" parTransId="{88EAAA8E-6132-4493-800F-C906D41148D6}" sibTransId="{33B4C5F4-DF44-4B2C-8820-66E68A9701F1}"/>
    <dgm:cxn modelId="{F1909AE7-7FBB-4AF4-879D-88679E91EE1C}" type="presOf" srcId="{EC74B714-75B7-4DAF-8392-B70787A755E6}" destId="{9C34921F-1EBE-4C36-AC6D-74BE6E9E4C7E}" srcOrd="0" destOrd="0" presId="urn:microsoft.com/office/officeart/2005/8/layout/vList2"/>
    <dgm:cxn modelId="{7C020EF1-A541-472F-B7AA-D6C3C353B606}" type="presOf" srcId="{AB107880-D88B-4DFC-B1E6-C936FB64C8EF}" destId="{2560457B-587D-45C6-B1E3-750BC51083D9}" srcOrd="0" destOrd="0" presId="urn:microsoft.com/office/officeart/2005/8/layout/vList2"/>
    <dgm:cxn modelId="{1EC42923-AF34-4AF9-99CB-6BFCBB3E6182}" type="presParOf" srcId="{41DEA639-A1E4-4393-A072-31EA636B96AF}" destId="{1914CD10-A0E7-4902-BC16-CBC5D1FE1F0F}" srcOrd="0" destOrd="0" presId="urn:microsoft.com/office/officeart/2005/8/layout/vList2"/>
    <dgm:cxn modelId="{FF618506-D81B-4099-87BD-56532B9292DD}" type="presParOf" srcId="{41DEA639-A1E4-4393-A072-31EA636B96AF}" destId="{C03128F2-5BB9-4FB9-BBC3-8E4990FB0BC4}" srcOrd="1" destOrd="0" presId="urn:microsoft.com/office/officeart/2005/8/layout/vList2"/>
    <dgm:cxn modelId="{A562C93E-58DF-453B-9E6F-EFEB8C7BA375}" type="presParOf" srcId="{41DEA639-A1E4-4393-A072-31EA636B96AF}" destId="{0D666006-1837-4A28-932F-50B679C0692E}" srcOrd="2" destOrd="0" presId="urn:microsoft.com/office/officeart/2005/8/layout/vList2"/>
    <dgm:cxn modelId="{8404F307-C86C-4527-B018-163B4011DBF7}" type="presParOf" srcId="{41DEA639-A1E4-4393-A072-31EA636B96AF}" destId="{BAD30BF5-0F95-4C51-964B-FAD9FA66392E}" srcOrd="3" destOrd="0" presId="urn:microsoft.com/office/officeart/2005/8/layout/vList2"/>
    <dgm:cxn modelId="{6C6D4EC1-D856-466B-9B91-E24171722F3E}" type="presParOf" srcId="{41DEA639-A1E4-4393-A072-31EA636B96AF}" destId="{9C34921F-1EBE-4C36-AC6D-74BE6E9E4C7E}" srcOrd="4" destOrd="0" presId="urn:microsoft.com/office/officeart/2005/8/layout/vList2"/>
    <dgm:cxn modelId="{B503016F-A066-4D71-9E6B-E1FA3CF2B60F}" type="presParOf" srcId="{41DEA639-A1E4-4393-A072-31EA636B96AF}" destId="{5A813EF1-9B74-4D72-A73E-056392EAE8F6}" srcOrd="5" destOrd="0" presId="urn:microsoft.com/office/officeart/2005/8/layout/vList2"/>
    <dgm:cxn modelId="{4102D385-F802-4D0E-BE2D-964E62F8B79E}" type="presParOf" srcId="{41DEA639-A1E4-4393-A072-31EA636B96AF}" destId="{399C80D5-4A8C-41CC-9CD9-5EE6570C022A}" srcOrd="6" destOrd="0" presId="urn:microsoft.com/office/officeart/2005/8/layout/vList2"/>
    <dgm:cxn modelId="{C5D16727-9285-4BBA-A833-9816AD2DEA21}" type="presParOf" srcId="{41DEA639-A1E4-4393-A072-31EA636B96AF}" destId="{62D347A5-26E6-4ABF-95D0-C4BC30C3E091}" srcOrd="7" destOrd="0" presId="urn:microsoft.com/office/officeart/2005/8/layout/vList2"/>
    <dgm:cxn modelId="{E0E779D9-120A-4FB0-BB27-D239E5DEBD15}" type="presParOf" srcId="{41DEA639-A1E4-4393-A072-31EA636B96AF}" destId="{2560457B-587D-45C6-B1E3-750BC51083D9}" srcOrd="8" destOrd="0" presId="urn:microsoft.com/office/officeart/2005/8/layout/vList2"/>
    <dgm:cxn modelId="{80B66B20-FB5A-4B63-BBA8-454C499AAF9E}" type="presParOf" srcId="{41DEA639-A1E4-4393-A072-31EA636B96AF}" destId="{5FA8EF0D-D87C-466E-A1CF-AB801955FA79}" srcOrd="9" destOrd="0" presId="urn:microsoft.com/office/officeart/2005/8/layout/vList2"/>
    <dgm:cxn modelId="{1B7B9CBF-C9E2-404C-9DF1-7348B1225CE6}" type="presParOf" srcId="{41DEA639-A1E4-4393-A072-31EA636B96AF}" destId="{CC4A0EB8-B574-4474-8026-DBB4FEDF31CB}" srcOrd="10" destOrd="0" presId="urn:microsoft.com/office/officeart/2005/8/layout/vList2"/>
  </dgm:cxnLst>
  <dgm:bg>
    <a:noFill/>
  </dgm:bg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1914CD10-A0E7-4902-BC16-CBC5D1FE1F0F}">
      <dsp:nvSpPr>
        <dsp:cNvPr id="0" name=""/>
        <dsp:cNvSpPr/>
      </dsp:nvSpPr>
      <dsp:spPr>
        <a:xfrm>
          <a:off x="0" y="39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BID; USD 151,0</a:t>
          </a:r>
        </a:p>
      </dsp:txBody>
      <dsp:txXfrm>
        <a:off x="14621" y="54214"/>
        <a:ext cx="1976608" cy="270278"/>
      </dsp:txXfrm>
    </dsp:sp>
    <dsp:sp modelId="{0D666006-1837-4A28-932F-50B679C0692E}">
      <dsp:nvSpPr>
        <dsp:cNvPr id="0" name=""/>
        <dsp:cNvSpPr/>
      </dsp:nvSpPr>
      <dsp:spPr>
        <a:xfrm>
          <a:off x="0" y="377644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19% CAF; USD 149,5</a:t>
          </a:r>
        </a:p>
      </dsp:txBody>
      <dsp:txXfrm>
        <a:off x="14621" y="392265"/>
        <a:ext cx="1976608" cy="270278"/>
      </dsp:txXfrm>
    </dsp:sp>
    <dsp:sp modelId="{9C34921F-1EBE-4C36-AC6D-74BE6E9E4C7E}">
      <dsp:nvSpPr>
        <dsp:cNvPr id="0" name=""/>
        <dsp:cNvSpPr/>
      </dsp:nvSpPr>
      <dsp:spPr>
        <a:xfrm>
          <a:off x="0" y="7307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45% BONOS; USD 359,3</a:t>
          </a:r>
        </a:p>
      </dsp:txBody>
      <dsp:txXfrm>
        <a:off x="14621" y="745414"/>
        <a:ext cx="1976608" cy="270278"/>
      </dsp:txXfrm>
    </dsp:sp>
    <dsp:sp modelId="{399C80D5-4A8C-41CC-9CD9-5EE6570C022A}">
      <dsp:nvSpPr>
        <dsp:cNvPr id="0" name=""/>
        <dsp:cNvSpPr/>
      </dsp:nvSpPr>
      <dsp:spPr>
        <a:xfrm>
          <a:off x="0" y="10763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38100" tIns="38100" rIns="38100" bIns="38100" numCol="1" spcCol="1270" anchor="ctr" anchorCtr="0">
          <a:noAutofit/>
        </a:bodyPr>
        <a:lstStyle/>
        <a:p>
          <a:pPr marL="0" lvl="0" indent="0" algn="ctr" defTabSz="4445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0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6% LLAVE EN MANO; USD 50,8</a:t>
          </a:r>
        </a:p>
      </dsp:txBody>
      <dsp:txXfrm>
        <a:off x="14621" y="1091014"/>
        <a:ext cx="1976608" cy="270278"/>
      </dsp:txXfrm>
    </dsp:sp>
    <dsp:sp modelId="{2560457B-587D-45C6-B1E3-750BC51083D9}">
      <dsp:nvSpPr>
        <dsp:cNvPr id="0" name=""/>
        <dsp:cNvSpPr/>
      </dsp:nvSpPr>
      <dsp:spPr>
        <a:xfrm>
          <a:off x="0" y="14219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ES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3% FONPLATA; USD 26,8</a:t>
          </a:r>
        </a:p>
      </dsp:txBody>
      <dsp:txXfrm>
        <a:off x="14621" y="1436614"/>
        <a:ext cx="1976608" cy="270278"/>
      </dsp:txXfrm>
    </dsp:sp>
    <dsp:sp modelId="{CC4A0EB8-B574-4474-8026-DBB4FEDF31CB}">
      <dsp:nvSpPr>
        <dsp:cNvPr id="0" name=""/>
        <dsp:cNvSpPr/>
      </dsp:nvSpPr>
      <dsp:spPr>
        <a:xfrm>
          <a:off x="0" y="1767593"/>
          <a:ext cx="2005850" cy="299520"/>
        </a:xfrm>
        <a:prstGeom prst="roundRect">
          <a:avLst/>
        </a:prstGeom>
        <a:gradFill rotWithShape="0">
          <a:gsLst>
            <a:gs pos="0">
              <a:schemeClr val="dk2">
                <a:hueOff val="0"/>
                <a:satOff val="0"/>
                <a:lumOff val="0"/>
                <a:alphaOff val="0"/>
                <a:satMod val="103000"/>
                <a:lumMod val="102000"/>
                <a:tint val="94000"/>
              </a:schemeClr>
            </a:gs>
            <a:gs pos="50000">
              <a:schemeClr val="dk2">
                <a:hueOff val="0"/>
                <a:satOff val="0"/>
                <a:lumOff val="0"/>
                <a:alphaOff val="0"/>
                <a:satMod val="110000"/>
                <a:lumMod val="100000"/>
                <a:shade val="100000"/>
              </a:schemeClr>
            </a:gs>
            <a:gs pos="100000">
              <a:schemeClr val="dk2">
                <a:hueOff val="0"/>
                <a:satOff val="0"/>
                <a:lumOff val="0"/>
                <a:alphaOff val="0"/>
                <a:lumMod val="99000"/>
                <a:satMod val="120000"/>
                <a:shade val="78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threePt" dir="t">
            <a:rot lat="0" lon="0" rev="7500000"/>
          </a:lightRig>
        </a:scene3d>
        <a:sp3d prstMaterial="plastic">
          <a:bevelT w="127000" h="25400" prst="relaxedInset"/>
        </a:sp3d>
      </dsp:spPr>
      <dsp:style>
        <a:lnRef idx="0">
          <a:scrgbClr r="0" g="0" b="0"/>
        </a:lnRef>
        <a:fillRef idx="3">
          <a:scrgbClr r="0" g="0" b="0"/>
        </a:fillRef>
        <a:effectRef idx="2">
          <a:scrgbClr r="0" g="0" b="0"/>
        </a:effectRef>
        <a:fontRef idx="minor">
          <a:schemeClr val="lt1"/>
        </a:fontRef>
      </dsp:style>
      <dsp:txBody>
        <a:bodyPr spcFirstLastPara="0" vert="horz" wrap="square" lIns="41910" tIns="41910" rIns="41910" bIns="41910" numCol="1" spcCol="1270" anchor="ctr" anchorCtr="0">
          <a:noAutofit/>
        </a:bodyPr>
        <a:lstStyle/>
        <a:p>
          <a:pPr marL="0" lvl="0" indent="0" algn="ctr" defTabSz="466725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PY" sz="1050" b="1" kern="12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8% OTROS; USD 66,4</a:t>
          </a:r>
        </a:p>
      </dsp:txBody>
      <dsp:txXfrm>
        <a:off x="14621" y="1782214"/>
        <a:ext cx="1976608" cy="270278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2">
  <dgm:title val=""/>
  <dgm:desc val=""/>
  <dgm:catLst>
    <dgm:cat type="list" pri="3000"/>
    <dgm:cat type="convert" pri="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2" srcId="1" destId="11" srcOrd="0" destOrd="0"/>
        <dgm:cxn modelId="23" srcId="2" destId="21" srcOrd="0" destOrd="0"/>
      </dgm:cxnLst>
      <dgm:bg/>
      <dgm:whole/>
    </dgm:dataModel>
  </dgm:sampData>
  <dgm:styleData>
    <dgm:dataModel>
      <dgm:ptLst>
        <dgm:pt modelId="0" type="doc"/>
        <dgm:pt modelId="1"/>
        <dgm:pt modelId="2"/>
      </dgm:ptLst>
      <dgm:cxnLst>
        <dgm:cxn modelId="3" srcId="0" destId="1" srcOrd="0" destOrd="0"/>
        <dgm:cxn modelId="4" srcId="0" destId="2" srcOrd="1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3"/>
        <dgm:pt modelId="4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</dgm:cxnLst>
      <dgm:bg/>
      <dgm:whole/>
    </dgm:dataModel>
  </dgm:clrData>
  <dgm:layoutNode name="linear">
    <dgm:varLst>
      <dgm:animLvl val="lvl"/>
      <dgm:resizeHandles val="exact"/>
    </dgm:varLst>
    <dgm:alg type="lin">
      <dgm:param type="linDir" val="fromT"/>
      <dgm:param type="vertAlign" val="mid"/>
    </dgm:alg>
    <dgm:shape xmlns:r="http://schemas.openxmlformats.org/officeDocument/2006/relationships" r:blip="">
      <dgm:adjLst/>
    </dgm:shape>
    <dgm:presOf/>
    <dgm:constrLst>
      <dgm:constr type="w" for="ch" forName="parentText" refType="w"/>
      <dgm:constr type="h" for="ch" forName="parentText" refType="primFontSz" refFor="ch" refForName="parentText" fact="0.52"/>
      <dgm:constr type="w" for="ch" forName="childText" refType="w"/>
      <dgm:constr type="h" for="ch" forName="childText" refType="primFontSz" refFor="ch" refForName="parentText" fact="0.46"/>
      <dgm:constr type="h" for="ch" forName="parentText" op="equ"/>
      <dgm:constr type="primFontSz" for="ch" forName="parentText" op="equ" val="65"/>
      <dgm:constr type="primFontSz" for="ch" forName="childText" refType="primFontSz" refFor="ch" refForName="parentText" op="equ"/>
      <dgm:constr type="h" for="ch" forName="spacer" refType="primFontSz" refFor="ch" refForName="parentText" fact="0.08"/>
    </dgm:constrLst>
    <dgm:ruleLst>
      <dgm:rule type="primFontSz" for="ch" forName="parentText" val="5" fact="NaN" max="NaN"/>
    </dgm:ruleLst>
    <dgm:forEach name="Name0" axis="ch" ptType="node">
      <dgm:layoutNode name="parentText" styleLbl="node1">
        <dgm:varLst>
          <dgm:chMax val="0"/>
          <dgm:bulletEnabled val="1"/>
        </dgm:varLst>
        <dgm:alg type="tx">
          <dgm:param type="parTxLTRAlign" val="l"/>
          <dgm:param type="parTxRTLAlign" val="r"/>
        </dgm:alg>
        <dgm:shape xmlns:r="http://schemas.openxmlformats.org/officeDocument/2006/relationships" type="roundRect" r:blip="">
          <dgm:adjLst/>
        </dgm:shape>
        <dgm:presOf axis="self"/>
        <dgm:constrLst>
          <dgm:constr type="tMarg" refType="primFontSz" fact="0.3"/>
          <dgm:constr type="bMarg" refType="primFontSz" fact="0.3"/>
          <dgm:constr type="lMarg" refType="primFontSz" fact="0.3"/>
          <dgm:constr type="rMarg" refType="primFontSz" fact="0.3"/>
        </dgm:constrLst>
        <dgm:ruleLst>
          <dgm:rule type="h" val="INF" fact="NaN" max="NaN"/>
        </dgm:ruleLst>
      </dgm:layoutNode>
      <dgm:choose name="Name1">
        <dgm:if name="Name2" axis="ch" ptType="node" func="cnt" op="gte" val="1">
          <dgm:layoutNode name="childText" styleLbl="revTx">
            <dgm:varLst>
              <dgm:bulletEnabled val="1"/>
            </dgm:varLst>
            <dgm:alg type="tx">
              <dgm:param type="stBulletLvl" val="1"/>
              <dgm:param type="lnSpAfChP" val="20"/>
            </dgm:alg>
            <dgm:shape xmlns:r="http://schemas.openxmlformats.org/officeDocument/2006/relationships" type="rect" r:blip="">
              <dgm:adjLst/>
            </dgm:shape>
            <dgm:presOf axis="des" ptType="node"/>
            <dgm:constrLst>
              <dgm:constr type="tMarg" refType="primFontSz" fact="0.1"/>
              <dgm:constr type="bMarg" refType="primFontSz" fact="0.1"/>
              <dgm:constr type="lMarg" refType="w" fact="0.09"/>
            </dgm:constrLst>
            <dgm:ruleLst>
              <dgm:rule type="h" val="INF" fact="NaN" max="NaN"/>
            </dgm:ruleLst>
          </dgm:layoutNode>
        </dgm:if>
        <dgm:else name="Name3">
          <dgm:choose name="Name4">
            <dgm:if name="Name5" axis="par ch" ptType="doc node" func="cnt" op="gte" val="2">
              <dgm:forEach name="Name6" axis="followSib" ptType="sibTrans" cnt="1">
                <dgm:layoutNode name="spacer">
                  <dgm:alg type="sp"/>
                  <dgm:shape xmlns:r="http://schemas.openxmlformats.org/officeDocument/2006/relationships" r:blip="">
                    <dgm:adjLst/>
                  </dgm:shape>
                  <dgm:presOf/>
                  <dgm:constrLst/>
                  <dgm:ruleLst/>
                </dgm:layoutNode>
              </dgm:forEach>
            </dgm:if>
            <dgm:else name="Name7"/>
          </dgm:choose>
        </dgm:else>
      </dgm:choose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3d2">
  <dgm:title val=""/>
  <dgm:desc val=""/>
  <dgm:catLst>
    <dgm:cat type="3D" pri="11200"/>
  </dgm:catLst>
  <dgm:scene3d>
    <a:camera prst="orthographicFront"/>
    <a:lightRig rig="threePt" dir="t"/>
  </dgm:scene3d>
  <dgm:styleLbl name="node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1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tx1"/>
      </a:fontRef>
    </dgm:style>
  </dgm:styleLbl>
  <dgm:styleLbl name="aling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>
        <a:rot lat="0" lon="0" rev="7500000"/>
      </a:lightRig>
    </dgm:scene3d>
    <dgm:sp3d z="2540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>
        <a:rot lat="0" lon="0" rev="7500000"/>
      </a:lightRig>
    </dgm:scene3d>
    <dgm:sp3d z="-152400" extrusionH="63500" contourW="12700" prstMaterial="matte">
      <a:contourClr>
        <a:schemeClr val="lt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>
        <a:rot lat="0" lon="0" rev="7500000"/>
      </a:lightRig>
    </dgm:scene3d>
    <dgm:sp3d z="-700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>
        <a:rot lat="0" lon="0" rev="7500000"/>
      </a:lightRig>
    </dgm:scene3d>
    <dgm:sp3d z="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>
        <a:rot lat="0" lon="0" rev="7500000"/>
      </a:lightRig>
    </dgm:scene3d>
    <dgm:sp3d z="-152400" extrusionH="63500" prstMaterial="matte">
      <a:bevelT w="25400" h="63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>
        <a:rot lat="0" lon="0" rev="7500000"/>
      </a:lightRig>
    </dgm:scene3d>
    <dgm:sp3d z="127000" prstMaterial="matte"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</dgm:sp3d>
    <dgm:txPr/>
    <dgm:style>
      <a:lnRef idx="0">
        <a:scrgbClr r="0" g="0" b="0"/>
      </a:lnRef>
      <a:fillRef idx="3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>
        <a:rot lat="0" lon="0" rev="7500000"/>
      </a:lightRig>
    </dgm:scene3d>
    <dgm:sp3d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>
        <a:rot lat="0" lon="0" rev="7500000"/>
      </a:lightRig>
    </dgm:scene3d>
    <dgm:sp3d z="60000" prstMaterial="flat">
      <a:bevelT w="120900" h="88900"/>
    </dgm:sp3d>
    <dgm:txPr/>
    <dgm:style>
      <a:lnRef idx="0">
        <a:scrgbClr r="0" g="0" b="0"/>
      </a:lnRef>
      <a:fillRef idx="3">
        <a:scrgbClr r="0" g="0" b="0"/>
      </a:fillRef>
      <a:effectRef idx="1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>
        <a:rot lat="0" lon="0" rev="7500000"/>
      </a:lightRig>
    </dgm:scene3d>
    <dgm:sp3d z="-40000" prstMaterial="matte"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con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alignAcc1">
    <dgm:scene3d>
      <a:camera prst="orthographicFront"/>
      <a:lightRig rig="threePt" dir="t">
        <a:rot lat="0" lon="0" rev="7500000"/>
      </a:lightRig>
    </dgm:scene3d>
    <dgm:sp3d extrusionH="190500" prstMaterial="dkEdge">
      <a:bevelT w="13540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trAlignAcc1">
    <dgm:scene3d>
      <a:camera prst="orthographicFront"/>
      <a:lightRig rig="threePt" dir="t">
        <a:rot lat="0" lon="0" rev="7500000"/>
      </a:lightRig>
    </dgm:scene3d>
    <dgm:sp3d prstMaterial="plastic">
      <a:bevelT w="127000" h="35400"/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24450" h="1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0800" h="190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AlignAcc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solidBgAcc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>
        <a:rot lat="0" lon="0" rev="7500000"/>
      </a:lightRig>
    </dgm:scene3d>
    <dgm:sp3d extrusionH="190500" prstMaterial="dkEdge">
      <a:bevelT w="120650" h="38100" prst="relaxedInset"/>
      <a:bevelB w="120650" h="571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AccFollowNode1">
    <dgm:scene3d>
      <a:camera prst="orthographicFront"/>
      <a:lightRig rig="threePt" dir="t">
        <a:rot lat="0" lon="0" rev="7500000"/>
      </a:lightRig>
    </dgm:scene3d>
    <dgm:sp3d z="-152400" extrusionH="63500" prstMaterial="dkEdge">
      <a:bevelT w="14445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0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2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3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fgAcc4">
    <dgm:scene3d>
      <a:camera prst="orthographicFront"/>
      <a:lightRig rig="threePt" dir="t">
        <a:rot lat="0" lon="0" rev="7500000"/>
      </a:lightRig>
    </dgm:scene3d>
    <dgm:sp3d z="152400" extrusionH="63500" prstMaterial="dkEdge">
      <a:bevelT w="125400" h="36350" prst="relaxedInset"/>
      <a:contourClr>
        <a:schemeClr val="bg1"/>
      </a:contourClr>
    </dgm:sp3d>
    <dgm:txPr/>
    <dgm:style>
      <a:lnRef idx="1">
        <a:scrgbClr r="0" g="0" b="0"/>
      </a:lnRef>
      <a:fillRef idx="1">
        <a:scrgbClr r="0" g="0" b="0"/>
      </a:fillRef>
      <a:effectRef idx="2">
        <a:scrgbClr r="0" g="0" b="0"/>
      </a:effectRef>
      <a:fontRef idx="minor"/>
    </dgm:style>
  </dgm:styleLbl>
  <dgm:styleLbl name="bgShp">
    <dgm:scene3d>
      <a:camera prst="orthographicFront"/>
      <a:lightRig rig="threePt" dir="t">
        <a:rot lat="0" lon="0" rev="7500000"/>
      </a:lightRig>
    </dgm:scene3d>
    <dgm:sp3d z="-152400" extrusionH="63500" prstMaterial="matte">
      <a:bevelT w="144450" h="6350" prst="relaxedInset"/>
      <a:contourClr>
        <a:schemeClr val="bg1"/>
      </a:contourClr>
    </dgm:sp3d>
    <dgm:txPr/>
    <dgm:style>
      <a:lnRef idx="0">
        <a:scrgbClr r="0" g="0" b="0"/>
      </a:lnRef>
      <a:fillRef idx="3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>
        <a:rot lat="0" lon="0" rev="7500000"/>
      </a:lightRig>
    </dgm:scene3d>
    <dgm:sp3d prstMaterial="plastic">
      <a:bevelT w="127000" h="25400" prst="relaxedInset"/>
      <a:bevelB w="88900" h="121750" prst="angle"/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trBgShp">
    <dgm:scene3d>
      <a:camera prst="orthographicFront"/>
      <a:lightRig rig="threePt" dir="t"/>
    </dgm:scene3d>
    <dgm:sp3d z="-152400" prstMaterial="matte"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>
        <a:rot lat="0" lon="0" rev="7500000"/>
      </a:lightRig>
    </dgm:scene3d>
    <dgm:sp3d z="152400" extrusionH="63500" prstMaterial="matte">
      <a:bevelT w="50800" h="19050" prst="relaxedInset"/>
      <a:contourClr>
        <a:schemeClr val="bg1"/>
      </a:contourClr>
    </dgm:sp3d>
    <dgm:txPr/>
    <dgm:style>
      <a:lnRef idx="0">
        <a:scrgbClr r="0" g="0" b="0"/>
      </a:lnRef>
      <a:fillRef idx="1">
        <a:scrgbClr r="0" g="0" b="0"/>
      </a:fillRef>
      <a:effectRef idx="2">
        <a:scrgbClr r="0" g="0" b="0"/>
      </a:effectRef>
      <a:fontRef idx="minor">
        <a:schemeClr val="lt1"/>
      </a:fontRef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1.xml"/><Relationship Id="rId3" Type="http://schemas.openxmlformats.org/officeDocument/2006/relationships/image" Target="../media/image3.png"/><Relationship Id="rId7" Type="http://schemas.openxmlformats.org/officeDocument/2006/relationships/diagramLayout" Target="../diagrams/layou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diagramData" Target="../diagrams/data1.xml"/><Relationship Id="rId5" Type="http://schemas.openxmlformats.org/officeDocument/2006/relationships/image" Target="../media/image5.emf"/><Relationship Id="rId10" Type="http://schemas.microsoft.com/office/2007/relationships/diagramDrawing" Target="../diagrams/drawing1.xml"/><Relationship Id="rId4" Type="http://schemas.openxmlformats.org/officeDocument/2006/relationships/image" Target="../media/image4.png"/><Relationship Id="rId9" Type="http://schemas.openxmlformats.org/officeDocument/2006/relationships/diagramColors" Target="../diagrams/colors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164253</xdr:colOff>
      <xdr:row>30</xdr:row>
      <xdr:rowOff>11206</xdr:rowOff>
    </xdr:from>
    <xdr:to>
      <xdr:col>9</xdr:col>
      <xdr:colOff>154728</xdr:colOff>
      <xdr:row>32</xdr:row>
      <xdr:rowOff>158536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78518" y="5502088"/>
          <a:ext cx="4024592" cy="528330"/>
        </a:xfrm>
        <a:prstGeom prst="rect">
          <a:avLst/>
        </a:prstGeom>
        <a:gradFill flip="none" rotWithShape="1">
          <a:gsLst>
            <a:gs pos="0">
              <a:schemeClr val="accent5">
                <a:lumMod val="40000"/>
                <a:lumOff val="60000"/>
                <a:shade val="30000"/>
                <a:satMod val="115000"/>
              </a:schemeClr>
            </a:gs>
            <a:gs pos="50000">
              <a:schemeClr val="accent5">
                <a:lumMod val="40000"/>
                <a:lumOff val="60000"/>
                <a:shade val="67500"/>
                <a:satMod val="115000"/>
              </a:schemeClr>
            </a:gs>
            <a:gs pos="100000">
              <a:schemeClr val="accent5">
                <a:lumMod val="40000"/>
                <a:lumOff val="60000"/>
                <a:shade val="100000"/>
                <a:satMod val="115000"/>
              </a:schemeClr>
            </a:gs>
          </a:gsLst>
          <a:lin ang="18900000" scaled="1"/>
          <a:tileRect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127000</xdr:colOff>
      <xdr:row>9</xdr:row>
      <xdr:rowOff>0</xdr:rowOff>
    </xdr:from>
    <xdr:to>
      <xdr:col>2</xdr:col>
      <xdr:colOff>422405</xdr:colOff>
      <xdr:row>16</xdr:row>
      <xdr:rowOff>35738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27000" y="989118"/>
          <a:ext cx="1712725" cy="1660280"/>
        </a:xfrm>
        <a:prstGeom prst="rect">
          <a:avLst/>
        </a:prstGeom>
        <a:ln/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2</xdr:col>
      <xdr:colOff>529167</xdr:colOff>
      <xdr:row>9</xdr:row>
      <xdr:rowOff>0</xdr:rowOff>
    </xdr:from>
    <xdr:to>
      <xdr:col>4</xdr:col>
      <xdr:colOff>818532</xdr:colOff>
      <xdr:row>16</xdr:row>
      <xdr:rowOff>33510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400549" y="1165412"/>
          <a:ext cx="1880601" cy="1310980"/>
        </a:xfrm>
        <a:prstGeom prst="rect">
          <a:avLst/>
        </a:prstGeom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1</xdr:col>
      <xdr:colOff>131022</xdr:colOff>
      <xdr:row>14</xdr:row>
      <xdr:rowOff>39158</xdr:rowOff>
    </xdr:from>
    <xdr:to>
      <xdr:col>2</xdr:col>
      <xdr:colOff>413808</xdr:colOff>
      <xdr:row>16</xdr:row>
      <xdr:rowOff>29633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131022" y="2294678"/>
          <a:ext cx="1700106" cy="348615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lin ang="13500000" scaled="1"/>
          <a:tileRect/>
        </a:gradFill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1</xdr:col>
      <xdr:colOff>294316</xdr:colOff>
      <xdr:row>8</xdr:row>
      <xdr:rowOff>145676</xdr:rowOff>
    </xdr:from>
    <xdr:to>
      <xdr:col>2</xdr:col>
      <xdr:colOff>410733</xdr:colOff>
      <xdr:row>11</xdr:row>
      <xdr:rowOff>145676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417581" y="1131794"/>
          <a:ext cx="1864534" cy="56029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Resultado</a:t>
          </a:r>
        </a:p>
        <a:p>
          <a:pPr algn="ctr"/>
          <a:r>
            <a:rPr lang="es-PY" sz="14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Fiscal</a:t>
          </a:r>
        </a:p>
      </xdr:txBody>
    </xdr:sp>
    <xdr:clientData/>
  </xdr:twoCellAnchor>
  <xdr:twoCellAnchor>
    <xdr:from>
      <xdr:col>1</xdr:col>
      <xdr:colOff>313765</xdr:colOff>
      <xdr:row>11</xdr:row>
      <xdr:rowOff>25562</xdr:rowOff>
    </xdr:from>
    <xdr:to>
      <xdr:col>2</xdr:col>
      <xdr:colOff>372036</xdr:colOff>
      <xdr:row>13</xdr:row>
      <xdr:rowOff>7514</xdr:rowOff>
    </xdr:to>
    <xdr:sp macro="" textlink="'CA Informe'!$T$6">
      <xdr:nvSpPr>
        <xdr:cNvPr id="12" name="Cuadro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37030" y="2412415"/>
          <a:ext cx="1806388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85652D9-1819-4C20-9273-4715D17C4AF6}" type="TxLink">
            <a:rPr lang="en-US" sz="18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 algn="ctr"/>
            <a:t>USD -1.424,9</a:t>
          </a:fld>
          <a:endParaRPr lang="es-PY" sz="28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792445</xdr:colOff>
      <xdr:row>12</xdr:row>
      <xdr:rowOff>104091</xdr:rowOff>
    </xdr:from>
    <xdr:to>
      <xdr:col>2</xdr:col>
      <xdr:colOff>33620</xdr:colOff>
      <xdr:row>14</xdr:row>
      <xdr:rowOff>11206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915710" y="1829797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1</xdr:col>
      <xdr:colOff>416075</xdr:colOff>
      <xdr:row>14</xdr:row>
      <xdr:rowOff>29035</xdr:rowOff>
    </xdr:from>
    <xdr:to>
      <xdr:col>1</xdr:col>
      <xdr:colOff>1243853</xdr:colOff>
      <xdr:row>16</xdr:row>
      <xdr:rowOff>7232</xdr:rowOff>
    </xdr:to>
    <xdr:sp macro="" textlink="'CA Informe'!$T$7">
      <xdr:nvSpPr>
        <xdr:cNvPr id="14" name="CuadroTexto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539340" y="2953770"/>
          <a:ext cx="827778" cy="3367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B3B5241B-2A6F-47A2-A48F-5D3613BED884}" type="TxLink">
            <a:rPr lang="en-US" sz="16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-3,3%</a:t>
          </a:fld>
          <a:endParaRPr lang="es-PY" sz="2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1037516</xdr:colOff>
      <xdr:row>14</xdr:row>
      <xdr:rowOff>29198</xdr:rowOff>
    </xdr:from>
    <xdr:to>
      <xdr:col>2</xdr:col>
      <xdr:colOff>511736</xdr:colOff>
      <xdr:row>15</xdr:row>
      <xdr:rowOff>165555</xdr:rowOff>
    </xdr:to>
    <xdr:sp macro="" textlink="">
      <xdr:nvSpPr>
        <xdr:cNvPr id="15" name="CuadroTexto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160781" y="2953933"/>
          <a:ext cx="1222337" cy="3156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</a:t>
          </a:r>
          <a:r>
            <a:rPr lang="es-PY" sz="1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PIB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757267</xdr:colOff>
      <xdr:row>8</xdr:row>
      <xdr:rowOff>168089</xdr:rowOff>
    </xdr:from>
    <xdr:to>
      <xdr:col>4</xdr:col>
      <xdr:colOff>567016</xdr:colOff>
      <xdr:row>13</xdr:row>
      <xdr:rowOff>78441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2628649" y="1154207"/>
          <a:ext cx="1400985" cy="8292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4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Resultado Operativo</a:t>
          </a:r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38100</xdr:colOff>
      <xdr:row>15</xdr:row>
      <xdr:rowOff>28575</xdr:rowOff>
    </xdr:from>
    <xdr:to>
      <xdr:col>8</xdr:col>
      <xdr:colOff>826763</xdr:colOff>
      <xdr:row>15</xdr:row>
      <xdr:rowOff>28575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CxnSpPr/>
      </xdr:nvCxnSpPr>
      <xdr:spPr>
        <a:xfrm>
          <a:off x="3962400" y="2466975"/>
          <a:ext cx="3829043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78441</xdr:colOff>
      <xdr:row>29</xdr:row>
      <xdr:rowOff>89649</xdr:rowOff>
    </xdr:from>
    <xdr:to>
      <xdr:col>10</xdr:col>
      <xdr:colOff>78441</xdr:colOff>
      <xdr:row>52</xdr:row>
      <xdr:rowOff>105335</xdr:rowOff>
    </xdr:to>
    <xdr:grpSp>
      <xdr:nvGrpSpPr>
        <xdr:cNvPr id="21" name="Grupo 45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pSpPr>
          <a:grpSpLocks/>
        </xdr:cNvGrpSpPr>
      </xdr:nvGrpSpPr>
      <xdr:grpSpPr bwMode="auto">
        <a:xfrm>
          <a:off x="78441" y="5703796"/>
          <a:ext cx="8572500" cy="4217892"/>
          <a:chOff x="19050" y="810925"/>
          <a:chExt cx="7727285" cy="2787149"/>
        </a:xfrm>
      </xdr:grpSpPr>
      <xdr:sp macro="" textlink="">
        <xdr:nvSpPr>
          <xdr:cNvPr id="22" name="Proceso 4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19050" y="810925"/>
            <a:ext cx="7727285" cy="2781728"/>
          </a:xfrm>
          <a:prstGeom prst="flowChartProcess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s-PY"/>
          </a:p>
        </xdr:txBody>
      </xdr:sp>
      <xdr:cxnSp macro="">
        <xdr:nvCxnSpPr>
          <xdr:cNvPr id="23" name="Conector recto 22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CxnSpPr/>
        </xdr:nvCxnSpPr>
        <xdr:spPr>
          <a:xfrm>
            <a:off x="3830717" y="843621"/>
            <a:ext cx="0" cy="2754453"/>
          </a:xfrm>
          <a:prstGeom prst="line">
            <a:avLst/>
          </a:prstGeom>
          <a:ln w="19050">
            <a:noFill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38100</xdr:colOff>
      <xdr:row>30</xdr:row>
      <xdr:rowOff>163830</xdr:rowOff>
    </xdr:from>
    <xdr:to>
      <xdr:col>4</xdr:col>
      <xdr:colOff>811537</xdr:colOff>
      <xdr:row>30</xdr:row>
      <xdr:rowOff>163830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CxnSpPr/>
      </xdr:nvCxnSpPr>
      <xdr:spPr>
        <a:xfrm>
          <a:off x="161365" y="5116830"/>
          <a:ext cx="411279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9525</xdr:colOff>
      <xdr:row>38</xdr:row>
      <xdr:rowOff>9525</xdr:rowOff>
    </xdr:from>
    <xdr:to>
      <xdr:col>4</xdr:col>
      <xdr:colOff>814916</xdr:colOff>
      <xdr:row>38</xdr:row>
      <xdr:rowOff>21166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CxnSpPr/>
      </xdr:nvCxnSpPr>
      <xdr:spPr>
        <a:xfrm>
          <a:off x="9525" y="7065645"/>
          <a:ext cx="3861011" cy="11641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1143000</xdr:colOff>
      <xdr:row>29</xdr:row>
      <xdr:rowOff>164950</xdr:rowOff>
    </xdr:from>
    <xdr:to>
      <xdr:col>7</xdr:col>
      <xdr:colOff>89648</xdr:colOff>
      <xdr:row>31</xdr:row>
      <xdr:rowOff>126528</xdr:rowOff>
    </xdr:to>
    <xdr:sp macro="" textlink="'CA Informe'!$T$38">
      <xdr:nvSpPr>
        <xdr:cNvPr id="31" name="CuadroTexto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5457265" y="5779097"/>
          <a:ext cx="1255059" cy="3313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DEA656F3-2146-460B-8C2F-3C45F2E13FE4}" type="TxLink">
            <a:rPr lang="en-US" sz="1400" b="1" i="0" u="none" strike="noStrike">
              <a:solidFill>
                <a:srgbClr val="000000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1.271,7</a:t>
          </a:fld>
          <a:endParaRPr lang="es-PY" sz="18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688875</xdr:colOff>
      <xdr:row>29</xdr:row>
      <xdr:rowOff>160717</xdr:rowOff>
    </xdr:from>
    <xdr:to>
      <xdr:col>8</xdr:col>
      <xdr:colOff>381001</xdr:colOff>
      <xdr:row>31</xdr:row>
      <xdr:rowOff>122493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538346" y="5774864"/>
          <a:ext cx="1350596" cy="3315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millones </a:t>
          </a:r>
        </a:p>
      </xdr:txBody>
    </xdr:sp>
    <xdr:clientData/>
  </xdr:twoCellAnchor>
  <xdr:twoCellAnchor>
    <xdr:from>
      <xdr:col>6</xdr:col>
      <xdr:colOff>828675</xdr:colOff>
      <xdr:row>39</xdr:row>
      <xdr:rowOff>257175</xdr:rowOff>
    </xdr:from>
    <xdr:to>
      <xdr:col>6</xdr:col>
      <xdr:colOff>1192569</xdr:colOff>
      <xdr:row>41</xdr:row>
      <xdr:rowOff>135255</xdr:rowOff>
    </xdr:to>
    <xdr:sp macro="" textlink="">
      <xdr:nvSpPr>
        <xdr:cNvPr id="33" name="Más 74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6200775" y="7298055"/>
          <a:ext cx="0" cy="312420"/>
        </a:xfrm>
        <a:prstGeom prst="mathPlus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880110</xdr:colOff>
      <xdr:row>43</xdr:row>
      <xdr:rowOff>34289</xdr:rowOff>
    </xdr:from>
    <xdr:to>
      <xdr:col>6</xdr:col>
      <xdr:colOff>1457402</xdr:colOff>
      <xdr:row>44</xdr:row>
      <xdr:rowOff>148590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98870" y="7860029"/>
          <a:ext cx="5792" cy="289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2BB2D59B-9B45-4D45-BB98-57CB30511610}" type="TxLink">
            <a:rPr lang="en-US" sz="1200" b="0" i="0" u="none" strike="noStrike">
              <a:solidFill>
                <a:schemeClr val="bg1"/>
              </a:solidFill>
              <a:latin typeface="Poppins" panose="02000000000000000000" pitchFamily="2" charset="0"/>
              <a:cs typeface="Poppins" panose="02000000000000000000" pitchFamily="2" charset="0"/>
            </a:rPr>
            <a:pPr/>
            <a:t>129</a:t>
          </a:fld>
          <a:endParaRPr lang="es-PY" sz="1400" b="0">
            <a:solidFill>
              <a:schemeClr val="bg1"/>
            </a:solidFill>
            <a:latin typeface="Poppins" panose="02000000000000000000" pitchFamily="2" charset="0"/>
            <a:cs typeface="Poppins" panose="02000000000000000000" pitchFamily="2" charset="0"/>
          </a:endParaRPr>
        </a:p>
      </xdr:txBody>
    </xdr:sp>
    <xdr:clientData/>
  </xdr:twoCellAnchor>
  <xdr:twoCellAnchor>
    <xdr:from>
      <xdr:col>5</xdr:col>
      <xdr:colOff>1266825</xdr:colOff>
      <xdr:row>31</xdr:row>
      <xdr:rowOff>75141</xdr:rowOff>
    </xdr:from>
    <xdr:to>
      <xdr:col>7</xdr:col>
      <xdr:colOff>695325</xdr:colOff>
      <xdr:row>32</xdr:row>
      <xdr:rowOff>95250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5191125" y="5492961"/>
          <a:ext cx="1706880" cy="202989"/>
        </a:xfrm>
        <a:prstGeom prst="rect">
          <a:avLst/>
        </a:prstGeom>
        <a:noFill/>
        <a:ln>
          <a:noFill/>
          <a:headEnd type="none" w="med" len="med"/>
          <a:tailEnd type="none" w="med" len="med"/>
        </a:ln>
      </xdr:spPr>
      <xdr:style>
        <a:lnRef idx="1">
          <a:schemeClr val="accent6"/>
        </a:lnRef>
        <a:fillRef idx="3">
          <a:schemeClr val="accent6"/>
        </a:fillRef>
        <a:effectRef idx="2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PY" sz="10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Inversión Anualizada</a:t>
          </a:r>
        </a:p>
      </xdr:txBody>
    </xdr:sp>
    <xdr:clientData/>
  </xdr:twoCellAnchor>
  <xdr:twoCellAnchor>
    <xdr:from>
      <xdr:col>1</xdr:col>
      <xdr:colOff>0</xdr:colOff>
      <xdr:row>7</xdr:row>
      <xdr:rowOff>84667</xdr:rowOff>
    </xdr:from>
    <xdr:to>
      <xdr:col>4</xdr:col>
      <xdr:colOff>845608</xdr:colOff>
      <xdr:row>8</xdr:row>
      <xdr:rowOff>70331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618067"/>
          <a:ext cx="3901228" cy="252364"/>
        </a:xfrm>
        <a:prstGeom prst="rect">
          <a:avLst/>
        </a:prstGeom>
        <a:gradFill flip="none" rotWithShape="1">
          <a:gsLst>
            <a:gs pos="0">
              <a:schemeClr val="accent1">
                <a:satMod val="103000"/>
                <a:lumMod val="102000"/>
                <a:tint val="94000"/>
              </a:schemeClr>
            </a:gs>
            <a:gs pos="50000">
              <a:schemeClr val="accent1">
                <a:satMod val="110000"/>
                <a:lumMod val="100000"/>
                <a:shade val="100000"/>
              </a:schemeClr>
            </a:gs>
            <a:gs pos="100000">
              <a:schemeClr val="accent1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Resultado Anualizado</a:t>
          </a:r>
        </a:p>
      </xdr:txBody>
    </xdr:sp>
    <xdr:clientData/>
  </xdr:twoCellAnchor>
  <xdr:twoCellAnchor>
    <xdr:from>
      <xdr:col>2</xdr:col>
      <xdr:colOff>530435</xdr:colOff>
      <xdr:row>14</xdr:row>
      <xdr:rowOff>90520</xdr:rowOff>
    </xdr:from>
    <xdr:to>
      <xdr:col>4</xdr:col>
      <xdr:colOff>819360</xdr:colOff>
      <xdr:row>16</xdr:row>
      <xdr:rowOff>28892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2323376" y="2349626"/>
          <a:ext cx="1920502" cy="296960"/>
        </a:xfrm>
        <a:prstGeom prst="rect">
          <a:avLst/>
        </a:prstGeom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endParaRPr lang="en-US" sz="1400" b="1">
            <a:solidFill>
              <a:schemeClr val="accent2">
                <a:lumMod val="75000"/>
              </a:schemeClr>
            </a:solidFill>
            <a:latin typeface="+mn-lt"/>
          </a:endParaRPr>
        </a:p>
      </xdr:txBody>
    </xdr:sp>
    <xdr:clientData/>
  </xdr:twoCellAnchor>
  <xdr:twoCellAnchor>
    <xdr:from>
      <xdr:col>3</xdr:col>
      <xdr:colOff>545726</xdr:colOff>
      <xdr:row>14</xdr:row>
      <xdr:rowOff>68107</xdr:rowOff>
    </xdr:from>
    <xdr:to>
      <xdr:col>4</xdr:col>
      <xdr:colOff>759508</xdr:colOff>
      <xdr:row>16</xdr:row>
      <xdr:rowOff>40154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3190314" y="2992842"/>
          <a:ext cx="1031812" cy="3306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600" b="1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2</xdr:col>
      <xdr:colOff>714146</xdr:colOff>
      <xdr:row>14</xdr:row>
      <xdr:rowOff>66429</xdr:rowOff>
    </xdr:from>
    <xdr:to>
      <xdr:col>4</xdr:col>
      <xdr:colOff>11205</xdr:colOff>
      <xdr:row>16</xdr:row>
      <xdr:rowOff>9900</xdr:rowOff>
    </xdr:to>
    <xdr:sp macro="" textlink="'CA Informe'!$T$12">
      <xdr:nvSpPr>
        <xdr:cNvPr id="44" name="CuadroText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85528" y="2991164"/>
          <a:ext cx="888295" cy="3020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7B2C3328-F4F7-4371-A081-073019A19243}" type="TxLink">
            <a:rPr lang="en-US" sz="1600" b="1" i="0" u="none" strike="noStrike">
              <a:solidFill>
                <a:schemeClr val="accent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-0,9%</a:t>
          </a:fld>
          <a:endParaRPr lang="es-PY" sz="3600" b="1">
            <a:solidFill>
              <a:schemeClr val="accent2">
                <a:lumMod val="75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106891</xdr:colOff>
      <xdr:row>16</xdr:row>
      <xdr:rowOff>80433</xdr:rowOff>
    </xdr:from>
    <xdr:to>
      <xdr:col>4</xdr:col>
      <xdr:colOff>815486</xdr:colOff>
      <xdr:row>17</xdr:row>
      <xdr:rowOff>96146</xdr:rowOff>
    </xdr:to>
    <xdr:sp macro="" textlink="">
      <xdr:nvSpPr>
        <xdr:cNvPr id="45" name="CuadroText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06891" y="2694093"/>
          <a:ext cx="3764215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0</xdr:col>
      <xdr:colOff>89647</xdr:colOff>
      <xdr:row>8</xdr:row>
      <xdr:rowOff>161925</xdr:rowOff>
    </xdr:from>
    <xdr:to>
      <xdr:col>10</xdr:col>
      <xdr:colOff>44824</xdr:colOff>
      <xdr:row>27</xdr:row>
      <xdr:rowOff>76200</xdr:rowOff>
    </xdr:to>
    <xdr:sp macro="" textlink="">
      <xdr:nvSpPr>
        <xdr:cNvPr id="47" name="Proceso 5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 bwMode="auto">
        <a:xfrm>
          <a:off x="89647" y="1148043"/>
          <a:ext cx="8527677" cy="3701863"/>
        </a:xfrm>
        <a:prstGeom prst="flowChartProcess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28574</xdr:colOff>
      <xdr:row>7</xdr:row>
      <xdr:rowOff>85725</xdr:rowOff>
    </xdr:from>
    <xdr:to>
      <xdr:col>10</xdr:col>
      <xdr:colOff>22859</xdr:colOff>
      <xdr:row>8</xdr:row>
      <xdr:rowOff>69272</xdr:rowOff>
    </xdr:to>
    <xdr:sp macro="" textlink="">
      <xdr:nvSpPr>
        <xdr:cNvPr id="48" name="CuadroText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3952874" y="619125"/>
          <a:ext cx="4040505" cy="250247"/>
        </a:xfrm>
        <a:prstGeom prst="rect">
          <a:avLst/>
        </a:prstGeom>
        <a:gradFill flip="none" rotWithShape="1">
          <a:gsLst>
            <a:gs pos="0">
              <a:schemeClr val="accent6">
                <a:satMod val="103000"/>
                <a:lumMod val="102000"/>
                <a:tint val="94000"/>
              </a:schemeClr>
            </a:gs>
            <a:gs pos="50000">
              <a:schemeClr val="accent6">
                <a:satMod val="110000"/>
                <a:lumMod val="100000"/>
                <a:shade val="100000"/>
              </a:schemeClr>
            </a:gs>
            <a:gs pos="100000">
              <a:schemeClr val="accent6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Ingresos</a:t>
          </a:r>
        </a:p>
      </xdr:txBody>
    </xdr:sp>
    <xdr:clientData/>
  </xdr:twoCellAnchor>
  <xdr:twoCellAnchor>
    <xdr:from>
      <xdr:col>5</xdr:col>
      <xdr:colOff>116416</xdr:colOff>
      <xdr:row>16</xdr:row>
      <xdr:rowOff>73025</xdr:rowOff>
    </xdr:from>
    <xdr:to>
      <xdr:col>9</xdr:col>
      <xdr:colOff>34436</xdr:colOff>
      <xdr:row>17</xdr:row>
      <xdr:rowOff>88738</xdr:rowOff>
    </xdr:to>
    <xdr:sp macro="" textlink="">
      <xdr:nvSpPr>
        <xdr:cNvPr id="51" name="CuadroTexto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4040716" y="2686685"/>
          <a:ext cx="3781360" cy="190973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5</xdr:col>
      <xdr:colOff>56028</xdr:colOff>
      <xdr:row>27</xdr:row>
      <xdr:rowOff>110714</xdr:rowOff>
    </xdr:from>
    <xdr:to>
      <xdr:col>10</xdr:col>
      <xdr:colOff>44822</xdr:colOff>
      <xdr:row>29</xdr:row>
      <xdr:rowOff>11206</xdr:rowOff>
    </xdr:to>
    <xdr:sp macro="" textlink="">
      <xdr:nvSpPr>
        <xdr:cNvPr id="54" name="CuadroTexto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4370293" y="4884420"/>
          <a:ext cx="4247029" cy="259080"/>
        </a:xfrm>
        <a:prstGeom prst="rect">
          <a:avLst/>
        </a:prstGeom>
        <a:gradFill flip="none" rotWithShape="1">
          <a:gsLst>
            <a:gs pos="0">
              <a:schemeClr val="accent5">
                <a:satMod val="103000"/>
                <a:lumMod val="102000"/>
                <a:tint val="94000"/>
              </a:schemeClr>
            </a:gs>
            <a:gs pos="50000">
              <a:schemeClr val="accent5">
                <a:satMod val="110000"/>
                <a:lumMod val="100000"/>
                <a:shade val="100000"/>
              </a:schemeClr>
            </a:gs>
            <a:gs pos="100000">
              <a:schemeClr val="accent5">
                <a:lumMod val="99000"/>
                <a:satMod val="120000"/>
                <a:shade val="78000"/>
              </a:scheme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 baseline="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           </a:t>
          </a:r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Inversión anualizada </a:t>
          </a:r>
        </a:p>
      </xdr:txBody>
    </xdr:sp>
    <xdr:clientData/>
  </xdr:twoCellAnchor>
  <xdr:twoCellAnchor>
    <xdr:from>
      <xdr:col>1</xdr:col>
      <xdr:colOff>64995</xdr:colOff>
      <xdr:row>40</xdr:row>
      <xdr:rowOff>35635</xdr:rowOff>
    </xdr:from>
    <xdr:to>
      <xdr:col>5</xdr:col>
      <xdr:colOff>26895</xdr:colOff>
      <xdr:row>41</xdr:row>
      <xdr:rowOff>98611</xdr:rowOff>
    </xdr:to>
    <xdr:sp macro="" textlink="">
      <xdr:nvSpPr>
        <xdr:cNvPr id="55" name="CuadroTexto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4995" y="7368764"/>
          <a:ext cx="4255994" cy="242271"/>
        </a:xfrm>
        <a:prstGeom prst="rect">
          <a:avLst/>
        </a:prstGeom>
        <a:gradFill flip="none" rotWithShape="0">
          <a:gsLst>
            <a:gs pos="28300">
              <a:schemeClr val="bg1">
                <a:lumMod val="65000"/>
                <a:alpha val="79000"/>
              </a:schemeClr>
            </a:gs>
            <a:gs pos="0">
              <a:schemeClr val="accent3">
                <a:satMod val="103000"/>
                <a:lumMod val="102000"/>
                <a:tint val="94000"/>
              </a:schemeClr>
            </a:gs>
            <a:gs pos="50000">
              <a:schemeClr val="accent3">
                <a:satMod val="110000"/>
                <a:lumMod val="100000"/>
                <a:shade val="100000"/>
              </a:schemeClr>
            </a:gs>
            <a:gs pos="100000">
              <a:schemeClr val="accent3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  <a:ln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r>
            <a:rPr lang="es-PY" sz="1100" b="0" u="none">
              <a:solidFill>
                <a:schemeClr val="bg1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Causas</a:t>
          </a:r>
        </a:p>
      </xdr:txBody>
    </xdr:sp>
    <xdr:clientData/>
  </xdr:twoCellAnchor>
  <xdr:twoCellAnchor>
    <xdr:from>
      <xdr:col>7</xdr:col>
      <xdr:colOff>685800</xdr:colOff>
      <xdr:row>30</xdr:row>
      <xdr:rowOff>145678</xdr:rowOff>
    </xdr:from>
    <xdr:to>
      <xdr:col>9</xdr:col>
      <xdr:colOff>122767</xdr:colOff>
      <xdr:row>36</xdr:row>
      <xdr:rowOff>19051</xdr:rowOff>
    </xdr:to>
    <xdr:sp macro="" textlink="">
      <xdr:nvSpPr>
        <xdr:cNvPr id="57" name="Elips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/>
      </xdr:nvSpPr>
      <xdr:spPr>
        <a:xfrm>
          <a:off x="7308476" y="5636560"/>
          <a:ext cx="1162673" cy="971550"/>
        </a:xfrm>
        <a:prstGeom prst="ellipse">
          <a:avLst/>
        </a:prstGeom>
        <a:gradFill flip="none" rotWithShape="1">
          <a:gsLst>
            <a:gs pos="0">
              <a:schemeClr val="accent5">
                <a:shade val="30000"/>
                <a:satMod val="115000"/>
              </a:schemeClr>
            </a:gs>
            <a:gs pos="50000">
              <a:schemeClr val="accent5">
                <a:shade val="67500"/>
                <a:satMod val="115000"/>
              </a:schemeClr>
            </a:gs>
            <a:gs pos="100000">
              <a:schemeClr val="accent5">
                <a:shade val="100000"/>
                <a:satMod val="115000"/>
              </a:schemeClr>
            </a:gs>
          </a:gsLst>
          <a:lin ang="5400000" scaled="1"/>
          <a:tileRect/>
        </a:gradFill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es-PY"/>
        </a:p>
      </xdr:txBody>
    </xdr:sp>
    <xdr:clientData/>
  </xdr:twoCellAnchor>
  <xdr:twoCellAnchor>
    <xdr:from>
      <xdr:col>8</xdr:col>
      <xdr:colOff>112619</xdr:colOff>
      <xdr:row>31</xdr:row>
      <xdr:rowOff>137945</xdr:rowOff>
    </xdr:from>
    <xdr:to>
      <xdr:col>10</xdr:col>
      <xdr:colOff>156434</xdr:colOff>
      <xdr:row>33</xdr:row>
      <xdr:rowOff>31313</xdr:rowOff>
    </xdr:to>
    <xdr:sp macro="" textlink="'CA Informe'!$T$30">
      <xdr:nvSpPr>
        <xdr:cNvPr id="58" name="CuadroTexto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7620560" y="5281445"/>
          <a:ext cx="1108374" cy="2631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9250AF2-72A2-4C82-A455-E71F1A9FB8D8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2,4%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874059</xdr:colOff>
      <xdr:row>33</xdr:row>
      <xdr:rowOff>23309</xdr:rowOff>
    </xdr:from>
    <xdr:to>
      <xdr:col>9</xdr:col>
      <xdr:colOff>129554</xdr:colOff>
      <xdr:row>34</xdr:row>
      <xdr:rowOff>123265</xdr:rowOff>
    </xdr:to>
    <xdr:sp macro="" textlink="">
      <xdr:nvSpPr>
        <xdr:cNvPr id="59" name="CuadroTexto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7496735" y="6074485"/>
          <a:ext cx="981201" cy="2792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del PIB</a:t>
          </a:r>
        </a:p>
      </xdr:txBody>
    </xdr:sp>
    <xdr:clientData/>
  </xdr:twoCellAnchor>
  <xdr:twoCellAnchor>
    <xdr:from>
      <xdr:col>1</xdr:col>
      <xdr:colOff>11206</xdr:colOff>
      <xdr:row>27</xdr:row>
      <xdr:rowOff>112058</xdr:rowOff>
    </xdr:from>
    <xdr:to>
      <xdr:col>5</xdr:col>
      <xdr:colOff>5167</xdr:colOff>
      <xdr:row>29</xdr:row>
      <xdr:rowOff>8076</xdr:rowOff>
    </xdr:to>
    <xdr:sp macro="" textlink="">
      <xdr:nvSpPr>
        <xdr:cNvPr id="74" name="CuadroTexto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134471" y="4885764"/>
          <a:ext cx="4184961" cy="254606"/>
        </a:xfrm>
        <a:prstGeom prst="rect">
          <a:avLst/>
        </a:prstGeom>
        <a:gradFill flip="none" rotWithShape="1">
          <a:gsLst>
            <a:gs pos="0">
              <a:srgbClr val="FF9933">
                <a:shade val="30000"/>
                <a:satMod val="115000"/>
              </a:srgbClr>
            </a:gs>
            <a:gs pos="50000">
              <a:srgbClr val="FF9933">
                <a:shade val="67500"/>
                <a:satMod val="115000"/>
              </a:srgbClr>
            </a:gs>
            <a:gs pos="100000">
              <a:srgbClr val="FF9933">
                <a:shade val="100000"/>
                <a:satMod val="115000"/>
              </a:srgbClr>
            </a:gs>
          </a:gsLst>
          <a:path path="circle">
            <a:fillToRect t="100000" r="100000"/>
          </a:path>
          <a:tileRect l="-100000" b="-100000"/>
        </a:gradFill>
        <a:ln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l"/>
          <a:r>
            <a:rPr lang="es-PY" sz="1400" b="1" kern="1200">
              <a:solidFill>
                <a:schemeClr val="bg1"/>
              </a:solidFill>
              <a:latin typeface="Arial" panose="020B0604020202020204" pitchFamily="34" charset="0"/>
              <a:ea typeface="Calibri"/>
              <a:cs typeface="Arial" panose="020B0604020202020204" pitchFamily="34" charset="0"/>
            </a:rPr>
            <a:t>	       Gastos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717177</xdr:colOff>
          <xdr:row>7</xdr:row>
          <xdr:rowOff>78442</xdr:rowOff>
        </xdr:from>
        <xdr:to>
          <xdr:col>8</xdr:col>
          <xdr:colOff>89648</xdr:colOff>
          <xdr:row>8</xdr:row>
          <xdr:rowOff>67833</xdr:rowOff>
        </xdr:to>
        <xdr:pic>
          <xdr:nvPicPr>
            <xdr:cNvPr id="76" name="Imagen 75">
              <a:extLst>
                <a:ext uri="{FF2B5EF4-FFF2-40B4-BE49-F238E27FC236}">
                  <a16:creationId xmlns:a16="http://schemas.microsoft.com/office/drawing/2014/main" id="{00000000-0008-0000-0000-00004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13" spid="_x0000_s369246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6566648" y="795618"/>
              <a:ext cx="1030941" cy="2807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425823</xdr:colOff>
          <xdr:row>27</xdr:row>
          <xdr:rowOff>89646</xdr:rowOff>
        </xdr:from>
        <xdr:to>
          <xdr:col>3</xdr:col>
          <xdr:colOff>515471</xdr:colOff>
          <xdr:row>29</xdr:row>
          <xdr:rowOff>11205</xdr:rowOff>
        </xdr:to>
        <xdr:pic>
          <xdr:nvPicPr>
            <xdr:cNvPr id="79" name="Imagen 78">
              <a:extLst>
                <a:ext uri="{FF2B5EF4-FFF2-40B4-BE49-F238E27FC236}">
                  <a16:creationId xmlns:a16="http://schemas.microsoft.com/office/drawing/2014/main" id="{00000000-0008-0000-0000-00004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20" spid="_x0000_s369247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297205" y="4504764"/>
              <a:ext cx="862854" cy="2801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156883</xdr:colOff>
      <xdr:row>11</xdr:row>
      <xdr:rowOff>56030</xdr:rowOff>
    </xdr:from>
    <xdr:to>
      <xdr:col>4</xdr:col>
      <xdr:colOff>633280</xdr:colOff>
      <xdr:row>13</xdr:row>
      <xdr:rowOff>37982</xdr:rowOff>
    </xdr:to>
    <xdr:sp macro="" textlink="'CA Informe'!$T$11">
      <xdr:nvSpPr>
        <xdr:cNvPr id="77" name="CuadroTexto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2801471" y="2442883"/>
          <a:ext cx="1294427" cy="34054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7FB1657B-E182-4FEF-858C-7D0A2BF5E31E}" type="TxLink">
            <a:rPr lang="en-US" sz="1400" b="1" i="0" u="none" strike="noStrike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pPr/>
            <a:t>USD -394,0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212912</xdr:colOff>
      <xdr:row>12</xdr:row>
      <xdr:rowOff>145677</xdr:rowOff>
    </xdr:from>
    <xdr:to>
      <xdr:col>4</xdr:col>
      <xdr:colOff>384174</xdr:colOff>
      <xdr:row>14</xdr:row>
      <xdr:rowOff>52792</xdr:rowOff>
    </xdr:to>
    <xdr:sp macro="" textlink="">
      <xdr:nvSpPr>
        <xdr:cNvPr id="81" name="CuadroTexto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2857500" y="1871383"/>
          <a:ext cx="989292" cy="26570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 editAs="oneCell">
    <xdr:from>
      <xdr:col>5</xdr:col>
      <xdr:colOff>896470</xdr:colOff>
      <xdr:row>0</xdr:row>
      <xdr:rowOff>100854</xdr:rowOff>
    </xdr:from>
    <xdr:to>
      <xdr:col>11</xdr:col>
      <xdr:colOff>112059</xdr:colOff>
      <xdr:row>3</xdr:row>
      <xdr:rowOff>112062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851CDB-44E7-45CB-A193-70414E43C0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264" b="31290"/>
        <a:stretch/>
      </xdr:blipFill>
      <xdr:spPr bwMode="auto">
        <a:xfrm>
          <a:off x="5210735" y="100854"/>
          <a:ext cx="3653118" cy="7283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56029</xdr:colOff>
      <xdr:row>0</xdr:row>
      <xdr:rowOff>156882</xdr:rowOff>
    </xdr:from>
    <xdr:to>
      <xdr:col>4</xdr:col>
      <xdr:colOff>431426</xdr:colOff>
      <xdr:row>3</xdr:row>
      <xdr:rowOff>15651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A06866-C095-4326-8DE8-9147665D94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179294" y="156882"/>
          <a:ext cx="3714750" cy="5759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257733</xdr:colOff>
          <xdr:row>27</xdr:row>
          <xdr:rowOff>87156</xdr:rowOff>
        </xdr:from>
        <xdr:to>
          <xdr:col>8</xdr:col>
          <xdr:colOff>280147</xdr:colOff>
          <xdr:row>29</xdr:row>
          <xdr:rowOff>5915</xdr:rowOff>
        </xdr:to>
        <xdr:pic>
          <xdr:nvPicPr>
            <xdr:cNvPr id="6" name="Imagen 5">
              <a:extLst>
                <a:ext uri="{FF2B5EF4-FFF2-40B4-BE49-F238E27FC236}">
                  <a16:creationId xmlns:a16="http://schemas.microsoft.com/office/drawing/2014/main" id="{E9AEA0E2-3BF0-47DB-2E7B-D8ECDF325AAD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'CA Informe'!$V$38" spid="_x0000_s369248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6880409" y="5342715"/>
              <a:ext cx="907679" cy="277347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1</xdr:col>
      <xdr:colOff>78442</xdr:colOff>
      <xdr:row>18</xdr:row>
      <xdr:rowOff>22412</xdr:rowOff>
    </xdr:from>
    <xdr:to>
      <xdr:col>4</xdr:col>
      <xdr:colOff>705972</xdr:colOff>
      <xdr:row>27</xdr:row>
      <xdr:rowOff>47313</xdr:rowOff>
    </xdr:to>
    <xdr:sp macro="" textlink="">
      <xdr:nvSpPr>
        <xdr:cNvPr id="52" name="CuadroTexto 51">
          <a:extLst>
            <a:ext uri="{FF2B5EF4-FFF2-40B4-BE49-F238E27FC236}">
              <a16:creationId xmlns:a16="http://schemas.microsoft.com/office/drawing/2014/main" id="{D687218D-78F8-4692-B400-7F20BA757368}"/>
            </a:ext>
          </a:extLst>
        </xdr:cNvPr>
        <xdr:cNvSpPr txBox="1"/>
      </xdr:nvSpPr>
      <xdr:spPr>
        <a:xfrm>
          <a:off x="201707" y="3664324"/>
          <a:ext cx="3966883" cy="163854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Resultado primario anualizado equivalente al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-1,5%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del PIB. Por su parte el Gasto Corriente Primario tuvo un </a:t>
          </a:r>
          <a:r>
            <a:rPr kumimoji="0" lang="es-PY" sz="1100" b="0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crecimiento acumulado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del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11,1%.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proveniente de los Ingresos Tributarios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(↑23,5%).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Disminución de la inversión de los últimos doce meses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(↓4,8%).</a:t>
          </a:r>
        </a:p>
      </xdr:txBody>
    </xdr:sp>
    <xdr:clientData/>
  </xdr:twoCellAnchor>
  <xdr:twoCellAnchor>
    <xdr:from>
      <xdr:col>5</xdr:col>
      <xdr:colOff>33618</xdr:colOff>
      <xdr:row>17</xdr:row>
      <xdr:rowOff>67236</xdr:rowOff>
    </xdr:from>
    <xdr:to>
      <xdr:col>9</xdr:col>
      <xdr:colOff>90767</xdr:colOff>
      <xdr:row>24</xdr:row>
      <xdr:rowOff>7286</xdr:rowOff>
    </xdr:to>
    <xdr:sp macro="" textlink="">
      <xdr:nvSpPr>
        <xdr:cNvPr id="53" name="CuadroTexto 52">
          <a:extLst>
            <a:ext uri="{FF2B5EF4-FFF2-40B4-BE49-F238E27FC236}">
              <a16:creationId xmlns:a16="http://schemas.microsoft.com/office/drawing/2014/main" id="{B66D6300-51E8-4918-A072-EDC8F5FBA9DE}"/>
            </a:ext>
          </a:extLst>
        </xdr:cNvPr>
        <xdr:cNvSpPr txBox="1"/>
      </xdr:nvSpPr>
      <xdr:spPr>
        <a:xfrm>
          <a:off x="4347883" y="3529854"/>
          <a:ext cx="4091266" cy="1195108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Mejora en la recaudación acumulada de la impuestos internos y externos (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↑24,1%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y </a:t>
          </a:r>
          <a:r>
            <a:rPr kumimoji="0" lang="es-PY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↑22,6% </a:t>
          </a:r>
          <a:r>
            <a:rPr kumimoji="0" lang="es-PY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, respectivamente).</a:t>
          </a:r>
        </a:p>
        <a:p>
          <a:pPr marL="171450" marR="0" lvl="0" indent="-171450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800"/>
            </a:spcAft>
            <a:buClr>
              <a:srgbClr val="0070C0"/>
            </a:buClr>
            <a:buSzTx/>
            <a:buFont typeface="Arial" panose="020B0604020202020204" pitchFamily="34" charset="0"/>
            <a:buChar char="•"/>
            <a:tabLst/>
            <a:defRPr/>
          </a:pP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Ingresos de Yacyretá en junio de 2024 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(USD 112 millones).</a:t>
          </a:r>
          <a:endParaRPr kumimoji="0" lang="es-PY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156882</xdr:colOff>
      <xdr:row>22</xdr:row>
      <xdr:rowOff>100852</xdr:rowOff>
    </xdr:from>
    <xdr:to>
      <xdr:col>9</xdr:col>
      <xdr:colOff>140634</xdr:colOff>
      <xdr:row>26</xdr:row>
      <xdr:rowOff>156879</xdr:rowOff>
    </xdr:to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3D09A149-B133-4348-B49E-EA7C20B7E416}"/>
            </a:ext>
          </a:extLst>
        </xdr:cNvPr>
        <xdr:cNvSpPr txBox="1"/>
      </xdr:nvSpPr>
      <xdr:spPr>
        <a:xfrm>
          <a:off x="4471147" y="4459940"/>
          <a:ext cx="4017869" cy="773204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040" b="1" baseline="0">
              <a:solidFill>
                <a:sysClr val="windowText" lastClr="000000"/>
              </a:solidFill>
              <a:effectLst/>
            </a:rPr>
            <a:t>Aspecto relevante: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ES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En términos interanuales, la recaudación tanto de impuestos internos como externos  tuvo incrementos 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↑20,4% y ↑28,8%, respectivamente)</a:t>
          </a:r>
          <a:endParaRPr lang="es-PY" sz="1050">
            <a:solidFill>
              <a:sysClr val="windowText" lastClr="000000"/>
            </a:solidFill>
            <a:effectLst/>
          </a:endParaRPr>
        </a:p>
      </xdr:txBody>
    </xdr:sp>
    <xdr:clientData/>
  </xdr:twoCellAnchor>
  <xdr:twoCellAnchor>
    <xdr:from>
      <xdr:col>1</xdr:col>
      <xdr:colOff>0</xdr:colOff>
      <xdr:row>41</xdr:row>
      <xdr:rowOff>123264</xdr:rowOff>
    </xdr:from>
    <xdr:to>
      <xdr:col>5</xdr:col>
      <xdr:colOff>112396</xdr:colOff>
      <xdr:row>52</xdr:row>
      <xdr:rowOff>158563</xdr:rowOff>
    </xdr:to>
    <xdr:sp macro="" textlink="">
      <xdr:nvSpPr>
        <xdr:cNvPr id="60" name="CuadroTexto 59">
          <a:extLst>
            <a:ext uri="{FF2B5EF4-FFF2-40B4-BE49-F238E27FC236}">
              <a16:creationId xmlns:a16="http://schemas.microsoft.com/office/drawing/2014/main" id="{720DA027-5037-4CC3-BEF4-F97F916F3222}"/>
            </a:ext>
          </a:extLst>
        </xdr:cNvPr>
        <xdr:cNvSpPr txBox="1"/>
      </xdr:nvSpPr>
      <xdr:spPr>
        <a:xfrm>
          <a:off x="123265" y="7967382"/>
          <a:ext cx="4303396" cy="2007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Incremento de pagos a Empleados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↑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7,5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los aumentos en MSPyBS y MEC, mientras que las remuneraciones de las Fuerzas Públicas se ajustaron al Salario Mínimo Legal Vigente de 2023.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las Prestaciones Sociales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↑3,0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%)</a:t>
          </a:r>
          <a:r>
            <a:rPr lang="es-PY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, explicado por mayores gastos en los programas de Adultos Mayores y Tekoporá, además de un incremento en los pagos de pensiones contributivas.</a:t>
          </a:r>
        </a:p>
        <a:p>
          <a:pPr marL="171450" indent="-171450">
            <a:lnSpc>
              <a:spcPts val="1300"/>
            </a:lnSpc>
            <a:spcAft>
              <a:spcPts val="800"/>
            </a:spcAft>
            <a:buClr>
              <a:srgbClr val="0070C0"/>
            </a:buClr>
            <a:buFont typeface="Arial" panose="020B0604020202020204" pitchFamily="34" charset="0"/>
            <a:buChar char="•"/>
          </a:pPr>
          <a:r>
            <a:rPr lang="es-PY" sz="1100" b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Aumento en pago de Intereses en términos acumulados </a:t>
          </a:r>
          <a:r>
            <a:rPr lang="es-PY" sz="11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(</a:t>
          </a:r>
          <a:r>
            <a:rPr lang="es-PY" sz="11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↑28,5%)</a:t>
          </a:r>
          <a:r>
            <a:rPr lang="es-PY" sz="1100" b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explicado principalmente por un mayor nivel en el pago de intereses de la Deuda de Bonos y préstamos de Organismos Multilaterales.</a:t>
          </a:r>
          <a:endParaRPr lang="es-PY" sz="1100" b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233643</xdr:colOff>
      <xdr:row>42</xdr:row>
      <xdr:rowOff>154081</xdr:rowOff>
    </xdr:from>
    <xdr:to>
      <xdr:col>6</xdr:col>
      <xdr:colOff>319368</xdr:colOff>
      <xdr:row>47</xdr:row>
      <xdr:rowOff>31937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2303E707-DB7B-472B-BAA5-D7FA1B2710A1}"/>
            </a:ext>
          </a:extLst>
        </xdr:cNvPr>
        <xdr:cNvSpPr txBox="1"/>
      </xdr:nvSpPr>
      <xdr:spPr>
        <a:xfrm>
          <a:off x="4547908" y="8177493"/>
          <a:ext cx="1620931" cy="774326"/>
        </a:xfrm>
        <a:prstGeom prst="rect">
          <a:avLst/>
        </a:prstGeom>
        <a:ln/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224118</xdr:colOff>
      <xdr:row>36</xdr:row>
      <xdr:rowOff>96931</xdr:rowOff>
    </xdr:from>
    <xdr:to>
      <xdr:col>6</xdr:col>
      <xdr:colOff>281268</xdr:colOff>
      <xdr:row>40</xdr:row>
      <xdr:rowOff>50986</xdr:rowOff>
    </xdr:to>
    <xdr:sp macro="" textlink="">
      <xdr:nvSpPr>
        <xdr:cNvPr id="88" name="CuadroTexto 87">
          <a:extLst>
            <a:ext uri="{FF2B5EF4-FFF2-40B4-BE49-F238E27FC236}">
              <a16:creationId xmlns:a16="http://schemas.microsoft.com/office/drawing/2014/main" id="{29CBB85F-0D99-4EEC-B12A-813C27FC0CB9}"/>
            </a:ext>
          </a:extLst>
        </xdr:cNvPr>
        <xdr:cNvSpPr txBox="1"/>
      </xdr:nvSpPr>
      <xdr:spPr>
        <a:xfrm>
          <a:off x="4538383" y="7044578"/>
          <a:ext cx="1592356" cy="671232"/>
        </a:xfrm>
        <a:prstGeom prst="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endParaRPr lang="es-PY"/>
        </a:p>
      </xdr:txBody>
    </xdr:sp>
    <xdr:clientData/>
  </xdr:twoCellAnchor>
  <xdr:twoCellAnchor>
    <xdr:from>
      <xdr:col>5</xdr:col>
      <xdr:colOff>795618</xdr:colOff>
      <xdr:row>34</xdr:row>
      <xdr:rowOff>22412</xdr:rowOff>
    </xdr:from>
    <xdr:to>
      <xdr:col>5</xdr:col>
      <xdr:colOff>1119468</xdr:colOff>
      <xdr:row>35</xdr:row>
      <xdr:rowOff>96932</xdr:rowOff>
    </xdr:to>
    <xdr:sp macro="" textlink="">
      <xdr:nvSpPr>
        <xdr:cNvPr id="89" name="Flecha abajo 71">
          <a:extLst>
            <a:ext uri="{FF2B5EF4-FFF2-40B4-BE49-F238E27FC236}">
              <a16:creationId xmlns:a16="http://schemas.microsoft.com/office/drawing/2014/main" id="{0B739929-6AA7-4517-B177-3C533B99283C}"/>
            </a:ext>
          </a:extLst>
        </xdr:cNvPr>
        <xdr:cNvSpPr/>
      </xdr:nvSpPr>
      <xdr:spPr>
        <a:xfrm>
          <a:off x="5109883" y="6555441"/>
          <a:ext cx="323850" cy="253815"/>
        </a:xfrm>
        <a:prstGeom prst="downArrow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776568</xdr:colOff>
      <xdr:row>40</xdr:row>
      <xdr:rowOff>132230</xdr:rowOff>
    </xdr:from>
    <xdr:to>
      <xdr:col>5</xdr:col>
      <xdr:colOff>1140462</xdr:colOff>
      <xdr:row>42</xdr:row>
      <xdr:rowOff>88191</xdr:rowOff>
    </xdr:to>
    <xdr:sp macro="" textlink="">
      <xdr:nvSpPr>
        <xdr:cNvPr id="90" name="Más 74">
          <a:extLst>
            <a:ext uri="{FF2B5EF4-FFF2-40B4-BE49-F238E27FC236}">
              <a16:creationId xmlns:a16="http://schemas.microsoft.com/office/drawing/2014/main" id="{2CCB348D-BFF9-4DCE-9A24-72C0AC100BAE}"/>
            </a:ext>
          </a:extLst>
        </xdr:cNvPr>
        <xdr:cNvSpPr/>
      </xdr:nvSpPr>
      <xdr:spPr>
        <a:xfrm>
          <a:off x="5090833" y="7797054"/>
          <a:ext cx="363894" cy="314549"/>
        </a:xfrm>
        <a:prstGeom prst="mathPlus">
          <a:avLst/>
        </a:prstGeom>
        <a:solidFill>
          <a:schemeClr val="bg1">
            <a:lumMod val="75000"/>
          </a:schemeClr>
        </a:solidFill>
        <a:ln w="3175">
          <a:solidFill>
            <a:schemeClr val="bg1">
              <a:lumMod val="65000"/>
            </a:schemeClr>
          </a:solidFill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6</xdr:col>
      <xdr:colOff>117439</xdr:colOff>
      <xdr:row>39</xdr:row>
      <xdr:rowOff>85501</xdr:rowOff>
    </xdr:from>
    <xdr:to>
      <xdr:col>6</xdr:col>
      <xdr:colOff>666079</xdr:colOff>
      <xdr:row>41</xdr:row>
      <xdr:rowOff>106484</xdr:rowOff>
    </xdr:to>
    <xdr:sp macro="" textlink="">
      <xdr:nvSpPr>
        <xdr:cNvPr id="91" name="Elipse 90">
          <a:extLst>
            <a:ext uri="{FF2B5EF4-FFF2-40B4-BE49-F238E27FC236}">
              <a16:creationId xmlns:a16="http://schemas.microsoft.com/office/drawing/2014/main" id="{64C81745-2791-4D61-B56C-58C79E06F81E}"/>
            </a:ext>
          </a:extLst>
        </xdr:cNvPr>
        <xdr:cNvSpPr/>
      </xdr:nvSpPr>
      <xdr:spPr>
        <a:xfrm>
          <a:off x="5966910" y="7571030"/>
          <a:ext cx="548640" cy="379572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7</xdr:col>
      <xdr:colOff>71719</xdr:colOff>
      <xdr:row>36</xdr:row>
      <xdr:rowOff>152401</xdr:rowOff>
    </xdr:from>
    <xdr:to>
      <xdr:col>9</xdr:col>
      <xdr:colOff>174812</xdr:colOff>
      <xdr:row>39</xdr:row>
      <xdr:rowOff>39781</xdr:rowOff>
    </xdr:to>
    <xdr:sp macro="" textlink="">
      <xdr:nvSpPr>
        <xdr:cNvPr id="92" name="CuadroTexto 91">
          <a:extLst>
            <a:ext uri="{FF2B5EF4-FFF2-40B4-BE49-F238E27FC236}">
              <a16:creationId xmlns:a16="http://schemas.microsoft.com/office/drawing/2014/main" id="{2CC1C040-A0F2-4AA7-A59A-4701C6CF18EB}"/>
            </a:ext>
          </a:extLst>
        </xdr:cNvPr>
        <xdr:cNvSpPr txBox="1"/>
      </xdr:nvSpPr>
      <xdr:spPr>
        <a:xfrm>
          <a:off x="6694395" y="7100048"/>
          <a:ext cx="1828799" cy="42526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050" b="1">
              <a:latin typeface="+mn-lt"/>
              <a:cs typeface="Poppins" panose="02000000000000000000" pitchFamily="2" charset="0"/>
            </a:rPr>
            <a:t>Organismos</a:t>
          </a:r>
          <a:r>
            <a:rPr lang="es-PY" sz="1050" b="1" baseline="0">
              <a:latin typeface="+mn-lt"/>
              <a:cs typeface="Poppins" panose="02000000000000000000" pitchFamily="2" charset="0"/>
            </a:rPr>
            <a:t> Financiadores</a:t>
          </a:r>
        </a:p>
        <a:p>
          <a:pPr algn="ctr"/>
          <a:r>
            <a:rPr lang="es-PY" sz="1000" b="1" baseline="0">
              <a:latin typeface="+mn-lt"/>
            </a:rPr>
            <a:t>En USD millones</a:t>
          </a:r>
          <a:endParaRPr lang="es-PY" sz="1000" b="1">
            <a:latin typeface="+mn-lt"/>
          </a:endParaRPr>
        </a:p>
      </xdr:txBody>
    </xdr:sp>
    <xdr:clientData/>
  </xdr:twoCellAnchor>
  <xdr:twoCellAnchor>
    <xdr:from>
      <xdr:col>6</xdr:col>
      <xdr:colOff>746314</xdr:colOff>
      <xdr:row>38</xdr:row>
      <xdr:rowOff>172571</xdr:rowOff>
    </xdr:from>
    <xdr:to>
      <xdr:col>10</xdr:col>
      <xdr:colOff>29135</xdr:colOff>
      <xdr:row>50</xdr:row>
      <xdr:rowOff>127748</xdr:rowOff>
    </xdr:to>
    <xdr:graphicFrame macro="">
      <xdr:nvGraphicFramePr>
        <xdr:cNvPr id="93" name="Diagrama 92">
          <a:extLst>
            <a:ext uri="{FF2B5EF4-FFF2-40B4-BE49-F238E27FC236}">
              <a16:creationId xmlns:a16="http://schemas.microsoft.com/office/drawing/2014/main" id="{E27C7462-D6BF-477B-9F63-633859822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>
    <xdr:from>
      <xdr:col>6</xdr:col>
      <xdr:colOff>112059</xdr:colOff>
      <xdr:row>45</xdr:row>
      <xdr:rowOff>134471</xdr:rowOff>
    </xdr:from>
    <xdr:to>
      <xdr:col>6</xdr:col>
      <xdr:colOff>660699</xdr:colOff>
      <xdr:row>48</xdr:row>
      <xdr:rowOff>31629</xdr:rowOff>
    </xdr:to>
    <xdr:sp macro="" textlink="">
      <xdr:nvSpPr>
        <xdr:cNvPr id="96" name="Elipse 95">
          <a:extLst>
            <a:ext uri="{FF2B5EF4-FFF2-40B4-BE49-F238E27FC236}">
              <a16:creationId xmlns:a16="http://schemas.microsoft.com/office/drawing/2014/main" id="{73CE71E1-91EB-440A-875B-6DE0B642F50F}"/>
            </a:ext>
          </a:extLst>
        </xdr:cNvPr>
        <xdr:cNvSpPr/>
      </xdr:nvSpPr>
      <xdr:spPr>
        <a:xfrm>
          <a:off x="5961530" y="8695765"/>
          <a:ext cx="548640" cy="435040"/>
        </a:xfrm>
        <a:prstGeom prst="ellipse">
          <a:avLst/>
        </a:prstGeom>
        <a:solidFill>
          <a:schemeClr val="bg1">
            <a:lumMod val="65000"/>
          </a:schemeClr>
        </a:solidFill>
        <a:ln>
          <a:noFill/>
        </a:ln>
        <a:scene3d>
          <a:camera prst="orthographicFront"/>
          <a:lightRig rig="threePt" dir="t"/>
        </a:scene3d>
        <a:sp3d>
          <a:bevelT/>
        </a:sp3d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s-PY"/>
        </a:p>
      </xdr:txBody>
    </xdr:sp>
    <xdr:clientData/>
  </xdr:twoCellAnchor>
  <xdr:twoCellAnchor>
    <xdr:from>
      <xdr:col>5</xdr:col>
      <xdr:colOff>672352</xdr:colOff>
      <xdr:row>36</xdr:row>
      <xdr:rowOff>100852</xdr:rowOff>
    </xdr:from>
    <xdr:to>
      <xdr:col>6</xdr:col>
      <xdr:colOff>262777</xdr:colOff>
      <xdr:row>38</xdr:row>
      <xdr:rowOff>45383</xdr:rowOff>
    </xdr:to>
    <xdr:sp macro="" textlink="">
      <xdr:nvSpPr>
        <xdr:cNvPr id="97" name="CuadroTexto 96">
          <a:extLst>
            <a:ext uri="{FF2B5EF4-FFF2-40B4-BE49-F238E27FC236}">
              <a16:creationId xmlns:a16="http://schemas.microsoft.com/office/drawing/2014/main" id="{0B11BF5F-03C4-43B3-B306-464FF1B9FACA}"/>
            </a:ext>
          </a:extLst>
        </xdr:cNvPr>
        <xdr:cNvSpPr txBox="1"/>
      </xdr:nvSpPr>
      <xdr:spPr>
        <a:xfrm>
          <a:off x="4986617" y="7048499"/>
          <a:ext cx="112563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MOPC  </a:t>
          </a:r>
        </a:p>
      </xdr:txBody>
    </xdr:sp>
    <xdr:clientData/>
  </xdr:twoCellAnchor>
  <xdr:twoCellAnchor>
    <xdr:from>
      <xdr:col>5</xdr:col>
      <xdr:colOff>571499</xdr:colOff>
      <xdr:row>37</xdr:row>
      <xdr:rowOff>112059</xdr:rowOff>
    </xdr:from>
    <xdr:to>
      <xdr:col>6</xdr:col>
      <xdr:colOff>134554</xdr:colOff>
      <xdr:row>39</xdr:row>
      <xdr:rowOff>56590</xdr:rowOff>
    </xdr:to>
    <xdr:sp macro="" textlink="'CA Informe'!T39">
      <xdr:nvSpPr>
        <xdr:cNvPr id="99" name="CuadroTexto 98">
          <a:extLst>
            <a:ext uri="{FF2B5EF4-FFF2-40B4-BE49-F238E27FC236}">
              <a16:creationId xmlns:a16="http://schemas.microsoft.com/office/drawing/2014/main" id="{3EC26ABE-EAE3-4D2A-9DB4-789C9F65EE5B}"/>
            </a:ext>
          </a:extLst>
        </xdr:cNvPr>
        <xdr:cNvSpPr txBox="1"/>
      </xdr:nvSpPr>
      <xdr:spPr>
        <a:xfrm>
          <a:off x="4885764" y="7239000"/>
          <a:ext cx="1098261" cy="3031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62E52FAC-F996-44EB-A08F-EF5406550AA8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803,8</a:t>
          </a:fld>
          <a:endParaRPr lang="en-US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493058</xdr:colOff>
      <xdr:row>38</xdr:row>
      <xdr:rowOff>123264</xdr:rowOff>
    </xdr:from>
    <xdr:to>
      <xdr:col>6</xdr:col>
      <xdr:colOff>13015</xdr:colOff>
      <xdr:row>40</xdr:row>
      <xdr:rowOff>39219</xdr:rowOff>
    </xdr:to>
    <xdr:sp macro="" textlink="">
      <xdr:nvSpPr>
        <xdr:cNvPr id="100" name="CuadroTexto 99">
          <a:extLst>
            <a:ext uri="{FF2B5EF4-FFF2-40B4-BE49-F238E27FC236}">
              <a16:creationId xmlns:a16="http://schemas.microsoft.com/office/drawing/2014/main" id="{7D967C0B-AE6E-4FBF-BB37-5DC262C2DE9B}"/>
            </a:ext>
          </a:extLst>
        </xdr:cNvPr>
        <xdr:cNvSpPr txBox="1"/>
      </xdr:nvSpPr>
      <xdr:spPr>
        <a:xfrm>
          <a:off x="4807323" y="7429499"/>
          <a:ext cx="1055163" cy="2745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5</xdr:col>
      <xdr:colOff>403412</xdr:colOff>
      <xdr:row>42</xdr:row>
      <xdr:rowOff>168087</xdr:rowOff>
    </xdr:from>
    <xdr:to>
      <xdr:col>6</xdr:col>
      <xdr:colOff>401508</xdr:colOff>
      <xdr:row>44</xdr:row>
      <xdr:rowOff>110937</xdr:rowOff>
    </xdr:to>
    <xdr:sp macro="" textlink="">
      <xdr:nvSpPr>
        <xdr:cNvPr id="101" name="CuadroTexto 100">
          <a:extLst>
            <a:ext uri="{FF2B5EF4-FFF2-40B4-BE49-F238E27FC236}">
              <a16:creationId xmlns:a16="http://schemas.microsoft.com/office/drawing/2014/main" id="{BCA4CB2E-95EB-4717-9E6F-20B0D14D3454}"/>
            </a:ext>
          </a:extLst>
        </xdr:cNvPr>
        <xdr:cNvSpPr txBox="1"/>
      </xdr:nvSpPr>
      <xdr:spPr>
        <a:xfrm>
          <a:off x="4717677" y="8191499"/>
          <a:ext cx="1533302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PY" sz="11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Otras entidades</a:t>
          </a:r>
        </a:p>
      </xdr:txBody>
    </xdr:sp>
    <xdr:clientData/>
  </xdr:twoCellAnchor>
  <xdr:twoCellAnchor>
    <xdr:from>
      <xdr:col>5</xdr:col>
      <xdr:colOff>605119</xdr:colOff>
      <xdr:row>44</xdr:row>
      <xdr:rowOff>11205</xdr:rowOff>
    </xdr:from>
    <xdr:to>
      <xdr:col>6</xdr:col>
      <xdr:colOff>187927</xdr:colOff>
      <xdr:row>45</xdr:row>
      <xdr:rowOff>125681</xdr:rowOff>
    </xdr:to>
    <xdr:sp macro="" textlink="'CA Informe'!T41">
      <xdr:nvSpPr>
        <xdr:cNvPr id="102" name="CuadroTexto 101">
          <a:extLst>
            <a:ext uri="{FF2B5EF4-FFF2-40B4-BE49-F238E27FC236}">
              <a16:creationId xmlns:a16="http://schemas.microsoft.com/office/drawing/2014/main" id="{0081D6FF-8803-4BEF-9B96-0200C7568A9D}"/>
            </a:ext>
          </a:extLst>
        </xdr:cNvPr>
        <xdr:cNvSpPr txBox="1"/>
      </xdr:nvSpPr>
      <xdr:spPr>
        <a:xfrm>
          <a:off x="4919384" y="8393205"/>
          <a:ext cx="1118014" cy="2937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EE887DA-D7E6-409E-90C8-653895C237B4}" type="TxLink">
            <a:rPr lang="en-US" sz="1200" b="1" i="0" u="none" strike="noStrike">
              <a:solidFill>
                <a:schemeClr val="bg1"/>
              </a:solidFill>
              <a:latin typeface="Calibri"/>
              <a:ea typeface="Calibri"/>
              <a:cs typeface="Calibri"/>
            </a:rPr>
            <a:pPr/>
            <a:t>USD 467,9</a:t>
          </a:fld>
          <a:endParaRPr lang="es-PY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493060</xdr:colOff>
      <xdr:row>45</xdr:row>
      <xdr:rowOff>72499</xdr:rowOff>
    </xdr:from>
    <xdr:to>
      <xdr:col>6</xdr:col>
      <xdr:colOff>13017</xdr:colOff>
      <xdr:row>47</xdr:row>
      <xdr:rowOff>15349</xdr:rowOff>
    </xdr:to>
    <xdr:sp macro="" textlink="">
      <xdr:nvSpPr>
        <xdr:cNvPr id="104" name="CuadroTexto 103">
          <a:extLst>
            <a:ext uri="{FF2B5EF4-FFF2-40B4-BE49-F238E27FC236}">
              <a16:creationId xmlns:a16="http://schemas.microsoft.com/office/drawing/2014/main" id="{8747E076-A3DF-4D1C-A5BC-06D870D28170}"/>
            </a:ext>
          </a:extLst>
        </xdr:cNvPr>
        <xdr:cNvSpPr txBox="1"/>
      </xdr:nvSpPr>
      <xdr:spPr>
        <a:xfrm>
          <a:off x="4807325" y="8633793"/>
          <a:ext cx="1055163" cy="30143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PY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millones</a:t>
          </a:r>
        </a:p>
      </xdr:txBody>
    </xdr:sp>
    <xdr:clientData/>
  </xdr:twoCellAnchor>
  <xdr:twoCellAnchor>
    <xdr:from>
      <xdr:col>6</xdr:col>
      <xdr:colOff>100852</xdr:colOff>
      <xdr:row>39</xdr:row>
      <xdr:rowOff>112060</xdr:rowOff>
    </xdr:from>
    <xdr:to>
      <xdr:col>6</xdr:col>
      <xdr:colOff>737163</xdr:colOff>
      <xdr:row>41</xdr:row>
      <xdr:rowOff>22413</xdr:rowOff>
    </xdr:to>
    <xdr:sp macro="" textlink="">
      <xdr:nvSpPr>
        <xdr:cNvPr id="105" name="CuadroTexto 104">
          <a:extLst>
            <a:ext uri="{FF2B5EF4-FFF2-40B4-BE49-F238E27FC236}">
              <a16:creationId xmlns:a16="http://schemas.microsoft.com/office/drawing/2014/main" id="{4B0549A7-CA65-46F8-9593-7DB6DEA7DAD0}"/>
            </a:ext>
          </a:extLst>
        </xdr:cNvPr>
        <xdr:cNvSpPr txBox="1"/>
      </xdr:nvSpPr>
      <xdr:spPr>
        <a:xfrm>
          <a:off x="5950323" y="7597589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73%</a:t>
          </a:r>
        </a:p>
      </xdr:txBody>
    </xdr:sp>
    <xdr:clientData/>
  </xdr:twoCellAnchor>
  <xdr:twoCellAnchor>
    <xdr:from>
      <xdr:col>6</xdr:col>
      <xdr:colOff>89647</xdr:colOff>
      <xdr:row>46</xdr:row>
      <xdr:rowOff>44824</xdr:rowOff>
    </xdr:from>
    <xdr:to>
      <xdr:col>6</xdr:col>
      <xdr:colOff>725958</xdr:colOff>
      <xdr:row>47</xdr:row>
      <xdr:rowOff>134472</xdr:rowOff>
    </xdr:to>
    <xdr:sp macro="" textlink="">
      <xdr:nvSpPr>
        <xdr:cNvPr id="106" name="CuadroTexto 105">
          <a:extLst>
            <a:ext uri="{FF2B5EF4-FFF2-40B4-BE49-F238E27FC236}">
              <a16:creationId xmlns:a16="http://schemas.microsoft.com/office/drawing/2014/main" id="{396FD054-3098-4EB8-8453-C47B6E2AA1B2}"/>
            </a:ext>
          </a:extLst>
        </xdr:cNvPr>
        <xdr:cNvSpPr txBox="1"/>
      </xdr:nvSpPr>
      <xdr:spPr>
        <a:xfrm>
          <a:off x="5939118" y="8785412"/>
          <a:ext cx="636311" cy="2689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PY" sz="12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27%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806824</xdr:colOff>
      <xdr:row>0</xdr:row>
      <xdr:rowOff>44823</xdr:rowOff>
    </xdr:from>
    <xdr:to>
      <xdr:col>7</xdr:col>
      <xdr:colOff>560295</xdr:colOff>
      <xdr:row>1</xdr:row>
      <xdr:rowOff>214016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B01C2F3-9524-498C-8D98-67EAFCB493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6622677" y="44823"/>
          <a:ext cx="1927412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67236</xdr:colOff>
      <xdr:row>0</xdr:row>
      <xdr:rowOff>89648</xdr:rowOff>
    </xdr:from>
    <xdr:to>
      <xdr:col>0</xdr:col>
      <xdr:colOff>2633382</xdr:colOff>
      <xdr:row>1</xdr:row>
      <xdr:rowOff>285804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01D0A2-449F-27F0-2A81-9A8D3556DF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67236" y="89648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415738</xdr:colOff>
      <xdr:row>0</xdr:row>
      <xdr:rowOff>78441</xdr:rowOff>
    </xdr:from>
    <xdr:to>
      <xdr:col>7</xdr:col>
      <xdr:colOff>45944</xdr:colOff>
      <xdr:row>2</xdr:row>
      <xdr:rowOff>45928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2F92508-6F85-4A7E-B4BD-4F8DC48EB5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97" t="36536" r="12862" b="37834"/>
        <a:stretch/>
      </xdr:blipFill>
      <xdr:spPr bwMode="auto">
        <a:xfrm>
          <a:off x="8226238" y="78441"/>
          <a:ext cx="1905000" cy="3708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78441</xdr:colOff>
      <xdr:row>0</xdr:row>
      <xdr:rowOff>78441</xdr:rowOff>
    </xdr:from>
    <xdr:to>
      <xdr:col>0</xdr:col>
      <xdr:colOff>2644587</xdr:colOff>
      <xdr:row>2</xdr:row>
      <xdr:rowOff>72891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D80CD0-9716-4BFC-A3CA-B708353B1F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89" t="39516" r="11347" b="38978"/>
        <a:stretch/>
      </xdr:blipFill>
      <xdr:spPr bwMode="auto">
        <a:xfrm>
          <a:off x="78441" y="78441"/>
          <a:ext cx="2566146" cy="39786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563880</xdr:colOff>
      <xdr:row>0</xdr:row>
      <xdr:rowOff>160020</xdr:rowOff>
    </xdr:from>
    <xdr:to>
      <xdr:col>5</xdr:col>
      <xdr:colOff>872490</xdr:colOff>
      <xdr:row>14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Año 1">
              <a:extLst>
                <a:ext uri="{FF2B5EF4-FFF2-40B4-BE49-F238E27FC236}">
                  <a16:creationId xmlns:a16="http://schemas.microsoft.com/office/drawing/2014/main" id="{00000000-0008-0000-08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53100" y="160020"/>
              <a:ext cx="1127760" cy="2466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8</xdr:row>
      <xdr:rowOff>0</xdr:rowOff>
    </xdr:from>
    <xdr:to>
      <xdr:col>18</xdr:col>
      <xdr:colOff>404532</xdr:colOff>
      <xdr:row>17</xdr:row>
      <xdr:rowOff>35858</xdr:rowOff>
    </xdr:to>
    <mc:AlternateContent xmlns:mc="http://schemas.openxmlformats.org/markup-compatibility/2006">
      <mc:Choice xmlns:a14="http://schemas.microsoft.com/office/drawing/2010/main" Requires="a14">
        <xdr:graphicFrame macro="">
          <xdr:nvGraphicFramePr>
            <xdr:cNvPr id="2" name="Mes 1">
              <a:extLst>
                <a:ext uri="{FF2B5EF4-FFF2-40B4-BE49-F238E27FC236}">
                  <a16:creationId xmlns:a16="http://schemas.microsoft.com/office/drawing/2014/main" id="{B0975E6E-24D5-4B88-9B28-26E712020F3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696450" y="1914525"/>
              <a:ext cx="1947582" cy="17503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Y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60.13\Users\Users\luisb\Desktop\Informe%20MEFP%202001%20SEPTIEMBRE%202020%202do%20corte%2005-10-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Dashboard"/>
      <sheetName val="Ingresos"/>
      <sheetName val="Gastos"/>
      <sheetName val="Inversión"/>
      <sheetName val="TDs"/>
      <sheetName val="TD inf"/>
      <sheetName val="Base1"/>
      <sheetName val="Ley de Emergencia"/>
      <sheetName val="Salarios Ley de emergencia"/>
      <sheetName val="Situfin serie mensual"/>
      <sheetName val="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3">
          <cell r="G3">
            <v>2003</v>
          </cell>
          <cell r="H3">
            <v>6435.5050000000001</v>
          </cell>
        </row>
        <row r="4">
          <cell r="G4">
            <v>2004</v>
          </cell>
          <cell r="H4">
            <v>5968.743993506494</v>
          </cell>
        </row>
        <row r="5">
          <cell r="G5">
            <v>2005</v>
          </cell>
          <cell r="H5">
            <v>6164.4231601731617</v>
          </cell>
        </row>
        <row r="6">
          <cell r="G6">
            <v>2006</v>
          </cell>
          <cell r="H6">
            <v>5620.3541571732358</v>
          </cell>
        </row>
        <row r="7">
          <cell r="G7">
            <v>2007</v>
          </cell>
          <cell r="H7">
            <v>5019.7474025148513</v>
          </cell>
        </row>
        <row r="8">
          <cell r="G8">
            <v>2008</v>
          </cell>
          <cell r="H8">
            <v>4347.2092327326882</v>
          </cell>
        </row>
        <row r="9">
          <cell r="G9">
            <v>2009</v>
          </cell>
          <cell r="H9">
            <v>4956.7737994112422</v>
          </cell>
        </row>
        <row r="10">
          <cell r="G10">
            <v>2010</v>
          </cell>
          <cell r="H10">
            <v>4733.6298160173164</v>
          </cell>
        </row>
        <row r="11">
          <cell r="G11">
            <v>2011</v>
          </cell>
          <cell r="H11">
            <v>4187.3393635604152</v>
          </cell>
        </row>
        <row r="12">
          <cell r="G12">
            <v>2012</v>
          </cell>
          <cell r="H12">
            <v>4418.1935489342322</v>
          </cell>
        </row>
        <row r="13">
          <cell r="G13">
            <v>2013</v>
          </cell>
          <cell r="H13">
            <v>4303.5727905966605</v>
          </cell>
        </row>
        <row r="14">
          <cell r="G14">
            <v>2014</v>
          </cell>
          <cell r="H14">
            <v>4462.2382870900065</v>
          </cell>
        </row>
        <row r="15">
          <cell r="G15">
            <v>2015</v>
          </cell>
          <cell r="H15">
            <v>5204.92080811087</v>
          </cell>
        </row>
        <row r="16">
          <cell r="G16">
            <v>2016</v>
          </cell>
          <cell r="H16">
            <v>5670.5408979978356</v>
          </cell>
        </row>
        <row r="17">
          <cell r="G17">
            <v>2017</v>
          </cell>
          <cell r="H17">
            <v>5618.9334516428025</v>
          </cell>
        </row>
        <row r="18">
          <cell r="G18">
            <v>2018</v>
          </cell>
          <cell r="H18">
            <v>5732.1045776589453</v>
          </cell>
        </row>
        <row r="19">
          <cell r="G19">
            <v>2019</v>
          </cell>
          <cell r="H19">
            <v>6240.7220576092332</v>
          </cell>
        </row>
        <row r="20">
          <cell r="G20">
            <v>2020</v>
          </cell>
          <cell r="H20">
            <v>6988.5519047619046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uis Benitez" refreshedDate="45505.442508333334" createdVersion="6" refreshedVersion="6" minRefreshableVersion="3" recordCount="259" xr:uid="{00000000-000A-0000-FFFF-FFFF01000000}">
  <cacheSource type="worksheet">
    <worksheetSource name="Datos1"/>
  </cacheSource>
  <cacheFields count="142">
    <cacheField name="Periodo" numFmtId="17">
      <sharedItems containsSemiMixedTypes="0" containsNonDate="0" containsDate="1" containsString="0" minDate="2003-01-01T00:00:00" maxDate="2024-07-02T00:00:00" count="259"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</sharedItems>
      <fieldGroup par="141" base="0">
        <rangePr groupBy="months" startDate="2003-01-01T00:00:00" endDate="2024-07-02T00:00:00"/>
        <groupItems count="14">
          <s v="&lt;1/1/2003"/>
          <s v="ene"/>
          <s v="feb"/>
          <s v="mar"/>
          <s v="abr"/>
          <s v="may"/>
          <s v="jun"/>
          <s v="jul"/>
          <s v="ago"/>
          <s v="sept"/>
          <s v="oct"/>
          <s v="nov"/>
          <s v="dic"/>
          <s v="&gt;2/7/2024"/>
        </groupItems>
      </fieldGroup>
    </cacheField>
    <cacheField name="Nro. Mes" numFmtId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Año" numFmtId="0">
      <sharedItems containsSemiMixedTypes="0" containsString="0" containsNumber="1" containsInteger="1" minValue="2003" maxValue="2024" count="22"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</sharedItems>
    </cacheField>
    <cacheField name="PIB nominal (miles de millones de G.)" numFmtId="3">
      <sharedItems containsSemiMixedTypes="0" containsString="0" containsNumber="1" minValue="49411.959699781924" maxValue="334302.3766856193"/>
    </cacheField>
    <cacheField name="Tipo de cambio Gs./US$" numFmtId="3">
      <sharedItems containsSemiMixedTypes="0" containsString="0" containsNumber="1" minValue="3873.0454545454545" maxValue="7558.5665217391306"/>
    </cacheField>
    <cacheField name="Ingreso Total (Recaudado)" numFmtId="164">
      <sharedItems containsSemiMixedTypes="0" containsString="0" containsNumber="1" minValue="377.89362093800003" maxValue="5401.0182893279998"/>
    </cacheField>
    <cacheField name="Ingreso Total (% del PIB)" numFmtId="164">
      <sharedItems containsSemiMixedTypes="0" containsString="0" containsNumber="1" minValue="0.65718353322638123" maxValue="1.6942438057393916"/>
    </cacheField>
    <cacheField name="IT acumulado por año" numFmtId="164">
      <sharedItems containsSemiMixedTypes="0" containsString="0" containsNumber="1" minValue="377.89362093800003" maxValue="43942.01904501301"/>
    </cacheField>
    <cacheField name="IT Suma 12 meses" numFmtId="164">
      <sharedItems containsString="0" containsBlank="1" containsNumber="1" minValue="6050.7447638530002" maxValue="48986.297627036998"/>
    </cacheField>
    <cacheField name="% Var acum Ingreso total" numFmtId="0">
      <sharedItems containsString="0" containsBlank="1" containsNumber="1" minValue="-0.16389438061391215" maxValue="0.47798747754632043"/>
    </cacheField>
    <cacheField name="% Var interanual" numFmtId="0">
      <sharedItems containsString="0" containsBlank="1" containsNumber="1" minValue="-0.46803483084783837" maxValue="0.87944238872944047"/>
    </cacheField>
    <cacheField name="% Var suma 12 meses" numFmtId="0">
      <sharedItems containsString="0" containsBlank="1" containsNumber="1" minValue="-7.0642820394537176E-2" maxValue="0.29390026183365259"/>
    </cacheField>
    <cacheField name="Ingresos Tributarios" numFmtId="164">
      <sharedItems containsSemiMixedTypes="0" containsString="0" containsNumber="1" minValue="230.05253460700001" maxValue="4387.6120386270004"/>
    </cacheField>
    <cacheField name="Presión Tributaria" numFmtId="164">
      <sharedItems containsSemiMixedTypes="0" containsString="0" containsNumber="1" minValue="0.44839968072897068" maxValue="1.3124680961371527"/>
    </cacheField>
    <cacheField name="Tributarios Acum. Por año" numFmtId="164">
      <sharedItems containsSemiMixedTypes="0" containsString="0" containsNumber="1" minValue="244.56120121400002" maxValue="31749.592397344"/>
    </cacheField>
    <cacheField name="Tributarios suma 12 meses" numFmtId="164">
      <sharedItems containsString="0" containsBlank="1" containsNumber="1" minValue="3675.8208073330002" maxValue="36076.142213327003"/>
    </cacheField>
    <cacheField name="% Var. Interanual Tributarios" numFmtId="0">
      <sharedItems containsString="0" containsBlank="1" containsNumber="1" minValue="-0.51409375115523126" maxValue="1.2090252581883481"/>
    </cacheField>
    <cacheField name="% Var. Acum. Tributarios" numFmtId="0">
      <sharedItems containsString="0" containsBlank="1" containsNumber="1" minValue="-0.1913304265648974" maxValue="0.4569014518472716"/>
    </cacheField>
    <cacheField name="% Var. Suma 12m Tributarios" numFmtId="0">
      <sharedItems containsString="0" containsBlank="1" containsNumber="1" minValue="-7.5887964016627119E-2" maxValue="0.34096998688746383"/>
    </cacheField>
    <cacheField name="Imp. Internos" numFmtId="164">
      <sharedItems containsString="0" containsBlank="1" containsNumber="1" minValue="109.87301905599999" maxValue="2846.6344762150002"/>
    </cacheField>
    <cacheField name="Imp. Internos suma 12 meses" numFmtId="164">
      <sharedItems containsString="0" containsBlank="1" containsNumber="1" minValue="1629.2645083789998" maxValue="20547.229682309"/>
    </cacheField>
    <cacheField name="% Var. Anualizado Imp. Internos" numFmtId="0">
      <sharedItems containsString="0" containsBlank="1" containsNumber="1" minValue="-0.18075849872826022" maxValue="0.28583090224085672"/>
    </cacheField>
    <cacheField name="% Var. Interanual Imp. Internos" numFmtId="0">
      <sharedItems containsString="0" containsBlank="1" containsNumber="1" minValue="-1" maxValue="1.4795046943974146"/>
    </cacheField>
    <cacheField name="Imp. Externos" numFmtId="164">
      <sharedItems containsString="0" containsBlank="1" containsNumber="1" minValue="123.32330347200001" maxValue="1196.2302537130001"/>
    </cacheField>
    <cacheField name="Imp. Externos suma 12 meses" numFmtId="164">
      <sharedItems containsString="0" containsBlank="1" containsNumber="1" minValue="2077.0287278750002" maxValue="13605.240211532"/>
    </cacheField>
    <cacheField name="% Var. Anualizado Imp. Externos" numFmtId="0">
      <sharedItems containsString="0" containsBlank="1" containsNumber="1" minValue="-0.1546137059131375" maxValue="0.4024111425353869"/>
    </cacheField>
    <cacheField name="% Var. Interanual Imp. Externos" numFmtId="0">
      <sharedItems containsString="0" containsBlank="1" containsNumber="1" minValue="-1" maxValue="0.90539907155663757"/>
    </cacheField>
    <cacheField name="IVA interno" numFmtId="164">
      <sharedItems containsString="0" containsBlank="1" containsNumber="1" minValue="64.908083879000003" maxValue="1083.7891622949999"/>
    </cacheField>
    <cacheField name="IVA externo" numFmtId="164">
      <sharedItems containsString="0" containsBlank="1" containsNumber="1" minValue="51.21967325" maxValue="676.74586760799991"/>
    </cacheField>
    <cacheField name="% Var. i.a. IVA interno" numFmtId="0">
      <sharedItems containsString="0" containsBlank="1" containsNumber="1" minValue="-1" maxValue="0.85112320719038315"/>
    </cacheField>
    <cacheField name="% Var. i.a. IVA externo" numFmtId="0">
      <sharedItems containsString="0" containsBlank="1" containsNumber="1" minValue="-1" maxValue="0.82542683677336814"/>
    </cacheField>
    <cacheField name="Contribuciones Sociales" numFmtId="164">
      <sharedItems containsSemiMixedTypes="0" containsString="0" containsNumber="1" minValue="0" maxValue="708.80109081000001"/>
    </cacheField>
    <cacheField name="Contribuciones Sociales (% del PIB)" numFmtId="164">
      <sharedItems containsSemiMixedTypes="0" containsString="0" containsNumber="1" minValue="0" maxValue="0.39339796583859454"/>
    </cacheField>
    <cacheField name="Donaciones" numFmtId="164">
      <sharedItems containsSemiMixedTypes="0" containsString="0" containsNumber="1" minValue="2.692230457" maxValue="516.90727370200011"/>
    </cacheField>
    <cacheField name="Donaciones (% del PIB)" numFmtId="164">
      <sharedItems containsSemiMixedTypes="0" containsString="0" containsNumber="1" minValue="2.8367933873516171E-3" maxValue="0.30256274057752741"/>
    </cacheField>
    <cacheField name="Otros Ingresos" numFmtId="164">
      <sharedItems containsSemiMixedTypes="0" containsString="0" containsNumber="1" minValue="-10.19961205200002" maxValue="1373.1038041090003"/>
    </cacheField>
    <cacheField name="Otros ingresos (millones de US$)" numFmtId="164">
      <sharedItems containsSemiMixedTypes="0" containsString="0" containsNumber="1" minValue="-1.8344711620313785" maxValue="182.35958538555775"/>
    </cacheField>
    <cacheField name="Itaipú" numFmtId="164">
      <sharedItems containsSemiMixedTypes="0" containsString="0" containsNumber="1" minValue="35.411304127000001" maxValue="761.61594965500001"/>
    </cacheField>
    <cacheField name="Itaipú (millones de US$)" numFmtId="164">
      <sharedItems containsSemiMixedTypes="0" containsString="0" containsNumber="1" minValue="5.720287589746154" maxValue="138.03642610365472"/>
    </cacheField>
    <cacheField name="Itaipú acumulado por año (millones de US$)" numFmtId="164">
      <sharedItems containsSemiMixedTypes="0" containsString="0" containsNumber="1" minValue="5.720287589746154" maxValue="635.10722229105988"/>
    </cacheField>
    <cacheField name="Yacyretá" numFmtId="164">
      <sharedItems containsSemiMixedTypes="0" containsString="0" containsNumber="1" minValue="-1.1418978" maxValue="843.85019854200004"/>
    </cacheField>
    <cacheField name="Yacyretá (en millones de US$)" numFmtId="164">
      <sharedItems containsSemiMixedTypes="0" containsString="0" containsNumber="1" minValue="-0.16657784637288769" maxValue="112.0703124360611"/>
    </cacheField>
    <cacheField name="Yacyretá acumulado por año (millones de US$)" numFmtId="164">
      <sharedItems containsSemiMixedTypes="0" containsString="0" containsNumber="1" minValue="0" maxValue="125.11079131073838"/>
    </cacheField>
    <cacheField name="Otros Ingr." numFmtId="164">
      <sharedItems containsSemiMixedTypes="0" containsString="0" containsNumber="1" minValue="-197.90099707700003" maxValue="625.29486307399998"/>
    </cacheField>
    <cacheField name="Binacionales" numFmtId="164">
      <sharedItems containsSemiMixedTypes="0" containsString="0" containsNumber="1" minValue="35.411304127000001" maxValue="1138.002066002"/>
    </cacheField>
    <cacheField name="Gasto Total (Obligado)" numFmtId="164">
      <sharedItems containsSemiMixedTypes="0" containsString="0" containsNumber="1" minValue="329.09690646299998" maxValue="8000.2561212310002"/>
    </cacheField>
    <cacheField name="Gasto Total (% del PIB)" numFmtId="164">
      <sharedItems containsSemiMixedTypes="0" containsString="0" containsNumber="1" minValue="0.52262361729025353" maxValue="2.5552174104285239"/>
    </cacheField>
    <cacheField name="Gasto total acumulado por año" numFmtId="164">
      <sharedItems containsSemiMixedTypes="0" containsString="0" containsNumber="1" minValue="329.09690646299998" maxValue="48505.63365253801"/>
    </cacheField>
    <cacheField name="Gasto Total suma 12 meses" numFmtId="164">
      <sharedItems containsString="0" containsBlank="1" containsNumber="1" minValue="5137.3949724160002" maxValue="51816.321462114007"/>
    </cacheField>
    <cacheField name="Gasto corriente" numFmtId="164">
      <sharedItems containsSemiMixedTypes="0" containsString="0" containsNumber="1" minValue="329.09690646299998" maxValue="7401.6400526560001"/>
    </cacheField>
    <cacheField name="Gasto corriente (% del PIB)" numFmtId="164">
      <sharedItems containsSemiMixedTypes="0" containsString="0" containsNumber="1" minValue="0.51551480209898892" maxValue="2.3640242564336291"/>
    </cacheField>
    <cacheField name="Gasto corr. anualizado" numFmtId="164">
      <sharedItems containsString="0" containsBlank="1" containsNumber="1" minValue="4933.4677585969994" maxValue="48532.058119517002"/>
    </cacheField>
    <cacheField name="Gasto corr. anualizado (% del PIB)" numFmtId="164">
      <sharedItems containsString="0" containsBlank="1" containsNumber="1" minValue="8.3314725387853326" maxValue="15.287857712876203"/>
    </cacheField>
    <cacheField name="Gto. Corr. Primario" numFmtId="164">
      <sharedItems containsSemiMixedTypes="0" containsString="0" containsNumber="1" minValue="299.879997925" maxValue="7046.4681989370001"/>
    </cacheField>
    <cacheField name="Gto. Corr. Primario (% del PIB)" numFmtId="164">
      <sharedItems containsSemiMixedTypes="0" containsString="0" containsNumber="1" minValue="0.48165360417554398" maxValue="2.2505852251620504"/>
    </cacheField>
    <cacheField name="Gto. Corr. Primario anualizado" numFmtId="164">
      <sharedItems containsString="0" containsBlank="1" containsNumber="1" minValue="4501.872478882" maxValue="42596.906938884"/>
    </cacheField>
    <cacheField name="Gto. Corr. Primario anualizado (% del PIB)" numFmtId="164">
      <sharedItems containsString="0" containsBlank="1" containsNumber="1" minValue="7.9170108969706643" maxValue="14.22314742689837"/>
    </cacheField>
    <cacheField name="% Var interanual gasto total" numFmtId="0">
      <sharedItems containsString="0" containsBlank="1" containsNumber="1" minValue="-0.23658374319861553" maxValue="0.75812430815782172"/>
    </cacheField>
    <cacheField name="% Var acumulado gasto total" numFmtId="0">
      <sharedItems containsString="0" containsBlank="1" containsNumber="1" minValue="-0.18729180490679198" maxValue="0.75812430815782172"/>
    </cacheField>
    <cacheField name="% Var. Anualizado GT" numFmtId="0">
      <sharedItems containsString="0" containsBlank="1" containsNumber="1" minValue="-1.3730044900034377E-2" maxValue="0.32182108019080302"/>
    </cacheField>
    <cacheField name="Remuneración a los Empleados" numFmtId="164">
      <sharedItems containsSemiMixedTypes="0" containsString="0" containsNumber="1" minValue="196.165527328" maxValue="3343.405897914"/>
    </cacheField>
    <cacheField name="Remun. Acum. Por año" numFmtId="164">
      <sharedItems containsSemiMixedTypes="0" containsString="0" containsNumber="1" minValue="196.165527328" maxValue="20523.588147925999"/>
    </cacheField>
    <cacheField name="Remun. Suma 12 meses" numFmtId="164">
      <sharedItems containsString="0" containsBlank="1" containsNumber="1" minValue="2705.6169049379996" maxValue="21336.873156139005"/>
    </cacheField>
    <cacheField name="% Var. Interanual Remun." numFmtId="0">
      <sharedItems containsString="0" containsBlank="1" containsNumber="1" minValue="-6.1524903245044893E-2" maxValue="0.33783383045311988"/>
    </cacheField>
    <cacheField name="% Var. Acumulado Remun." numFmtId="0">
      <sharedItems containsString="0" containsBlank="1" containsNumber="1" minValue="-1.6285108550052607E-3" maxValue="0.3207420105245169"/>
    </cacheField>
    <cacheField name="% Var. Anualizado Remun." numFmtId="0">
      <sharedItems containsString="0" containsBlank="1" containsNumber="1" minValue="-4.2538148254656072E-4" maxValue="0.29752721224218215"/>
    </cacheField>
    <cacheField name="Sueldos" numFmtId="164">
      <sharedItems containsSemiMixedTypes="0" containsString="0" containsNumber="1" minValue="160.154668434" maxValue="1216.9027722870001"/>
    </cacheField>
    <cacheField name="Otras remuneraciones" numFmtId="164">
      <sharedItems containsSemiMixedTypes="0" containsString="0" containsNumber="1" minValue="36.010858893999995" maxValue="2143.103423729"/>
    </cacheField>
    <cacheField name="Uso de Bienes y Servicios" numFmtId="164">
      <sharedItems containsSemiMixedTypes="0" containsString="0" containsNumber="1" minValue="0.125" maxValue="1696.121550801"/>
    </cacheField>
    <cacheField name="Intereses" numFmtId="164">
      <sharedItems containsSemiMixedTypes="0" containsString="0" containsNumber="1" minValue="2.2744135930000002" maxValue="923.93745091200003"/>
    </cacheField>
    <cacheField name="Intereses (millones de US$)" numFmtId="164">
      <sharedItems containsSemiMixedTypes="0" containsString="0" containsNumber="1" minValue="0.36577484541023186" maxValue="126.26257641770599"/>
    </cacheField>
    <cacheField name="Intereses (% del PIB)" numFmtId="164">
      <sharedItems containsSemiMixedTypes="0" containsString="0" containsNumber="1" minValue="1.9677860282400874E-3" maxValue="0.29130131590858965"/>
    </cacheField>
    <cacheField name="Intereses anualizados" numFmtId="164">
      <sharedItems containsString="0" containsBlank="1" containsNumber="1" minValue="244.70811811499999" maxValue="5935.151180633"/>
    </cacheField>
    <cacheField name="Donaciones (Gasto)" numFmtId="164">
      <sharedItems containsSemiMixedTypes="0" containsString="0" containsNumber="1" minValue="8.2530983500000001" maxValue="870.29515321299994"/>
    </cacheField>
    <cacheField name="Prestaciones Sociales" numFmtId="164">
      <sharedItems containsSemiMixedTypes="0" containsString="0" containsNumber="1" minValue="1.9407417430000002" maxValue="1311.4852857549999"/>
    </cacheField>
    <cacheField name="Otros Gastos" numFmtId="164">
      <sharedItems containsSemiMixedTypes="0" containsString="0" containsNumber="1" minValue="0" maxValue="753.39653363100001"/>
    </cacheField>
    <cacheField name="Resultado Operativo Neto" numFmtId="164">
      <sharedItems containsSemiMixedTypes="0" containsString="0" containsNumber="1" minValue="-3950.7019679220002" maxValue="1144.9855842650004"/>
    </cacheField>
    <cacheField name="RON acumulado por año" numFmtId="164">
      <sharedItems containsSemiMixedTypes="0" containsString="0" containsNumber="1" minValue="-6016.3498407950019" maxValue="4453.8062046199984"/>
    </cacheField>
    <cacheField name="RON acumulado 12 meses" numFmtId="164">
      <sharedItems containsString="0" containsBlank="1" containsNumber="1" minValue="-6016.3498407950019" maxValue="4150.8550839299987"/>
    </cacheField>
    <cacheField name="% Var interanual RON" numFmtId="0">
      <sharedItems containsString="0" containsBlank="1" containsNumber="1" minValue="-11.021614577280037" maxValue="66.073908170254228"/>
    </cacheField>
    <cacheField name="% Var acumulado RON" numFmtId="0">
      <sharedItems containsString="0" containsBlank="1" containsNumber="1" minValue="-51.784637257444587" maxValue="24.556774739621055"/>
    </cacheField>
    <cacheField name="% Var anualizado" numFmtId="0">
      <sharedItems containsString="0" containsBlank="1" containsNumber="1" minValue="-20.792382972883829" maxValue="3570.9376001220576"/>
    </cacheField>
    <cacheField name="RON (millones de US$)" numFmtId="164">
      <sharedItems containsSemiMixedTypes="0" containsString="0" containsNumber="1" minValue="-538.59409219998327" maxValue="219.2509027292007"/>
    </cacheField>
    <cacheField name="RON (% del PIB)" numFmtId="164">
      <sharedItems containsSemiMixedTypes="0" containsString="0" containsNumber="1" minValue="-1.2618224090424772" maxValue="0.55988807163431531"/>
    </cacheField>
    <cacheField name="RON anualizado (millones de US$)" numFmtId="164">
      <sharedItems containsString="0" containsBlank="1" containsNumber="1" minValue="-890.64501698807589" maxValue="1001.1877286584809"/>
    </cacheField>
    <cacheField name="RON anualizado (% del PIB)" numFmtId="0">
      <sharedItems containsString="0" containsBlank="1" containsNumber="1" minValue="-2.5077034123931869" maxValue="3.776343366643176"/>
    </cacheField>
    <cacheField name="RON primario" numFmtId="164">
      <sharedItems containsSemiMixedTypes="0" containsString="0" containsNumber="1" minValue="-3595.5301142030003" maxValue="1837.5252545140004"/>
    </cacheField>
    <cacheField name="RON primario (% del PIB)" numFmtId="164">
      <sharedItems containsSemiMixedTypes="0" containsString="0" containsNumber="1" minValue="-1.1483833777708987" maxValue="0.59973888035919443"/>
    </cacheField>
    <cacheField name="Adquisición Neta de Activos no Financieros" numFmtId="164">
      <sharedItems containsSemiMixedTypes="0" containsString="0" containsNumber="1" minValue="0.91441225199999998" maxValue="2366.272428498"/>
    </cacheField>
    <cacheField name="ANANF acumulado por año" numFmtId="164">
      <sharedItems containsSemiMixedTypes="0" containsString="0" containsNumber="1" minValue="0.91441225199999998" maxValue="8712.8850117278671"/>
    </cacheField>
    <cacheField name="ANANF acumulado 12 meses" numFmtId="164">
      <sharedItems containsString="0" containsBlank="1" containsNumber="1" minValue="1086.3926283079998" maxValue="8979.9165211949712"/>
    </cacheField>
    <cacheField name="% Var interanual ANANF" numFmtId="0">
      <sharedItems containsString="0" containsBlank="1" containsNumber="1" minValue="-0.9645057406219022" maxValue="32.6442377666217"/>
    </cacheField>
    <cacheField name="% Var acumulado por año ANANF" numFmtId="0">
      <sharedItems containsString="0" containsBlank="1" containsNumber="1" minValue="-0.9645057406219022" maxValue="32.6442377666217"/>
    </cacheField>
    <cacheField name="% Var anualizado ANANF" numFmtId="0">
      <sharedItems containsString="0" containsBlank="1" containsNumber="1" minValue="-0.20453201897785378" maxValue="0.79812687713991504"/>
    </cacheField>
    <cacheField name="ANANF (mm US$)" numFmtId="164">
      <sharedItems containsSemiMixedTypes="0" containsString="0" containsNumber="1" minValue="0.14771274839999998" maxValue="332.5372363508327"/>
    </cacheField>
    <cacheField name="ANANF (% del PIB)" numFmtId="164">
      <sharedItems containsSemiMixedTypes="0" containsString="0" containsNumber="1" minValue="1.5902270938133833E-3" maxValue="0.96248043867786492"/>
    </cacheField>
    <cacheField name="ANANF acum. Por año (% del PIB)" numFmtId="164">
      <sharedItems containsSemiMixedTypes="0" containsString="0" containsNumber="1" minValue="1.5902270938133833E-3" maxValue="3.631659071343539"/>
    </cacheField>
    <cacheField name="ANANF anualizado (% del PIB)" numFmtId="164">
      <sharedItems containsString="0" containsBlank="1" containsNumber="1" minValue="1.14174652687579" maxValue="3.6813365822153297"/>
    </cacheField>
    <cacheField name="MOPC" numFmtId="164">
      <sharedItems containsString="0" containsBlank="1" containsNumber="1" minValue="6.8065500000000001E-2" maxValue="2063.108162004"/>
    </cacheField>
    <cacheField name="MOPC (mm US$)" numFmtId="164">
      <sharedItems containsSemiMixedTypes="0" containsString="0" containsNumber="1" minValue="0" maxValue="281.26086873857014"/>
    </cacheField>
    <cacheField name="MOPC suma 12 meses (mm US$)" numFmtId="164">
      <sharedItems containsString="0" containsBlank="1" containsNumber="1" minValue="95.392393200347797" maxValue="1059.6970639411622"/>
    </cacheField>
    <cacheField name="Llave en mano" numFmtId="164">
      <sharedItems containsSemiMixedTypes="0" containsString="0" containsNumber="1" minValue="0" maxValue="497.49693574100002"/>
    </cacheField>
    <cacheField name="Llave en mano (mm US$)" numFmtId="164">
      <sharedItems containsSemiMixedTypes="0" containsString="0" containsNumber="1" minValue="0" maxValue="77.072892930031756"/>
    </cacheField>
    <cacheField name="Otras entidades" numFmtId="164">
      <sharedItems containsSemiMixedTypes="0" containsString="0" containsNumber="1" minValue="0.84634675199999998" maxValue="585.3999644820002"/>
    </cacheField>
    <cacheField name="Otras entidades (mm US$)" numFmtId="164">
      <sharedItems containsSemiMixedTypes="0" containsString="0" containsNumber="1" minValue="0.13671755224615384" maxValue="115.38764942572392"/>
    </cacheField>
    <cacheField name="Gasto+Inversión" numFmtId="164">
      <sharedItems containsSemiMixedTypes="0" containsString="0" containsNumber="1" minValue="330.01131871499996" maxValue="10366.528549729001"/>
    </cacheField>
    <cacheField name="Gasto+Inversión (% del PIB)" numFmtId="164">
      <sharedItems containsSemiMixedTypes="0" containsString="0" containsNumber="1" minValue="0.55018797496792082" maxValue="3.3109857777773333"/>
    </cacheField>
    <cacheField name="Resultado Fiscal (miles de millones de G.)" numFmtId="164">
      <sharedItems containsSemiMixedTypes="0" containsString="0" containsNumber="1" minValue="-6316.9743964200006" maxValue="965.34381239400034"/>
    </cacheField>
    <cacheField name="Resultado Fiscal acumulado por año" numFmtId="164">
      <sharedItems containsSemiMixedTypes="0" containsString="0" containsNumber="1" minValue="-14729.234852522868" maxValue="2736.4890968389982"/>
    </cacheField>
    <cacheField name="Resultado fiscal anualizado" numFmtId="164">
      <sharedItems containsString="0" containsBlank="1" containsNumber="1" minValue="-14729.234852522868" maxValue="1833.9090687489984"/>
    </cacheField>
    <cacheField name="Resultado Fiscal (millones de US$)" numFmtId="164">
      <sharedItems containsSemiMixedTypes="0" containsString="0" containsNumber="1" minValue="-861.18495348812905" maxValue="157.66436371887545"/>
    </cacheField>
    <cacheField name="Resultado Fiscal anualizado (millones de US$)" numFmtId="164">
      <sharedItems containsString="0" containsBlank="1" containsNumber="1" minValue="-2170.433849079272" maxValue="452.32250091287716"/>
    </cacheField>
    <cacheField name="% Var interanual Resultado Fiscal" numFmtId="0">
      <sharedItems containsString="0" containsBlank="1" containsNumber="1" minValue="-119.438940561697" maxValue="40.671261833940129"/>
    </cacheField>
    <cacheField name="% Var acumulado Resultado Fiscal" numFmtId="0">
      <sharedItems containsString="0" containsBlank="1" containsNumber="1" minValue="-865.80648603435941" maxValue="58.006336651373935"/>
    </cacheField>
    <cacheField name="% Var anualizado Resultado Fiscal" numFmtId="0">
      <sharedItems containsString="0" containsBlank="1" containsNumber="1" minValue="-108.7760523169235" maxValue="20.638600280615339"/>
    </cacheField>
    <cacheField name="Resultado Fiscal (% del PIB)" numFmtId="164">
      <sharedItems containsSemiMixedTypes="0" containsString="0" containsNumber="1" minValue="-2.017590776391287" maxValue="0.41476239587275865"/>
    </cacheField>
    <cacheField name="Resultado fiscal anualizado (% del PIB)" numFmtId="0">
      <sharedItems containsString="0" containsBlank="1" containsNumber="1" minValue="-6.1393624837367256" maxValue="1.6687861797951715"/>
    </cacheField>
    <cacheField name="Resultado Primario" numFmtId="164">
      <sharedItems containsSemiMixedTypes="0" containsString="0" containsNumber="1" minValue="-5961.8025427010007" maxValue="1329.4396523520004"/>
    </cacheField>
    <cacheField name="Resultado Primario Anualizado" numFmtId="164">
      <sharedItems containsString="0" containsBlank="1" containsNumber="1" minValue="-12174.83805747987" maxValue="2237.4829620899995"/>
    </cacheField>
    <cacheField name="Resultado Primario (% del PIB)" numFmtId="164">
      <sharedItems containsSemiMixedTypes="0" containsString="0" containsNumber="1" minValue="-1.9041517451197083" maxValue="0.49274538839534254"/>
    </cacheField>
    <cacheField name="Resultado Primario anualizado (% del PIB)" numFmtId="0">
      <sharedItems containsString="0" containsBlank="1" containsNumber="1" minValue="-5.0746521977588905" maxValue="2.5514706429534275"/>
    </cacheField>
    <cacheField name="SSPP financiados con Ingresos Tributarios" numFmtId="168">
      <sharedItems containsSemiMixedTypes="0" containsString="0" containsNumber="1" minValue="208.573506885" maxValue="3591.7593921799998"/>
    </cacheField>
    <cacheField name="IPC General" numFmtId="164">
      <sharedItems containsString="0" containsBlank="1" containsNumber="1" minValue="45.540552748458985" maxValue="133.9"/>
    </cacheField>
    <cacheField name="Ingreso Total def." numFmtId="168">
      <sharedItems containsMixedTypes="1" containsNumber="1" minValue="786.57237707066849" maxValue="4033.620828474981"/>
    </cacheField>
    <cacheField name="Ing. Total def. suma 12m" numFmtId="168">
      <sharedItems containsBlank="1" containsMixedTypes="1" containsNumber="1" minValue="12913.240731654379" maxValue="36968.293914805974"/>
    </cacheField>
    <cacheField name="% Var. Real Ing. Total" numFmtId="0">
      <sharedItems containsBlank="1" containsMixedTypes="1" containsNumber="1" minValue="-8.931243730535543E-2" maxValue="0.2436866189075575"/>
    </cacheField>
    <cacheField name="Ingresos Tributarios def." numFmtId="168">
      <sharedItems containsMixedTypes="1" containsNumber="1" minValue="496.31831362554675" maxValue="3276.7827024846902"/>
    </cacheField>
    <cacheField name="Ing. Trib. Def Sum12m" numFmtId="168">
      <sharedItems containsBlank="1" containsMixedTypes="1" containsNumber="1" minValue="7880.3599714699139" maxValue="27048.297401709158"/>
    </cacheField>
    <cacheField name="% Var. Real Ing. Trib." numFmtId="0">
      <sharedItems containsBlank="1" containsMixedTypes="1" containsNumber="1" minValue="-9.5631702953994036E-2" maxValue="0.28593818702326224"/>
    </cacheField>
    <cacheField name="Gasto Total def." numFmtId="168">
      <sharedItems containsMixedTypes="1" containsNumber="1" minValue="685.00371972586311" maxValue="6163.5255171271183"/>
    </cacheField>
    <cacheField name="Gto. Total def. sum12m" numFmtId="0">
      <sharedItems containsBlank="1" containsMixedTypes="1" containsNumber="1" minValue="10925.606034873583" maxValue="39089.863112085404"/>
    </cacheField>
    <cacheField name="% Var. Real Gto. Total" numFmtId="0">
      <sharedItems containsBlank="1" containsMixedTypes="1" containsNumber="1" minValue="-4.2905003520675389E-2" maxValue="0.27326586154238486"/>
    </cacheField>
    <cacheField name="ANANF def." numFmtId="168">
      <sharedItems containsMixedTypes="1" containsNumber="1" minValue="1.9033171740048735" maxValue="2130.1958802094096"/>
    </cacheField>
    <cacheField name="ANANF def. sum12m" numFmtId="0">
      <sharedItems containsBlank="1" containsMixedTypes="1" containsNumber="1" minValue="1794.6152415661625" maxValue="8292.5770164123915"/>
    </cacheField>
    <cacheField name="% Var. Real ANANF" numFmtId="0">
      <sharedItems containsBlank="1" containsMixedTypes="1" containsNumber="1" minValue="-0.2557154008422915" maxValue="0.75763694037257934"/>
    </cacheField>
    <cacheField name="Otros Ingr. No Trib." numFmtId="0" formula="'Ingreso Total (Recaudado)'-'Ingresos Tributarios'-Binacionales" databaseField="0"/>
    <cacheField name="Total binacionales (mUSD)" numFmtId="0" formula="'Itaipú (millones de US$)'+'Yacyretá (en millones de US$)'" databaseField="0"/>
    <cacheField name="Total Inversión (mUSD)" numFmtId="0" formula="'MOPC (mm US$)'+'Otras entidades (mm US$)'" databaseField="0"/>
    <cacheField name="SSPP/Tributarios" numFmtId="0" formula="'SSPP financiados con Ingresos Tributarios'/'Ingresos Tributarios'" databaseField="0"/>
    <cacheField name="Trimestres" numFmtId="0" databaseField="0">
      <fieldGroup base="0">
        <rangePr groupBy="quarters" startDate="2003-01-01T00:00:00" endDate="2024-07-02T00:00:00"/>
        <groupItems count="6">
          <s v="&lt;1/1/2003"/>
          <s v="Trim.1"/>
          <s v="Trim.2"/>
          <s v="Trim.3"/>
          <s v="Trim.4"/>
          <s v="&gt;2/7/2024"/>
        </groupItems>
      </fieldGroup>
    </cacheField>
    <cacheField name="Años" numFmtId="0" databaseField="0">
      <fieldGroup base="0">
        <rangePr groupBy="years" startDate="2003-01-01T00:00:00" endDate="2024-07-02T00:00:00"/>
        <groupItems count="24">
          <s v="&lt;1/1/2003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&gt;2/7/2024"/>
        </groupItems>
      </fieldGroup>
    </cacheField>
  </cacheFields>
  <extLst>
    <ext xmlns:x14="http://schemas.microsoft.com/office/spreadsheetml/2009/9/main" uri="{725AE2AE-9491-48be-B2B4-4EB974FC3084}">
      <x14:pivotCacheDefinition pivotCacheId="1881808018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9">
  <r>
    <x v="0"/>
    <x v="0"/>
    <x v="0"/>
    <x v="0"/>
    <n v="49411.959699781924"/>
    <n v="7088.75"/>
    <n v="392.11764131300004"/>
    <n v="0.79356828528039658"/>
    <n v="392.11764131300004"/>
    <m/>
    <m/>
    <m/>
    <m/>
    <n v="244.56120121400002"/>
    <n v="0.49494333497377835"/>
    <n v="244.56120121400002"/>
    <m/>
    <m/>
    <m/>
    <m/>
    <n v="113.23915580099998"/>
    <m/>
    <m/>
    <m/>
    <n v="140.66900691199999"/>
    <m/>
    <m/>
    <m/>
    <n v="71.64"/>
    <n v="51.699019033999996"/>
    <m/>
    <m/>
    <n v="27.201640638000001"/>
    <n v="5.5050722139482464E-2"/>
    <n v="6.7242951330000009"/>
    <n v="1.3608638827230481E-2"/>
    <n v="113.630504328"/>
    <n v="16.029695549709047"/>
    <n v="101.411030383"/>
    <n v="14.305911533486157"/>
    <n v="14.305911533486157"/>
    <n v="1.1418978"/>
    <n v="0.16108591782754364"/>
    <n v="0.16108591782754364"/>
    <n v="11.077576145000004"/>
    <n v="102.55292818299999"/>
    <n v="376.33426336899998"/>
    <n v="0.7616258607339973"/>
    <n v="376.33426336899998"/>
    <m/>
    <n v="376.33426336899998"/>
    <n v="0.7616258607339973"/>
    <m/>
    <m/>
    <n v="299.879997925"/>
    <n v="0.60689760079749167"/>
    <m/>
    <m/>
    <m/>
    <m/>
    <m/>
    <n v="196.165527328"/>
    <n v="196.165527328"/>
    <m/>
    <m/>
    <m/>
    <m/>
    <n v="160.154668434"/>
    <n v="36.010858893999995"/>
    <n v="15.416901769000001"/>
    <n v="76.454265444000015"/>
    <n v="10.785295777675898"/>
    <n v="0.15472825993650571"/>
    <m/>
    <n v="16.948533831999999"/>
    <n v="71.074951000000013"/>
    <n v="0.274083996"/>
    <n v="15.783377944000051"/>
    <n v="15.783377944000051"/>
    <m/>
    <m/>
    <m/>
    <m/>
    <n v="2.226538944665851"/>
    <n v="3.1942424546399263E-2"/>
    <m/>
    <m/>
    <n v="92.237643388000066"/>
    <n v="0.18667068448290494"/>
    <n v="25.762257559999998"/>
    <n v="25.762257559999998"/>
    <m/>
    <m/>
    <m/>
    <m/>
    <n v="3.6342454678187268"/>
    <n v="5.2137696453503947E-2"/>
    <n v="5.2137696453503947E-2"/>
    <m/>
    <n v="0.10956412"/>
    <n v="1.5456056427437841E-2"/>
    <m/>
    <n v="0"/>
    <n v="0"/>
    <n v="25.652693439999997"/>
    <n v="3.6187894113912882"/>
    <n v="402.09652092900001"/>
    <n v="0.81376355718750137"/>
    <n v="-9.9788796159999471"/>
    <n v="-9.9788796159999471"/>
    <m/>
    <n v="-1.4077065231528756"/>
    <m/>
    <m/>
    <m/>
    <m/>
    <n v="-2.0195271907104684E-2"/>
    <m/>
    <n v="66.475385828000071"/>
    <m/>
    <n v="0.134532988029401"/>
    <m/>
    <n v="208.573506885"/>
    <n v="45.540552748458985"/>
    <n v="861.02960471042729"/>
    <m/>
    <m/>
    <n v="537.01851746249508"/>
    <m/>
    <m/>
    <n v="826.37175145339995"/>
    <m/>
    <m/>
    <n v="56.569927252083588"/>
    <m/>
    <m/>
  </r>
  <r>
    <x v="1"/>
    <x v="1"/>
    <x v="1"/>
    <x v="0"/>
    <n v="49411.959699781924"/>
    <n v="6942.77"/>
    <n v="394.27035070800002"/>
    <n v="0.79792494186329577"/>
    <n v="786.38799202100006"/>
    <m/>
    <m/>
    <m/>
    <m/>
    <n v="230.05253460700001"/>
    <n v="0.46558067319077678"/>
    <n v="474.61373582100003"/>
    <m/>
    <m/>
    <m/>
    <m/>
    <n v="111.464619541"/>
    <m/>
    <m/>
    <m/>
    <n v="124.72866450399999"/>
    <m/>
    <m/>
    <m/>
    <n v="80.113"/>
    <n v="51.21967325"/>
    <m/>
    <m/>
    <n v="22.460921858000003"/>
    <n v="4.5456448184748137E-2"/>
    <n v="9.7691791820000002"/>
    <n v="1.977087984640916E-2"/>
    <n v="131.98771506100002"/>
    <n v="19.010814856462193"/>
    <n v="100.910634315"/>
    <n v="14.53463593277611"/>
    <n v="28.840547466262265"/>
    <n v="10.603341796"/>
    <n v="1.527249469015969"/>
    <n v="1.6883353868435127"/>
    <n v="20.473738950000019"/>
    <n v="111.51397611099999"/>
    <n v="351.72453450200004"/>
    <n v="0.71182065362113611"/>
    <n v="728.05879787100002"/>
    <m/>
    <n v="351.63060916200004"/>
    <n v="0.71163056737365538"/>
    <m/>
    <m/>
    <n v="328.95417874600003"/>
    <n v="0.66573797263793166"/>
    <m/>
    <m/>
    <m/>
    <m/>
    <m/>
    <n v="209.08686356500002"/>
    <n v="405.25239089299998"/>
    <m/>
    <m/>
    <m/>
    <m/>
    <n v="166.63791953"/>
    <n v="42.448944035000011"/>
    <n v="26.839379637"/>
    <n v="22.676430415999999"/>
    <n v="3.2661935244866238"/>
    <n v="4.589259473572363E-2"/>
    <m/>
    <n v="20.394368132999997"/>
    <n v="71.449133728999996"/>
    <n v="1.2783590220000001"/>
    <n v="42.545816205999984"/>
    <n v="58.329194150000035"/>
    <m/>
    <m/>
    <m/>
    <m/>
    <n v="6.1280751351405822"/>
    <n v="8.6104288242159627E-2"/>
    <m/>
    <m/>
    <n v="65.222246621999986"/>
    <n v="0.13199688297788326"/>
    <n v="22.020817347999998"/>
    <n v="47.783074907999996"/>
    <m/>
    <m/>
    <m/>
    <m/>
    <n v="3.1717624734796046"/>
    <n v="4.4565764000850154E-2"/>
    <n v="9.6703460454354101E-2"/>
    <m/>
    <n v="9.110442879999999"/>
    <n v="1.312220177249138"/>
    <m/>
    <n v="0"/>
    <n v="0"/>
    <n v="12.910374467999999"/>
    <n v="1.8595422962304666"/>
    <n v="373.74535185000002"/>
    <n v="0.75638641762198611"/>
    <n v="20.524998857999986"/>
    <n v="10.546119242000039"/>
    <m/>
    <n v="2.9563126616609772"/>
    <m/>
    <m/>
    <m/>
    <m/>
    <n v="4.153852424130948E-2"/>
    <m/>
    <n v="43.201429273999985"/>
    <m/>
    <n v="8.7431118977033109E-2"/>
    <m/>
    <n v="218.13215947200001"/>
    <n v="46.351812595125374"/>
    <n v="850.60395405003817"/>
    <m/>
    <m/>
    <n v="496.31831362554675"/>
    <m/>
    <m/>
    <n v="758.81505988611423"/>
    <m/>
    <m/>
    <n v="47.507996160469105"/>
    <m/>
    <m/>
  </r>
  <r>
    <x v="2"/>
    <x v="2"/>
    <x v="2"/>
    <x v="0"/>
    <n v="49411.959699781924"/>
    <n v="6851.04"/>
    <n v="411.83554843400009"/>
    <n v="0.83347341602364677"/>
    <n v="1198.2235404550001"/>
    <m/>
    <m/>
    <m/>
    <m/>
    <n v="241.67726519700003"/>
    <n v="0.48910682082918205"/>
    <n v="716.29100101800009"/>
    <m/>
    <m/>
    <m/>
    <m/>
    <n v="112.22408309800001"/>
    <m/>
    <m/>
    <m/>
    <n v="123.32330347200001"/>
    <m/>
    <m/>
    <m/>
    <n v="66.513999999999996"/>
    <n v="53.41262218"/>
    <m/>
    <m/>
    <n v="25.578385024999999"/>
    <n v="5.1765574934509E-2"/>
    <n v="9.771326363"/>
    <n v="1.9775225314617759E-2"/>
    <n v="134.808571849"/>
    <n v="19.677096010094818"/>
    <n v="103.60947633000001"/>
    <n v="15.12317492380719"/>
    <n v="43.963722390069456"/>
    <n v="0"/>
    <n v="0"/>
    <n v="1.6883353868435127"/>
    <n v="31.199095518999997"/>
    <n v="103.60947633000001"/>
    <n v="402.88276834099997"/>
    <n v="0.81535476590858225"/>
    <n v="1130.941566212"/>
    <m/>
    <n v="397.19076900499999"/>
    <n v="0.8038352889022391"/>
    <m/>
    <m/>
    <n v="364.90122297599999"/>
    <n v="0.73848765601096056"/>
    <m/>
    <m/>
    <m/>
    <m/>
    <m/>
    <n v="207.29839046299995"/>
    <n v="612.5507813559999"/>
    <m/>
    <m/>
    <m/>
    <m/>
    <n v="163.73567663200001"/>
    <n v="43.56271383099994"/>
    <n v="45.261757400999997"/>
    <n v="32.289546029"/>
    <n v="4.7130867764602167"/>
    <n v="6.5347632891278568E-2"/>
    <m/>
    <n v="35.348987037999997"/>
    <n v="72.577503191999995"/>
    <n v="10.106584218"/>
    <n v="8.9527800930001149"/>
    <n v="67.28197424300015"/>
    <m/>
    <m/>
    <m/>
    <m/>
    <n v="1.3067767949099864"/>
    <n v="1.8118650115064406E-2"/>
    <m/>
    <m/>
    <n v="41.242326122000115"/>
    <n v="8.346628300634297E-2"/>
    <n v="52.647348098000002"/>
    <n v="100.430423006"/>
    <m/>
    <m/>
    <m/>
    <m/>
    <n v="7.6845775383007551"/>
    <n v="0.10654778401398307"/>
    <n v="0.20325124446833714"/>
    <m/>
    <n v="20.718592136000002"/>
    <n v="3.0241528492024572"/>
    <m/>
    <n v="0"/>
    <n v="0"/>
    <n v="31.928755962"/>
    <n v="4.6604246890982974"/>
    <n v="455.53011643899998"/>
    <n v="0.92190254992256548"/>
    <n v="-43.694568004999887"/>
    <n v="-33.148448762999848"/>
    <m/>
    <n v="-6.3778007433907673"/>
    <m/>
    <m/>
    <m/>
    <m/>
    <n v="-8.8429133898918655E-2"/>
    <m/>
    <n v="-11.405021975999887"/>
    <m/>
    <n v="-2.3081501007640101E-2"/>
    <m/>
    <n v="219.524031216"/>
    <n v="46.929319604616708"/>
    <n v="877.56556435027767"/>
    <m/>
    <m/>
    <n v="514.98139592295479"/>
    <m/>
    <m/>
    <n v="858.48840710949935"/>
    <m/>
    <m/>
    <n v="112.18434134898641"/>
    <m/>
    <m/>
  </r>
  <r>
    <x v="3"/>
    <x v="3"/>
    <x v="3"/>
    <x v="0"/>
    <n v="49411.959699781924"/>
    <n v="6855.04"/>
    <n v="511.77784363899997"/>
    <n v="1.035736786697935"/>
    <n v="1710.0013840940001"/>
    <m/>
    <m/>
    <m/>
    <m/>
    <n v="298.08057372799999"/>
    <n v="0.6032559233414001"/>
    <n v="1014.3715747460001"/>
    <m/>
    <m/>
    <m/>
    <m/>
    <n v="162.893943718"/>
    <m/>
    <m/>
    <m/>
    <n v="141.92733436899999"/>
    <m/>
    <m/>
    <m/>
    <n v="77.872"/>
    <n v="53.431421541000006"/>
    <m/>
    <m/>
    <n v="24.680733203999999"/>
    <n v="4.994890579923493E-2"/>
    <n v="49.877721969000007"/>
    <n v="0.10094261039644647"/>
    <n v="139.13881473800001"/>
    <n v="20.297301655132575"/>
    <n v="101.262843027"/>
    <n v="14.772028030033376"/>
    <n v="58.735750420102832"/>
    <n v="-1.1418978"/>
    <n v="-0.16657784637288769"/>
    <n v="1.5217575404706249"/>
    <n v="39.017869511000008"/>
    <n v="100.12094522700001"/>
    <n v="377.49722816799999"/>
    <n v="0.76397947068200578"/>
    <n v="1508.43879438"/>
    <m/>
    <n v="368.91746553000002"/>
    <n v="0.74661573386579971"/>
    <m/>
    <m/>
    <n v="352.48671389700002"/>
    <n v="0.71336315345241341"/>
    <m/>
    <m/>
    <m/>
    <m/>
    <m/>
    <n v="209.09971150199999"/>
    <n v="821.65049285799989"/>
    <m/>
    <m/>
    <m/>
    <m/>
    <n v="163.72667362000001"/>
    <n v="45.373037881999977"/>
    <n v="39.383021779000003"/>
    <n v="16.430751633"/>
    <n v="2.3968863249521521"/>
    <n v="3.3252580413386267E-2"/>
    <m/>
    <n v="32.908623631000005"/>
    <n v="73.087695015999998"/>
    <n v="6.587424607"/>
    <n v="134.28061547099998"/>
    <n v="201.56258971400013"/>
    <m/>
    <m/>
    <m/>
    <m/>
    <n v="19.588596925911443"/>
    <n v="0.27175731601592923"/>
    <m/>
    <m/>
    <n v="150.71136710399998"/>
    <n v="0.30500989642931553"/>
    <n v="82.581996313999994"/>
    <n v="183.01241931999999"/>
    <m/>
    <m/>
    <m/>
    <m/>
    <n v="12.046902179126597"/>
    <n v="0.16712957109119569"/>
    <n v="0.37038081555953284"/>
    <m/>
    <n v="40.505077608999997"/>
    <n v="5.9088025174178416"/>
    <m/>
    <n v="0"/>
    <n v="0"/>
    <n v="42.076918704999997"/>
    <n v="6.1380996617087566"/>
    <n v="460.07922448199997"/>
    <n v="0.93110904177320153"/>
    <n v="51.698619156999982"/>
    <n v="18.550170394000133"/>
    <m/>
    <n v="7.5416947467848443"/>
    <m/>
    <m/>
    <m/>
    <m/>
    <n v="0.10462774492473358"/>
    <m/>
    <n v="68.129370789999982"/>
    <m/>
    <n v="0.13788032533811984"/>
    <m/>
    <n v="220.866544186"/>
    <n v="47.479326280322731"/>
    <n v="1077.8961786808261"/>
    <m/>
    <m/>
    <n v="627.81129615888437"/>
    <m/>
    <m/>
    <n v="795.07705298769042"/>
    <m/>
    <m/>
    <n v="173.93253608197296"/>
    <m/>
    <m/>
  </r>
  <r>
    <x v="4"/>
    <x v="4"/>
    <x v="4"/>
    <x v="0"/>
    <n v="49411.959699781924"/>
    <n v="6462.22"/>
    <n v="457.252635457"/>
    <n v="0.92538858655917267"/>
    <n v="2167.2540195510001"/>
    <m/>
    <m/>
    <m/>
    <m/>
    <n v="309.41371962699998"/>
    <n v="0.62619196143391487"/>
    <n v="1323.7852943729999"/>
    <m/>
    <m/>
    <m/>
    <m/>
    <n v="155.45728490499997"/>
    <m/>
    <m/>
    <m/>
    <n v="149.89688672599999"/>
    <m/>
    <m/>
    <m/>
    <n v="66.506"/>
    <n v="62.498608570999998"/>
    <m/>
    <m/>
    <n v="23.472517772"/>
    <n v="4.7503717550598568E-2"/>
    <n v="6.3143864589999996"/>
    <n v="1.277906502264849E-2"/>
    <n v="118.052011599"/>
    <n v="18.268027334104996"/>
    <n v="88.748399896999999"/>
    <n v="13.73342286350511"/>
    <n v="72.469173283607944"/>
    <n v="0"/>
    <n v="0"/>
    <n v="1.5217575404706249"/>
    <n v="29.303611701999998"/>
    <n v="88.748399896999999"/>
    <n v="396.34515204499996"/>
    <n v="0.80212392799864851"/>
    <n v="1904.7839464250001"/>
    <m/>
    <n v="383.05150265899994"/>
    <n v="0.77522021993531764"/>
    <m/>
    <m/>
    <n v="352.94429536599995"/>
    <n v="0.71428920753280234"/>
    <m/>
    <m/>
    <m/>
    <m/>
    <m/>
    <n v="207.85288039899999"/>
    <n v="1029.5033732569998"/>
    <m/>
    <m/>
    <m/>
    <m/>
    <n v="164.251851668"/>
    <n v="43.601028730999985"/>
    <n v="37.357555803999993"/>
    <n v="30.107207293000002"/>
    <n v="4.6589573386545187"/>
    <n v="6.0931012402515326E-2"/>
    <m/>
    <n v="44.055768280999999"/>
    <n v="73.691335201999991"/>
    <n v="3.2804050659999997"/>
    <n v="60.907483412000033"/>
    <n v="262.47007312600016"/>
    <m/>
    <m/>
    <m/>
    <m/>
    <n v="9.4251640167001476"/>
    <n v="0.12326465856052425"/>
    <m/>
    <m/>
    <n v="91.014690705000035"/>
    <n v="0.18419567096303957"/>
    <n v="86.711182594000007"/>
    <n v="269.72360191400003"/>
    <m/>
    <m/>
    <m/>
    <m/>
    <n v="13.418172484687926"/>
    <n v="0.17548622463233876"/>
    <n v="0.54586704019187171"/>
    <m/>
    <n v="42.991355712000001"/>
    <n v="6.6527223944712501"/>
    <m/>
    <n v="0"/>
    <n v="0"/>
    <n v="43.719826882000007"/>
    <n v="6.7654500902166754"/>
    <n v="483.05633463899994"/>
    <n v="0.97761015263098716"/>
    <n v="-25.803699181999974"/>
    <n v="-7.2535287879998407"/>
    <m/>
    <n v="-3.9930084679877771"/>
    <m/>
    <m/>
    <m/>
    <m/>
    <n v="-5.2221566071814503E-2"/>
    <m/>
    <n v="4.3035081110000277"/>
    <m/>
    <n v="8.709446330700827E-3"/>
    <m/>
    <n v="219.46174000600001"/>
    <n v="46.915569437724052"/>
    <n v="974.62876596640115"/>
    <m/>
    <m/>
    <n v="659.51180670996052"/>
    <m/>
    <m/>
    <n v="844.80516126125326"/>
    <m/>
    <m/>
    <n v="184.82389456894654"/>
    <m/>
    <m/>
  </r>
  <r>
    <x v="5"/>
    <x v="5"/>
    <x v="5"/>
    <x v="0"/>
    <n v="49411.959699781924"/>
    <n v="6225.17"/>
    <n v="400.08869956600006"/>
    <n v="0.80970012522649615"/>
    <n v="2567.3427191170003"/>
    <m/>
    <m/>
    <m/>
    <m/>
    <n v="246.446525796"/>
    <n v="0.49875885776108508"/>
    <n v="1570.231820169"/>
    <m/>
    <m/>
    <m/>
    <m/>
    <n v="109.87301905599999"/>
    <m/>
    <m/>
    <m/>
    <n v="149.312787813"/>
    <m/>
    <m/>
    <m/>
    <n v="67.748999999999995"/>
    <n v="60.766691133999998"/>
    <m/>
    <m/>
    <n v="24.173465101999998"/>
    <n v="4.89222958345987E-2"/>
    <n v="6.7740429559999997"/>
    <n v="1.3709318547893774E-2"/>
    <n v="122.69466571199999"/>
    <n v="19.709448209767764"/>
    <n v="94.992328103999995"/>
    <n v="15.259395021180143"/>
    <n v="87.728568304788084"/>
    <n v="0"/>
    <n v="0"/>
    <n v="1.5217575404706249"/>
    <n v="27.702337607999993"/>
    <n v="94.992328103999995"/>
    <n v="437.87283001899999"/>
    <n v="0.88616770652173216"/>
    <n v="2342.6567764440001"/>
    <m/>
    <n v="421.60052143799999"/>
    <n v="0.85323578340055317"/>
    <m/>
    <m/>
    <n v="363.12030335399999"/>
    <n v="0.73488342814220053"/>
    <m/>
    <m/>
    <m/>
    <m/>
    <m/>
    <n v="214.37289807000002"/>
    <n v="1243.8762713269998"/>
    <m/>
    <m/>
    <m/>
    <m/>
    <n v="169.77460725399999"/>
    <n v="44.598290816000031"/>
    <n v="36.067608192000002"/>
    <n v="58.480218084000001"/>
    <n v="9.3941559963824286"/>
    <n v="0.11835235525835276"/>
    <m/>
    <n v="49.244186841000001"/>
    <n v="75.193315506999994"/>
    <n v="4.5146033250000004"/>
    <n v="-37.784130452999932"/>
    <n v="224.68594267300023"/>
    <m/>
    <m/>
    <m/>
    <m/>
    <n v="-6.0695740763705945"/>
    <n v="-7.6467581295235884E-2"/>
    <m/>
    <m/>
    <n v="20.696087631000069"/>
    <n v="4.1884773963116892E-2"/>
    <n v="102.51793323"/>
    <n v="372.24153514400001"/>
    <m/>
    <m/>
    <m/>
    <m/>
    <n v="16.468294557417707"/>
    <n v="0.20747595086873769"/>
    <n v="0.75334299106060931"/>
    <m/>
    <n v="61.768524147999997"/>
    <n v="9.9223835088840939"/>
    <m/>
    <n v="0"/>
    <n v="0"/>
    <n v="40.749409082"/>
    <n v="6.5459110485336138"/>
    <n v="540.39076324899997"/>
    <n v="1.0936436573904698"/>
    <n v="-140.30206368299991"/>
    <n v="-147.55559247099976"/>
    <m/>
    <n v="-22.537868633788303"/>
    <m/>
    <m/>
    <m/>
    <m/>
    <n v="-0.2839435321639735"/>
    <m/>
    <n v="-81.821845598999914"/>
    <m/>
    <n v="-0.16559117690562072"/>
    <m/>
    <n v="225.27661394399999"/>
    <n v="46.228061093091512"/>
    <n v="865.46718617578085"/>
    <m/>
    <m/>
    <n v="533.11023644214629"/>
    <m/>
    <m/>
    <n v="947.20137437137134"/>
    <m/>
    <m/>
    <n v="221.76559173346044"/>
    <m/>
    <m/>
  </r>
  <r>
    <x v="6"/>
    <x v="6"/>
    <x v="6"/>
    <x v="0"/>
    <n v="49411.959699781924"/>
    <n v="6010.63"/>
    <n v="476.64580259999997"/>
    <n v="0.96463650803573286"/>
    <n v="3043.9885217170004"/>
    <m/>
    <m/>
    <m/>
    <m/>
    <n v="324.57511357099997"/>
    <n v="0.65687561380495585"/>
    <n v="1894.80693374"/>
    <m/>
    <m/>
    <m/>
    <m/>
    <n v="151.25492158899999"/>
    <m/>
    <m/>
    <m/>
    <n v="179.74798690899999"/>
    <m/>
    <m/>
    <m/>
    <n v="65.757000000000005"/>
    <n v="74.371578260999996"/>
    <m/>
    <m/>
    <n v="28.580753375"/>
    <n v="5.7841772616693321E-2"/>
    <n v="5.3505752830000004"/>
    <n v="1.0828502483020553E-2"/>
    <n v="118.139360371"/>
    <n v="19.655071160760183"/>
    <n v="90.983169517999997"/>
    <n v="15.137043790417975"/>
    <n v="102.86561209520606"/>
    <n v="0"/>
    <n v="0"/>
    <n v="1.5217575404706249"/>
    <n v="27.156190852999998"/>
    <n v="90.983169517999997"/>
    <n v="453.23176298899995"/>
    <n v="0.91725113867726293"/>
    <n v="2795.888539433"/>
    <m/>
    <n v="435.38518898199993"/>
    <n v="0.88113321476687245"/>
    <m/>
    <m/>
    <n v="355.38852819599992"/>
    <n v="0.71923584969160492"/>
    <m/>
    <m/>
    <m/>
    <m/>
    <m/>
    <n v="210.20843784699997"/>
    <n v="1454.0847091739997"/>
    <m/>
    <m/>
    <m/>
    <m/>
    <n v="167.72172409199999"/>
    <n v="42.486713754999982"/>
    <n v="32.196629092000002"/>
    <n v="79.996660785999993"/>
    <n v="13.309197336385703"/>
    <n v="0.1618973650752675"/>
    <m/>
    <n v="49.688204464999998"/>
    <n v="75.076807719999991"/>
    <n v="6.0650230790000004"/>
    <n v="23.414039611000021"/>
    <n v="248.09998228400025"/>
    <m/>
    <m/>
    <m/>
    <m/>
    <n v="3.89543851659477"/>
    <n v="4.7385369358470021E-2"/>
    <m/>
    <m/>
    <n v="103.41070039700001"/>
    <n v="0.20928273443373752"/>
    <n v="82.56241722499999"/>
    <n v="454.803952369"/>
    <m/>
    <m/>
    <m/>
    <m/>
    <n v="13.73606713855286"/>
    <n v="0.16708994690077911"/>
    <n v="0.92043293796138848"/>
    <m/>
    <n v="45.013548923999998"/>
    <n v="7.4889901597669457"/>
    <m/>
    <n v="0"/>
    <n v="0"/>
    <n v="37.548868300999992"/>
    <n v="6.2470769787859171"/>
    <n v="535.79418021399988"/>
    <n v="1.0843410855780418"/>
    <n v="-59.148377613999969"/>
    <n v="-206.70397008499972"/>
    <m/>
    <n v="-9.8406286219580927"/>
    <m/>
    <m/>
    <m/>
    <m/>
    <n v="-0.11970457754230908"/>
    <m/>
    <n v="20.848283172000023"/>
    <m/>
    <n v="4.2192787532958416E-2"/>
    <m/>
    <n v="222.18986470199999"/>
    <n v="45.925557421453206"/>
    <n v="1037.8661237051081"/>
    <m/>
    <m/>
    <n v="706.74180520535435"/>
    <m/>
    <m/>
    <n v="986.88353160256202"/>
    <m/>
    <m/>
    <n v="179.77444773796606"/>
    <m/>
    <m/>
  </r>
  <r>
    <x v="7"/>
    <x v="7"/>
    <x v="7"/>
    <x v="0"/>
    <n v="49411.959699781924"/>
    <n v="6227.6"/>
    <n v="511.86180690700002"/>
    <n v="1.0359067116887879"/>
    <n v="3555.8503286240002"/>
    <m/>
    <m/>
    <m/>
    <m/>
    <n v="289.968789646"/>
    <n v="0.58683928224623672"/>
    <n v="2184.7757233860002"/>
    <m/>
    <m/>
    <m/>
    <m/>
    <n v="110.277086682"/>
    <m/>
    <m/>
    <m/>
    <n v="176.45067619900001"/>
    <m/>
    <m/>
    <m/>
    <n v="73.771000000000001"/>
    <n v="72.187547434999999"/>
    <m/>
    <m/>
    <n v="26.070695618999999"/>
    <n v="5.2761913871461077E-2"/>
    <n v="6.4212679499999998"/>
    <n v="1.2995371948440127E-2"/>
    <n v="189.401053692"/>
    <n v="30.413169389813092"/>
    <n v="158.455166999"/>
    <n v="25.444018080641019"/>
    <n v="128.30963017584708"/>
    <n v="0"/>
    <n v="0"/>
    <n v="1.5217575404706249"/>
    <n v="30.945886693000006"/>
    <n v="158.455166999"/>
    <n v="349.38579560599993"/>
    <n v="0.7070875102481351"/>
    <n v="3145.2743350390001"/>
    <m/>
    <n v="342.35939560599991"/>
    <n v="0.69286747112665292"/>
    <m/>
    <m/>
    <n v="320.59800314299991"/>
    <n v="0.64882673160687221"/>
    <m/>
    <m/>
    <m/>
    <m/>
    <m/>
    <n v="212.59626599799992"/>
    <n v="1666.6809751719998"/>
    <m/>
    <m/>
    <m/>
    <m/>
    <n v="169.93583866099999"/>
    <n v="42.660427336999931"/>
    <n v="10.910970483999998"/>
    <n v="21.761392463000004"/>
    <n v="3.4943465320508706"/>
    <n v="4.4040739519780769E-2"/>
    <m/>
    <n v="26.217447936000003"/>
    <n v="75.158258710000013"/>
    <n v="2.7414600149999999"/>
    <n v="162.47601130100009"/>
    <n v="410.57599358500033"/>
    <m/>
    <m/>
    <m/>
    <m/>
    <n v="26.089667175316343"/>
    <n v="0.3288192014406528"/>
    <m/>
    <m/>
    <n v="184.23740376400008"/>
    <n v="0.37285994096043346"/>
    <n v="76.230442921999995"/>
    <n v="531.03439529100001"/>
    <m/>
    <m/>
    <m/>
    <m/>
    <n v="12.240741685721623"/>
    <n v="0.15427528757240616"/>
    <n v="1.0747082255337945"/>
    <m/>
    <n v="49.375944195000002"/>
    <n v="7.9285670555270089"/>
    <m/>
    <n v="0"/>
    <n v="0"/>
    <n v="26.854498726999992"/>
    <n v="4.3121746301946162"/>
    <n v="425.61623852799994"/>
    <n v="0.86136279782054126"/>
    <n v="86.24556837900009"/>
    <n v="-120.45840170599963"/>
    <m/>
    <n v="13.848925489594722"/>
    <m/>
    <m/>
    <m/>
    <m/>
    <n v="0.17454391386824664"/>
    <m/>
    <n v="108.0069608420001"/>
    <m/>
    <n v="0.21858465338802738"/>
    <m/>
    <n v="225.99796870899999"/>
    <n v="45.815556086311993"/>
    <n v="1117.222730949075"/>
    <m/>
    <m/>
    <n v="632.90466037283795"/>
    <m/>
    <m/>
    <n v="762.59206577737814"/>
    <m/>
    <m/>
    <n v="166.38550185528547"/>
    <m/>
    <m/>
  </r>
  <r>
    <x v="8"/>
    <x v="8"/>
    <x v="8"/>
    <x v="0"/>
    <n v="49411.959699781924"/>
    <n v="6218.07"/>
    <n v="534.06887736700003"/>
    <n v="1.0808494150240253"/>
    <n v="4089.9192059910001"/>
    <m/>
    <m/>
    <m/>
    <m/>
    <n v="366.28685517099996"/>
    <n v="0.74129190057729388"/>
    <n v="2551.0625785570001"/>
    <m/>
    <m/>
    <m/>
    <m/>
    <n v="166.361373781"/>
    <m/>
    <m/>
    <m/>
    <n v="203.39216827599998"/>
    <m/>
    <m/>
    <m/>
    <n v="65.088999999999999"/>
    <n v="90.627282628999993"/>
    <m/>
    <m/>
    <n v="29.259335387"/>
    <n v="5.9215087935743489E-2"/>
    <n v="8.8968127680000002"/>
    <n v="1.8005383356692217E-2"/>
    <n v="129.62587404100003"/>
    <n v="20.846641166953738"/>
    <n v="91.140826400999998"/>
    <n v="14.657414020910025"/>
    <n v="142.96704419675712"/>
    <n v="6.22"/>
    <n v="1.0003103856984563"/>
    <n v="2.5220679261690813"/>
    <n v="32.265047640000034"/>
    <n v="97.360826400999997"/>
    <n v="363.67520497399994"/>
    <n v="0.73600643889379069"/>
    <n v="3508.9495400129999"/>
    <m/>
    <n v="355.94694089499995"/>
    <n v="0.72036596617027293"/>
    <m/>
    <m/>
    <n v="353.67252730199993"/>
    <n v="0.71576300444436913"/>
    <m/>
    <m/>
    <m/>
    <m/>
    <m/>
    <n v="211.30034427699999"/>
    <n v="1877.9813194489998"/>
    <m/>
    <m/>
    <m/>
    <m/>
    <n v="168.554037827"/>
    <n v="42.746306449999992"/>
    <n v="33.190564526999999"/>
    <n v="2.2744135930000002"/>
    <n v="0.36577484541023186"/>
    <n v="4.602961725903857E-3"/>
    <m/>
    <n v="38.407108325999999"/>
    <n v="74.647624777000004"/>
    <n v="3.8551494739999996"/>
    <n v="170.39367239300009"/>
    <n v="580.96966597800042"/>
    <m/>
    <m/>
    <m/>
    <m/>
    <n v="27.402983947269831"/>
    <n v="0.34484297613023451"/>
    <m/>
    <m/>
    <n v="172.66808598600008"/>
    <n v="0.34944593785613837"/>
    <n v="92.479634864000005"/>
    <n v="623.514030155"/>
    <m/>
    <m/>
    <m/>
    <m/>
    <n v="14.872723347276569"/>
    <n v="0.18716042720404016"/>
    <n v="1.2618686527378347"/>
    <m/>
    <n v="69.610895845999991"/>
    <n v="11.194936024522077"/>
    <m/>
    <n v="0"/>
    <n v="0"/>
    <n v="22.868739018000014"/>
    <n v="3.6777873227544906"/>
    <n v="456.15483983799993"/>
    <n v="0.92316686609783083"/>
    <n v="77.914037529000083"/>
    <n v="-42.544364176999551"/>
    <m/>
    <n v="12.530260599993259"/>
    <m/>
    <m/>
    <m/>
    <m/>
    <n v="0.15768254892619438"/>
    <m/>
    <n v="80.188451122000089"/>
    <m/>
    <n v="0.16228551065209823"/>
    <m/>
    <n v="223.179271349"/>
    <n v="45.884306920775252"/>
    <n v="1163.946702494894"/>
    <m/>
    <m/>
    <n v="798.28350857176088"/>
    <m/>
    <m/>
    <n v="792.59169284594122"/>
    <m/>
    <m/>
    <n v="201.54959521057418"/>
    <m/>
    <m/>
  </r>
  <r>
    <x v="9"/>
    <x v="9"/>
    <x v="9"/>
    <x v="0"/>
    <n v="49411.959699781924"/>
    <n v="6206.46"/>
    <n v="555.24246641499997"/>
    <n v="1.1237005570889156"/>
    <n v="4645.1616724060004"/>
    <m/>
    <m/>
    <m/>
    <m/>
    <n v="380.53570590499999"/>
    <n v="0.77012874659711061"/>
    <n v="2931.5982844620003"/>
    <m/>
    <m/>
    <m/>
    <m/>
    <n v="123.35218181500001"/>
    <m/>
    <m/>
    <m/>
    <n v="264.54480269200002"/>
    <m/>
    <m/>
    <m/>
    <n v="72.588999999999999"/>
    <n v="101.713686443"/>
    <m/>
    <m/>
    <n v="36.573305955000002"/>
    <n v="7.4017112814818015E-2"/>
    <n v="17.826329277999996"/>
    <n v="3.6076952596718545E-2"/>
    <n v="120.307125277"/>
    <n v="19.384177981812499"/>
    <n v="90.936630327000003"/>
    <n v="14.651932071905724"/>
    <n v="157.61897626866283"/>
    <n v="0"/>
    <n v="0"/>
    <n v="2.5220679261690813"/>
    <n v="29.370494949999994"/>
    <n v="90.936630327000003"/>
    <n v="407.28155276899997"/>
    <n v="0.82425703259609329"/>
    <n v="3916.2310927819999"/>
    <m/>
    <n v="382.27915509299999"/>
    <n v="0.77365714174393918"/>
    <m/>
    <m/>
    <n v="363.66648885999996"/>
    <n v="0.7359887992088785"/>
    <m/>
    <m/>
    <m/>
    <m/>
    <m/>
    <n v="211.40306225099997"/>
    <n v="2089.3843816999997"/>
    <m/>
    <m/>
    <m/>
    <m/>
    <n v="168.266666203"/>
    <n v="43.136396047999966"/>
    <n v="41.136561287000006"/>
    <n v="18.612666232999999"/>
    <n v="2.9989182614566112"/>
    <n v="3.7668342535060684E-2"/>
    <m/>
    <n v="53.504472591000003"/>
    <n v="75.218873841000004"/>
    <n v="7.405916566000001"/>
    <n v="147.96091364599999"/>
    <n v="728.93057962400042"/>
    <m/>
    <m/>
    <m/>
    <m/>
    <n v="23.839823932805498"/>
    <n v="0.29944352449282235"/>
    <m/>
    <m/>
    <n v="166.57357987899999"/>
    <n v="0.33711186702788304"/>
    <n v="87.845204384000013"/>
    <n v="711.359234539"/>
    <m/>
    <m/>
    <m/>
    <m/>
    <n v="14.153833970411476"/>
    <n v="0.17778125967423977"/>
    <n v="1.4396499124120745"/>
    <m/>
    <n v="47.580605926000004"/>
    <n v="7.6663034847562059"/>
    <m/>
    <n v="0"/>
    <n v="0"/>
    <n v="40.264598458000009"/>
    <n v="6.4875304856552702"/>
    <n v="495.12675715299997"/>
    <n v="1.002038292270333"/>
    <n v="60.115709261999982"/>
    <n v="17.571345085000431"/>
    <m/>
    <n v="9.685989962394018"/>
    <m/>
    <m/>
    <m/>
    <m/>
    <n v="0.12166226481858257"/>
    <m/>
    <n v="78.72837549499998"/>
    <m/>
    <n v="0.15933060735364327"/>
    <m/>
    <n v="224.57536468199999"/>
    <n v="46.833068436368158"/>
    <n v="1185.5778084867638"/>
    <m/>
    <m/>
    <n v="812.53635221879995"/>
    <m/>
    <m/>
    <n v="869.64524505237421"/>
    <m/>
    <m/>
    <n v="187.57089235644432"/>
    <m/>
    <m/>
  </r>
  <r>
    <x v="10"/>
    <x v="10"/>
    <x v="10"/>
    <x v="0"/>
    <n v="49411.959699781924"/>
    <n v="6155.65"/>
    <n v="582.64804531400011"/>
    <n v="1.1791640097945186"/>
    <n v="5227.8097177200007"/>
    <m/>
    <m/>
    <m/>
    <m/>
    <n v="370.65979374200015"/>
    <n v="0.75014186037967656"/>
    <n v="3302.2580782040004"/>
    <m/>
    <m/>
    <m/>
    <m/>
    <n v="187.51853179800003"/>
    <m/>
    <m/>
    <m/>
    <n v="204.61975346"/>
    <m/>
    <m/>
    <m/>
    <n v="73.346999999999994"/>
    <n v="78.107974084000006"/>
    <m/>
    <m/>
    <n v="35.372521050000003"/>
    <n v="7.1586962478146998E-2"/>
    <n v="24.223352502999997"/>
    <n v="4.9023258033432958E-2"/>
    <n v="152.39237801899998"/>
    <n v="24.756504677653858"/>
    <n v="91.284270785999993"/>
    <n v="14.829347150341556"/>
    <n v="172.4483234190044"/>
    <n v="30.85"/>
    <n v="5.0116559583472098"/>
    <n v="7.5337238845162915"/>
    <n v="30.258107232999983"/>
    <n v="122.134270786"/>
    <n v="455.79761105"/>
    <n v="0.92244390592751901"/>
    <n v="4372.0287038320002"/>
    <m/>
    <n v="434.20888443900003"/>
    <n v="0.87875260782445019"/>
    <m/>
    <m/>
    <n v="384.52588644600002"/>
    <n v="0.7782040801099761"/>
    <m/>
    <m/>
    <m/>
    <m/>
    <m/>
    <n v="212.41629911000001"/>
    <n v="2301.8006808099999"/>
    <m/>
    <m/>
    <m/>
    <m/>
    <n v="167.600203564"/>
    <n v="44.816095546000014"/>
    <n v="50.868581559999996"/>
    <n v="49.682997993000001"/>
    <n v="8.0711213264236914"/>
    <n v="0.10054852771447409"/>
    <m/>
    <n v="56.386418947999999"/>
    <n v="78.018579887000001"/>
    <n v="8.4247335519999993"/>
    <n v="126.85043426400011"/>
    <n v="855.78101388800053"/>
    <m/>
    <m/>
    <m/>
    <m/>
    <n v="20.607155095562632"/>
    <n v="0.25672010386699956"/>
    <m/>
    <m/>
    <n v="176.53343225700013"/>
    <n v="0.35726863158147365"/>
    <n v="145.64577971900002"/>
    <n v="857.00501425800007"/>
    <m/>
    <m/>
    <m/>
    <m/>
    <n v="23.660503719184817"/>
    <n v="0.29475815289237117"/>
    <n v="1.7344080653044456"/>
    <m/>
    <n v="56.035447360000006"/>
    <n v="9.1030918522008246"/>
    <m/>
    <n v="0"/>
    <n v="0"/>
    <n v="89.610332359000012"/>
    <n v="14.557411866983992"/>
    <n v="601.44339076899996"/>
    <n v="1.2172020588198902"/>
    <n v="-18.795345454999904"/>
    <n v="-1.224000369999473"/>
    <m/>
    <n v="-3.0533486236221852"/>
    <m/>
    <m/>
    <m/>
    <m/>
    <n v="-3.8038049025371598E-2"/>
    <m/>
    <n v="30.887652538000097"/>
    <m/>
    <n v="6.2510478689102505E-2"/>
    <m/>
    <n v="224.00370205499999"/>
    <n v="47.451825946537433"/>
    <n v="1227.8727608300098"/>
    <m/>
    <m/>
    <n v="781.12862118227349"/>
    <m/>
    <m/>
    <n v="960.54809684991619"/>
    <m/>
    <m/>
    <n v="306.93398370611658"/>
    <m/>
    <m/>
  </r>
  <r>
    <x v="11"/>
    <x v="11"/>
    <x v="11"/>
    <x v="0"/>
    <n v="49411.959699781924"/>
    <n v="5982.66"/>
    <n v="837.1590665079998"/>
    <n v="1.6942438057393916"/>
    <n v="6064.968784228"/>
    <n v="6064.968784228"/>
    <m/>
    <m/>
    <m/>
    <n v="373.56272912899988"/>
    <n v="0.75601682547848548"/>
    <n v="3675.8208073330002"/>
    <n v="3675.8208073330002"/>
    <m/>
    <m/>
    <m/>
    <n v="125.348306595"/>
    <n v="1629.2645083789998"/>
    <m/>
    <m/>
    <n v="218.41535654299997"/>
    <n v="2077.0287278750002"/>
    <m/>
    <m/>
    <n v="70.537999999999997"/>
    <n v="86.838750296000001"/>
    <m/>
    <m/>
    <n v="65.997312464999993"/>
    <n v="0.13356546242243306"/>
    <n v="11.352104930000001"/>
    <n v="2.2974407408597686E-2"/>
    <n v="386.24691998399999"/>
    <n v="64.56106815095626"/>
    <n v="331.37464534399999"/>
    <n v="55.389182294163462"/>
    <n v="227.83750571316784"/>
    <n v="0"/>
    <n v="0"/>
    <n v="7.5337238845162915"/>
    <n v="54.872274640000001"/>
    <n v="331.37464534399999"/>
    <n v="812.60362549000001"/>
    <n v="1.6445484664587924"/>
    <n v="5184.6323293220003"/>
    <n v="5184.6323293220003"/>
    <n v="731.80041932500001"/>
    <n v="1.4810188136056255"/>
    <n v="4980.7051155029994"/>
    <n v="10.079958669449377"/>
    <n v="661.73433267099995"/>
    <n v="1.3392189597246849"/>
    <n v="4501.872478882"/>
    <n v="9.110896443360188"/>
    <m/>
    <m/>
    <m/>
    <n v="403.81622412799993"/>
    <n v="2705.6169049379996"/>
    <n v="2705.6169049379996"/>
    <m/>
    <m/>
    <m/>
    <n v="168.377722398"/>
    <n v="235.43850172999993"/>
    <n v="37.641264285000005"/>
    <n v="70.066086654000003"/>
    <n v="11.711527423253202"/>
    <n v="0.14179985388094055"/>
    <n v="478.83263662100001"/>
    <n v="140.81332075500001"/>
    <n v="145.710186088"/>
    <n v="14.55654358"/>
    <n v="24.555441017999783"/>
    <n v="880.33645490600031"/>
    <n v="880.33645490600031"/>
    <m/>
    <m/>
    <m/>
    <n v="4.1044353210778795"/>
    <n v="4.9695339280599625E-2"/>
    <n v="138.54508172958438"/>
    <n v="1.7816262707546198"/>
    <n v="94.621527671999786"/>
    <n v="0.19149519316154018"/>
    <n v="257.67363286199998"/>
    <n v="1114.6786471200001"/>
    <n v="1114.6786471200001"/>
    <m/>
    <m/>
    <m/>
    <n v="43.07007800242701"/>
    <n v="0.52148029430036391"/>
    <n v="2.2558883596048096"/>
    <n v="2.2558883596048096"/>
    <n v="150.63876006799998"/>
    <n v="25.179227980196096"/>
    <n v="95.396854060621394"/>
    <n v="0"/>
    <n v="0"/>
    <n v="107.03487279399999"/>
    <n v="17.890850022230914"/>
    <n v="1070.277258352"/>
    <n v="2.166028760759156"/>
    <n v="-233.11819184400019"/>
    <n v="-234.34219221399968"/>
    <n v="-234.34219221399968"/>
    <n v="-38.965642681349131"/>
    <n v="-39.612820834821314"/>
    <m/>
    <m/>
    <m/>
    <n v="-0.47178495501976425"/>
    <n v="-0.47426208885018961"/>
    <n v="-163.05210519000019"/>
    <n v="244.49044440700038"/>
    <n v="-0.32998510113882373"/>
    <n v="0.49480013723899996"/>
    <n v="423.42305551200002"/>
    <n v="47.891831287102249"/>
    <n v="1748.0205788945373"/>
    <n v="12987.697959294139"/>
    <m/>
    <n v="780.01345759689934"/>
    <n v="7880.3599714699139"/>
    <m/>
    <n v="1696.747866287674"/>
    <n v="11099.767305485175"/>
    <m/>
    <n v="538.03253276596683"/>
    <n v="2377.0312407782721"/>
    <m/>
  </r>
  <r>
    <x v="12"/>
    <x v="0"/>
    <x v="0"/>
    <x v="1"/>
    <n v="57501.991731711008"/>
    <n v="6190.4761904761908"/>
    <n v="377.89362093800003"/>
    <n v="0.65718353322638123"/>
    <n v="377.89362093800003"/>
    <n v="6050.7447638530002"/>
    <n v="-3.6274879975741747E-2"/>
    <n v="-3.6274879975741747E-2"/>
    <m/>
    <n v="319.07274518400004"/>
    <n v="0.55488990133195482"/>
    <n v="319.07274518400004"/>
    <n v="3750.332351303"/>
    <n v="0.30467442750577467"/>
    <n v="0.30467442750577467"/>
    <m/>
    <n v="131.32275641700002"/>
    <n v="1647.3481089949998"/>
    <m/>
    <n v="0.15969388404642593"/>
    <n v="196.70974548000004"/>
    <n v="2133.0694664430002"/>
    <m/>
    <n v="0.39838724818081728"/>
    <n v="80.206769242000007"/>
    <n v="75.943477689000005"/>
    <n v="0.11958081018983813"/>
    <n v="0.46895393970735832"/>
    <n v="0"/>
    <n v="0"/>
    <n v="6.7350556730000006"/>
    <n v="1.1712734585653969E-2"/>
    <n v="52.085820081000008"/>
    <n v="8.4138632438538465"/>
    <n v="35.411304127000001"/>
    <n v="5.720287589746154"/>
    <n v="5.720287589746154"/>
    <n v="0"/>
    <n v="0"/>
    <n v="0"/>
    <n v="16.674515954000007"/>
    <n v="35.411304127000001"/>
    <n v="329.09690646299998"/>
    <n v="0.57232262144671187"/>
    <n v="329.09690646299998"/>
    <n v="5137.3949724160002"/>
    <n v="329.09690646299998"/>
    <n v="0.57232262144671187"/>
    <n v="4933.4677585969994"/>
    <n v="9.8906554301620897"/>
    <n v="302.738772396"/>
    <n v="0.52648397608294784"/>
    <n v="4504.7312533529994"/>
    <n v="9.0304828186456447"/>
    <n v="-0.12551968158074212"/>
    <n v="-0.12551968158074212"/>
    <m/>
    <n v="214.44415955499997"/>
    <n v="214.44415955499997"/>
    <n v="2723.8955371650004"/>
    <n v="9.3179634954091872E-2"/>
    <n v="9.3179634954091872E-2"/>
    <m/>
    <n v="171.189500012"/>
    <n v="43.254659542999974"/>
    <n v="0.125"/>
    <n v="26.358134066999998"/>
    <n v="4.257852426207692"/>
    <n v="4.5838645363764155E-2"/>
    <n v="428.73650524400006"/>
    <n v="15.525228144000002"/>
    <n v="72.644384697000007"/>
    <n v="0"/>
    <n v="48.796714475000044"/>
    <n v="48.796714475000044"/>
    <n v="913.34979143700036"/>
    <n v="2.0916521576136873"/>
    <n v="2.0916521576136873"/>
    <m/>
    <n v="7.8825461844230835"/>
    <n v="8.4860911779669354E-2"/>
    <n v="144.20108896934161"/>
    <n v="1.8345447579878897"/>
    <n v="75.154848542000039"/>
    <n v="0.13069955714343351"/>
    <n v="0.91441225199999998"/>
    <n v="0.91441225199999998"/>
    <n v="1089.8308018119999"/>
    <n v="-0.9645057406219022"/>
    <n v="-0.9645057406219022"/>
    <m/>
    <n v="0.14771274839999998"/>
    <n v="1.5902270938133833E-3"/>
    <n v="1.5902270938133833E-3"/>
    <n v="2.205340890245119"/>
    <n v="6.8065500000000001E-2"/>
    <n v="1.0995196153846153E-2"/>
    <n v="95.392393200347797"/>
    <n v="0"/>
    <n v="0"/>
    <n v="0.84634675199999998"/>
    <n v="0.13671755224615384"/>
    <n v="330.01131871499996"/>
    <n v="0.57391284854052527"/>
    <n v="47.882302223000046"/>
    <n v="47.882302223000046"/>
    <n v="-176.48101037499967"/>
    <n v="7.7348334360230844"/>
    <n v="-30.470280875645361"/>
    <n v="-5.7983645524920924"/>
    <n v="-5.7983645524920924"/>
    <m/>
    <n v="8.3270684685855967E-2"/>
    <n v="-0.37079613225722896"/>
    <n v="74.240436290000048"/>
    <n v="252.25549486900036"/>
    <n v="0.12910933004962014"/>
    <n v="0.48937647925921912"/>
    <n v="226.08436212399999"/>
    <n v="48.043083122921402"/>
    <n v="786.57237707066849"/>
    <n v="12913.240731654379"/>
    <m/>
    <n v="664.13877803726984"/>
    <n v="8007.4802320446888"/>
    <m/>
    <n v="685.00371972586311"/>
    <n v="10958.399273757637"/>
    <m/>
    <n v="1.9033171740048735"/>
    <n v="2322.3646307001936"/>
    <m/>
  </r>
  <r>
    <x v="13"/>
    <x v="1"/>
    <x v="1"/>
    <x v="1"/>
    <n v="57501.991731711008"/>
    <n v="6038.35"/>
    <n v="502.89529373300002"/>
    <n v="0.87457021676636115"/>
    <n v="880.78891467100004"/>
    <n v="6159.3697068780002"/>
    <n v="0.12004369803179693"/>
    <n v="0.27550877926767714"/>
    <m/>
    <n v="305.41434803599998"/>
    <n v="0.53113698993416092"/>
    <n v="624.48709322000002"/>
    <n v="3825.6941647319991"/>
    <n v="0.3275852342063561"/>
    <n v="0.31577964582028972"/>
    <m/>
    <n v="125.02771813599999"/>
    <n v="1660.9112075899998"/>
    <m/>
    <n v="0.12168075081448659"/>
    <n v="187.990607845"/>
    <n v="2196.3314097840002"/>
    <m/>
    <n v="0.50719651006101496"/>
    <n v="78.802841837000003"/>
    <n v="78.435046092000007"/>
    <n v="-1.6353877185974808E-2"/>
    <n v="0.53134608471950773"/>
    <n v="0"/>
    <n v="0"/>
    <n v="16.509690730000003"/>
    <n v="2.8711511084746122E-2"/>
    <n v="180.97125496700005"/>
    <n v="29.970315560873424"/>
    <n v="152.609942738"/>
    <n v="25.27345098213916"/>
    <n v="30.993738571885313"/>
    <n v="0"/>
    <n v="0"/>
    <n v="0"/>
    <n v="28.361312229000049"/>
    <n v="152.609942738"/>
    <n v="387.35418030799991"/>
    <n v="0.67363611005909396"/>
    <n v="716.45108677099984"/>
    <n v="5173.0246182219998"/>
    <n v="387.35418030799991"/>
    <n v="0.67363611005909396"/>
    <n v="4969.1913297429992"/>
    <n v="9.852660972847529"/>
    <n v="338.05739634499992"/>
    <n v="0.58790554233718684"/>
    <n v="4513.8344709519997"/>
    <n v="8.9526503883448996"/>
    <n v="0.10129985915383233"/>
    <n v="-1.5943370417257019E-2"/>
    <m/>
    <n v="222.40172229599992"/>
    <n v="436.84588185099989"/>
    <n v="2737.2103958960001"/>
    <n v="6.3680991258738828E-2"/>
    <n v="7.7960035938052341E-2"/>
    <m/>
    <n v="171.691723083"/>
    <n v="50.709999212999918"/>
    <n v="17.219688692999998"/>
    <n v="49.296783963000003"/>
    <n v="8.1639494171420992"/>
    <n v="8.5730567721907236E-2"/>
    <n v="455.35685879099998"/>
    <n v="24.302487460999998"/>
    <n v="73.301810293000003"/>
    <n v="0.83168760199999991"/>
    <n v="115.54111342500011"/>
    <n v="164.33782790000015"/>
    <n v="986.34508865600037"/>
    <n v="1.7156868460477677"/>
    <n v="1.8174198237230414"/>
    <m/>
    <n v="19.134550568450006"/>
    <n v="0.20093410670726711"/>
    <n v="157.20756440265103"/>
    <n v="1.9493745764529973"/>
    <n v="164.8378973880001"/>
    <n v="0.28666467442917432"/>
    <n v="18.582643844000003"/>
    <n v="19.497056096000001"/>
    <n v="1086.3926283079998"/>
    <n v="-0.15613287416473942"/>
    <n v="-0.59196732036314093"/>
    <m/>
    <n v="3.0774373535816903"/>
    <n v="3.231652206188209E-2"/>
    <n v="3.390674915569547E-2"/>
    <n v="2.1930916483061509"/>
    <n v="9.8447968699999997"/>
    <n v="1.6303786415163082"/>
    <n v="95.710551664614954"/>
    <n v="0"/>
    <n v="0"/>
    <n v="8.7378469740000035"/>
    <n v="1.4470587120653826"/>
    <n v="405.93682415199993"/>
    <n v="0.70595263212097614"/>
    <n v="96.958469581000102"/>
    <n v="144.84077180400016"/>
    <n v="-100.04753965199954"/>
    <n v="16.057113214868316"/>
    <n v="-17.369480322438015"/>
    <n v="3.7239208270751645"/>
    <n v="12.734035096736831"/>
    <m/>
    <n v="0.16861758464538501"/>
    <n v="-0.24371707185315339"/>
    <n v="146.25525354400011"/>
    <n v="355.30931913900042"/>
    <n v="0.25434815236729225"/>
    <n v="0.65629351264947822"/>
    <n v="234.747980899"/>
    <n v="48.111833957384654"/>
    <n v="1045.2631969474342"/>
    <n v="13107.899974551776"/>
    <m/>
    <n v="634.80088559193689"/>
    <n v="8145.9628040110792"/>
    <m/>
    <n v="805.1120658819641"/>
    <n v="11004.696279753487"/>
    <m/>
    <n v="38.623852627317618"/>
    <n v="2313.4804871670422"/>
    <m/>
  </r>
  <r>
    <x v="14"/>
    <x v="2"/>
    <x v="2"/>
    <x v="1"/>
    <n v="57501.991731711008"/>
    <n v="5974.636363636364"/>
    <n v="614.61959754999998"/>
    <n v="1.0688666236426236"/>
    <n v="1495.4085122209999"/>
    <n v="6362.1537559939989"/>
    <n v="0.24802130965741997"/>
    <n v="0.49239083388280558"/>
    <m/>
    <n v="364.64744979199997"/>
    <n v="0.63414751178245787"/>
    <n v="989.13454301199999"/>
    <n v="3948.6643493269994"/>
    <n v="0.50881982835564799"/>
    <n v="0.38091158705921457"/>
    <m/>
    <n v="135.32531167299999"/>
    <n v="1684.0124361649998"/>
    <m/>
    <n v="0.20584911845371701"/>
    <n v="225.42790476100001"/>
    <n v="2298.4360110729999"/>
    <m/>
    <n v="0.82794247651809294"/>
    <n v="72.646051280999998"/>
    <n v="91.060113708000003"/>
    <n v="9.2191888639985509E-2"/>
    <n v="0.70484260070828086"/>
    <n v="92.175632925000002"/>
    <n v="0.16029989596719879"/>
    <n v="16.252148076000001"/>
    <n v="2.8263626331115971E-2"/>
    <n v="141.54436675700001"/>
    <n v="23.69087558507935"/>
    <n v="103.989614613"/>
    <n v="17.405178873465101"/>
    <n v="48.398917445350413"/>
    <n v="0"/>
    <n v="0"/>
    <n v="0"/>
    <n v="37.554752144000005"/>
    <n v="103.989614613"/>
    <n v="413.62045539399998"/>
    <n v="0.71931500620681621"/>
    <n v="1130.0715421649998"/>
    <n v="5183.7623052749987"/>
    <n v="413.14719471399997"/>
    <n v="0.71849197266354681"/>
    <n v="4985.1477554519997"/>
    <n v="9.7673176566088369"/>
    <n v="374.32869675199998"/>
    <n v="0.65098387982544692"/>
    <n v="4523.2619447279994"/>
    <n v="8.865146612159382"/>
    <n v="2.6652137784934027E-2"/>
    <n v="-7.6929177686368977E-4"/>
    <m/>
    <n v="226.80953409100002"/>
    <n v="663.65541594199988"/>
    <n v="2756.721539524"/>
    <n v="9.4121057015551512E-2"/>
    <n v="8.3429221121667618E-2"/>
    <m/>
    <n v="171.94194045399999"/>
    <n v="54.867593637000027"/>
    <n v="36.045227756999999"/>
    <n v="38.818497961999995"/>
    <n v="6.4972151607857445"/>
    <n v="6.7508092838099901E-2"/>
    <n v="461.88581072399995"/>
    <n v="28.800872961999996"/>
    <n v="76.056815360000016"/>
    <n v="7.0895072619999997"/>
    <n v="200.999142156"/>
    <n v="365.33697005600015"/>
    <n v="1178.3914507190004"/>
    <n v="21.451030860587611"/>
    <n v="4.4299383180482241"/>
    <m/>
    <n v="33.642071236225867"/>
    <n v="0.34955161743580726"/>
    <n v="189.54285884396691"/>
    <n v="2.2808075437737401"/>
    <n v="239.81764011799999"/>
    <n v="0.41705971027390715"/>
    <n v="99.688232505000002"/>
    <n v="119.185288601"/>
    <n v="1133.4335127150002"/>
    <n v="0.89350909602200868"/>
    <n v="0.18674486309670857"/>
    <m/>
    <n v="16.685238471036655"/>
    <n v="0.1733648339871752"/>
    <n v="0.20727158314287064"/>
    <n v="2.259908698279343"/>
    <n v="54.624077875000005"/>
    <n v="9.1426615027921052"/>
    <n v="101.8290603182046"/>
    <n v="0"/>
    <n v="0"/>
    <n v="45.064154629999997"/>
    <n v="7.542576968244548"/>
    <n v="513.30868789900001"/>
    <n v="0.89267984019399149"/>
    <n v="101.310909651"/>
    <n v="246.15168145500016"/>
    <n v="44.957938004000326"/>
    <n v="16.956832765189208"/>
    <n v="5.9651531861419613"/>
    <n v="-3.318615660404451"/>
    <n v="-8.4257375726659518"/>
    <m/>
    <n v="0.17618678344863209"/>
    <n v="2.08988454943973E-2"/>
    <n v="140.12940761300001"/>
    <n v="506.84374872800038"/>
    <n v="0.243694876286732"/>
    <n v="0.92306988994385042"/>
    <n v="236.492305225"/>
    <n v="48.331836627667073"/>
    <n v="1271.6661323773637"/>
    <n v="13502.00054257886"/>
    <m/>
    <n v="754.46636261958474"/>
    <n v="8385.4477707077094"/>
    <m/>
    <n v="855.7929601980552"/>
    <n v="11002.000832842043"/>
    <m/>
    <n v="206.25790257665167"/>
    <n v="2407.5540483947075"/>
    <m/>
  </r>
  <r>
    <x v="15"/>
    <x v="3"/>
    <x v="3"/>
    <x v="1"/>
    <n v="57501.991731711008"/>
    <n v="5730.5"/>
    <n v="628.28930276300002"/>
    <n v="1.0926392005592271"/>
    <n v="2123.6978149839997"/>
    <n v="6478.6652151179987"/>
    <n v="0.24192754154359131"/>
    <n v="0.22766022517806661"/>
    <m/>
    <n v="413.53998708300003"/>
    <n v="0.71917506616547744"/>
    <n v="1402.6745300950001"/>
    <n v="4064.1237626819998"/>
    <n v="0.3873429653968572"/>
    <n v="0.38280149505000827"/>
    <m/>
    <n v="250.13185006199998"/>
    <n v="1771.2503425089999"/>
    <m/>
    <n v="0.53555033632818905"/>
    <n v="198.50307117200001"/>
    <n v="2355.0117478759998"/>
    <m/>
    <n v="0.39862466983215161"/>
    <n v="77.829029421000001"/>
    <n v="76.496587734999991"/>
    <n v="-5.5181039397989018E-4"/>
    <n v="0.43167794396600856"/>
    <n v="56.506457008999995"/>
    <n v="9.82686952351913E-2"/>
    <n v="12.580065502"/>
    <n v="2.1877616971417681E-2"/>
    <n v="145.662793169"/>
    <n v="25.418862781432686"/>
    <n v="92.793573688999999"/>
    <n v="16.192927962481459"/>
    <n v="64.591845407831869"/>
    <n v="28.6"/>
    <n v="4.9908384957682577"/>
    <n v="4.9908384957682577"/>
    <n v="24.269219479999997"/>
    <n v="121.39357368899999"/>
    <n v="415.15322533699998"/>
    <n v="0.72198060073117898"/>
    <n v="1545.2247675019998"/>
    <n v="5221.418302443999"/>
    <n v="407.14547139999996"/>
    <n v="0.70805455452679333"/>
    <n v="5023.3757613219996"/>
    <n v="9.7287564772698278"/>
    <n v="386.05033309499998"/>
    <n v="0.67136862823153687"/>
    <n v="4556.8255639259987"/>
    <n v="8.8231520869385065"/>
    <n v="9.9751718315244764E-2"/>
    <n v="2.4386785369783448E-2"/>
    <m/>
    <n v="226.65420453199999"/>
    <n v="890.30962047399987"/>
    <n v="2774.2760325539994"/>
    <n v="8.3952736729778321E-2"/>
    <n v="8.3562449256469717E-2"/>
    <m/>
    <n v="173.66531447"/>
    <n v="52.988890061999996"/>
    <n v="45.554461945"/>
    <n v="21.095138304999999"/>
    <n v="3.6812037876276067"/>
    <n v="3.6685926295256521E-2"/>
    <n v="466.55019739599993"/>
    <n v="36.052671164000003"/>
    <n v="74.798975628999997"/>
    <n v="10.997773762000001"/>
    <n v="213.13607742600004"/>
    <n v="578.4730474820002"/>
    <n v="1257.2469126740002"/>
    <n v="0.58724382278416165"/>
    <n v="1.8699425240705798"/>
    <m/>
    <n v="37.193277624291078"/>
    <n v="0.37065859982804816"/>
    <n v="207.14753954234652"/>
    <n v="2.3797088275858593"/>
    <n v="234.23121573100005"/>
    <n v="0.40734452612330468"/>
    <n v="78.605806612999984"/>
    <n v="197.79109521399999"/>
    <n v="1129.4573230140002"/>
    <n v="-4.8148384375226505E-2"/>
    <n v="8.0752311503839769E-2"/>
    <m/>
    <n v="13.717093903324313"/>
    <n v="0.1367010154704793"/>
    <n v="0.34397259861335"/>
    <n v="2.2294801426586268"/>
    <n v="46.932023812999994"/>
    <n v="8.1898654241340179"/>
    <n v="104.11012322492077"/>
    <n v="0"/>
    <n v="0"/>
    <n v="31.673782799999991"/>
    <n v="5.5272284791902955"/>
    <n v="493.75903194999995"/>
    <n v="0.85868161620165817"/>
    <n v="134.53027081300007"/>
    <n v="380.68195226800026"/>
    <n v="127.78958966000043"/>
    <n v="23.47618372096677"/>
    <n v="21.899642160323886"/>
    <n v="1.6022023993417376"/>
    <n v="19.521749621832477"/>
    <m/>
    <n v="0.23395758435756889"/>
    <n v="0.1502286849272326"/>
    <n v="155.62540911800008"/>
    <n v="594.33978705600055"/>
    <n v="0.27064351065282544"/>
    <n v="1.0558330752585561"/>
    <n v="237.090238344"/>
    <n v="48.249335626311165"/>
    <n v="1302.1719254935883"/>
    <n v="13726.276289391624"/>
    <m/>
    <n v="857.0894950468288"/>
    <n v="8614.7259695956527"/>
    <m/>
    <n v="860.43304005746768"/>
    <n v="11067.35681991182"/>
    <m/>
    <n v="162.91583208896029"/>
    <n v="2396.5373444016946"/>
    <m/>
  </r>
  <r>
    <x v="16"/>
    <x v="4"/>
    <x v="4"/>
    <x v="1"/>
    <n v="57501.991731711008"/>
    <n v="5756.9047619047615"/>
    <n v="743.63048793100006"/>
    <n v="1.2932256179935158"/>
    <n v="2867.3283029149998"/>
    <n v="6765.0430675919988"/>
    <n v="0.32302364053708721"/>
    <n v="0.62630115228921635"/>
    <m/>
    <n v="482.40294374600001"/>
    <n v="0.83893258166910767"/>
    <n v="1885.077473841"/>
    <n v="4237.1129868010003"/>
    <n v="0.55908711587688975"/>
    <n v="0.42400545001812517"/>
    <m/>
    <n v="205.46378284400001"/>
    <n v="1821.2568404479998"/>
    <m/>
    <n v="0.32167355791373198"/>
    <n v="248.08806689099995"/>
    <n v="2453.2029280409997"/>
    <m/>
    <n v="0.65505816904980763"/>
    <n v="79.908789342000006"/>
    <n v="88.032080910999994"/>
    <n v="0.20152752145671071"/>
    <n v="0.40854465281404351"/>
    <n v="25.185353263"/>
    <n v="4.3799097221724349E-2"/>
    <n v="19.322107380999999"/>
    <n v="3.3602501059705567E-2"/>
    <n v="216.72008354100001"/>
    <n v="37.645243842681666"/>
    <n v="156.928030718"/>
    <n v="27.259097936870841"/>
    <n v="91.850943344702713"/>
    <n v="28.431305823999999"/>
    <n v="4.938644462583234"/>
    <n v="9.9294829583514925"/>
    <n v="31.360746999000007"/>
    <n v="185.35933654199999"/>
    <n v="421.6836952729999"/>
    <n v="0.73333754635920056"/>
    <n v="1966.9084627749999"/>
    <n v="5246.7568456719991"/>
    <n v="404.58858059699992"/>
    <n v="0.70360794193825948"/>
    <n v="5044.9128392599996"/>
    <n v="9.6571441992727696"/>
    <n v="381.67357185899994"/>
    <n v="0.66375713321338026"/>
    <n v="4585.5548404189985"/>
    <n v="8.7726200126190843"/>
    <n v="6.3930498701099348E-2"/>
    <n v="3.2614993667181125E-2"/>
    <m/>
    <n v="226.26211792499996"/>
    <n v="1116.5717383989997"/>
    <n v="2792.68527008"/>
    <n v="8.8568594722676419E-2"/>
    <n v="8.4573171301561834E-2"/>
    <m/>
    <n v="175.292330698"/>
    <n v="50.969787226999955"/>
    <n v="39.960529897999997"/>
    <n v="22.915008738000001"/>
    <n v="3.9804390876214901"/>
    <n v="3.9850808724879193E-2"/>
    <n v="459.35799884099993"/>
    <n v="51.429796720999995"/>
    <n v="75.942538807000005"/>
    <n v="5.1737031840000007"/>
    <n v="321.94679265800016"/>
    <n v="900.41984014000036"/>
    <n v="1518.2862219200006"/>
    <n v="4.2858331131535472"/>
    <n v="2.4305619281317035"/>
    <m/>
    <n v="55.923591925373287"/>
    <n v="0.55988807163431531"/>
    <n v="253.64596745101971"/>
    <n v="2.81633224065965"/>
    <n v="344.86180139600015"/>
    <n v="0.59973888035919443"/>
    <n v="83.450154077000008"/>
    <n v="281.24124929100003"/>
    <n v="1126.1962944970001"/>
    <n v="-3.7607934979607238E-2"/>
    <n v="4.2701666799898064E-2"/>
    <m/>
    <n v="14.495663473402542"/>
    <n v="0.14512567576155661"/>
    <n v="0.48909827437490661"/>
    <n v="2.1991195937878447"/>
    <n v="48.666283376999999"/>
    <n v="8.4535501957649206"/>
    <n v="105.91095102621443"/>
    <n v="0"/>
    <n v="0"/>
    <n v="34.783870700000008"/>
    <n v="6.042113277637621"/>
    <n v="505.13384934999988"/>
    <n v="0.87846322212075723"/>
    <n v="238.49663858100016"/>
    <n v="619.17859084900044"/>
    <n v="392.08992742300052"/>
    <n v="41.42792845197075"/>
    <n v="67.320579080282414"/>
    <n v="-10.242730544129484"/>
    <n v="-86.362395179758963"/>
    <m/>
    <n v="0.41476239587275865"/>
    <n v="0.61721264687180577"/>
    <n v="261.41164731900017"/>
    <n v="851.44792626400067"/>
    <n v="0.45461320459763788"/>
    <n v="1.501736833525493"/>
    <n v="236.95899753500001"/>
    <n v="48.359336961452371"/>
    <n v="1537.7185351481432"/>
    <n v="14289.366058573367"/>
    <m/>
    <n v="997.53837429683415"/>
    <n v="8952.7525371825268"/>
    <m/>
    <n v="871.97989420145984"/>
    <n v="11094.531552852028"/>
    <m/>
    <n v="172.56265143485905"/>
    <n v="2384.2761012676069"/>
    <m/>
  </r>
  <r>
    <x v="17"/>
    <x v="5"/>
    <x v="5"/>
    <x v="1"/>
    <n v="57501.991731711008"/>
    <n v="5922.272727272727"/>
    <n v="594.75880984600008"/>
    <n v="1.03432731968831"/>
    <n v="3462.0871127609998"/>
    <n v="6959.7131778720004"/>
    <n v="0.34850991532277131"/>
    <n v="0.48656737991143029"/>
    <m/>
    <n v="402.59554470000006"/>
    <n v="0.7001419126113122"/>
    <n v="2287.6730185410001"/>
    <n v="4393.262005704999"/>
    <n v="0.63360202948551558"/>
    <n v="0.4569014518472716"/>
    <m/>
    <n v="151.80896842299998"/>
    <n v="1863.192789815"/>
    <m/>
    <n v="0.3816765000843938"/>
    <n v="253.31149006799996"/>
    <n v="2557.2016302959996"/>
    <m/>
    <n v="0.69651570892406345"/>
    <n v="80.215583512000009"/>
    <n v="90.828062244999998"/>
    <n v="0.18401132875762016"/>
    <n v="0.49470146473353305"/>
    <n v="34.959325342"/>
    <n v="6.0796720755536444E-2"/>
    <n v="26.322403335000001"/>
    <n v="4.5776507112681122E-2"/>
    <n v="130.88153646900003"/>
    <n v="22.099883354962014"/>
    <n v="98.855556148999995"/>
    <n v="16.692165440770587"/>
    <n v="108.54310878547329"/>
    <n v="0"/>
    <n v="0"/>
    <n v="9.9294829583514925"/>
    <n v="32.025980320000031"/>
    <n v="98.855556148999995"/>
    <n v="379.68648498600004"/>
    <n v="0.66030144965676341"/>
    <n v="2346.5949477609997"/>
    <n v="5188.5705006389999"/>
    <n v="369.28821011500003"/>
    <n v="0.64221811974444387"/>
    <n v="4992.6005279369992"/>
    <n v="9.4461265356166599"/>
    <n v="312.04800306900006"/>
    <n v="0.54267338168899082"/>
    <n v="4534.4825401340004"/>
    <n v="8.5804099661658757"/>
    <n v="-0.13288411850188364"/>
    <n v="1.6810705505811985E-3"/>
    <m/>
    <n v="229.47921364699999"/>
    <n v="1346.0509520459998"/>
    <n v="2807.7915856569994"/>
    <n v="7.0467469129736893E-2"/>
    <n v="8.2142157603824595E-2"/>
    <m/>
    <n v="174.90131484200001"/>
    <n v="54.57789880499999"/>
    <n v="34.779924782999998"/>
    <n v="57.240207045999995"/>
    <n v="9.6652433418681394"/>
    <n v="9.9544738055453053E-2"/>
    <n v="458.11798780299989"/>
    <n v="45.030755835999997"/>
    <n v="1.9407417430000002"/>
    <n v="11.215641931"/>
    <n v="215.07232486000004"/>
    <n v="1115.4921650000003"/>
    <n v="1771.1426772330003"/>
    <n v="-6.6921337683695201"/>
    <n v="3.9646726970518449"/>
    <m/>
    <n v="36.315842711796769"/>
    <n v="0.37402587003154653"/>
    <n v="296.03138423918705"/>
    <n v="3.2668256919864325"/>
    <n v="272.312531906"/>
    <n v="0.47357060808699947"/>
    <n v="68.933521579000001"/>
    <n v="350.17477087000003"/>
    <n v="1092.6118828460001"/>
    <n v="-0.32759548103308944"/>
    <n v="-5.9280768508177206E-2"/>
    <m/>
    <n v="11.639707381518154"/>
    <n v="0.11988023284589075"/>
    <n v="0.60897850722079738"/>
    <n v="2.1115238757649974"/>
    <n v="40.807325418000005"/>
    <n v="6.8904839910660849"/>
    <n v="102.87905150839643"/>
    <n v="0"/>
    <n v="0"/>
    <n v="28.126196160999996"/>
    <n v="4.7492233904520678"/>
    <n v="448.62000656500004"/>
    <n v="0.78018168250265418"/>
    <n v="146.13880328100004"/>
    <n v="765.31739413000048"/>
    <n v="678.53079438700058"/>
    <n v="24.676135330278615"/>
    <n v="114.53458304434932"/>
    <n v="-2.0416012383908173"/>
    <n v="-6.1866376686496256"/>
    <m/>
    <n v="0.2541456371856558"/>
    <n v="1.155301816221435"/>
    <n v="203.37901032700003"/>
    <n v="1136.6487821900005"/>
    <n v="0.3536903752411088"/>
    <n v="2.0210183856722228"/>
    <n v="237.88582346800001"/>
    <n v="48.785592135124546"/>
    <n v="1219.1279921306664"/>
    <n v="14643.026864528252"/>
    <m/>
    <n v="825.23451511033363"/>
    <n v="9244.8768158507155"/>
    <m/>
    <n v="778.27585639292499"/>
    <n v="10925.606034873583"/>
    <m/>
    <n v="141.29893389029789"/>
    <n v="2303.8094434244449"/>
    <m/>
  </r>
  <r>
    <x v="18"/>
    <x v="6"/>
    <x v="6"/>
    <x v="1"/>
    <n v="57501.991731711008"/>
    <n v="5903.409090909091"/>
    <n v="734.00302585899988"/>
    <n v="1.2764827856462131"/>
    <n v="4196.0901386199994"/>
    <n v="7217.0704011309999"/>
    <n v="0.37848421854532543"/>
    <n v="0.53993389190709706"/>
    <m/>
    <n v="445.95218229699992"/>
    <n v="0.77554214883145978"/>
    <n v="2733.6252008380002"/>
    <n v="4514.6390744309992"/>
    <n v="0.37395679351568356"/>
    <n v="0.44269326450179669"/>
    <m/>
    <n v="198.26661667599998"/>
    <n v="1910.2044849019999"/>
    <m/>
    <n v="0.31081101092857866"/>
    <n v="259.88333434100002"/>
    <n v="2637.3369777280004"/>
    <m/>
    <n v="0.44582055582391411"/>
    <n v="73.606513659000001"/>
    <n v="98.470096428000005"/>
    <n v="0.11937152940371365"/>
    <n v="0.32402859708622223"/>
    <n v="31.303727366"/>
    <n v="5.4439379268904048E-2"/>
    <n v="15.471409666000003"/>
    <n v="2.6905867431836941E-2"/>
    <n v="241.27570653000001"/>
    <n v="40.870572039730511"/>
    <n v="143.69595188900001"/>
    <n v="24.341181455692013"/>
    <n v="132.8842902411653"/>
    <n v="58.086289878000002"/>
    <n v="9.8394485260134754"/>
    <n v="19.76893148436497"/>
    <n v="39.493464762999992"/>
    <n v="201.78224176700002"/>
    <n v="525.65742484999998"/>
    <n v="0.91415516057700685"/>
    <n v="2872.2523726109998"/>
    <n v="5260.9961624999996"/>
    <n v="507.78726077299996"/>
    <n v="0.88307769084278021"/>
    <n v="5065.002599727999"/>
    <n v="9.448071011692571"/>
    <n v="458.01737487999998"/>
    <n v="0.79652436565499707"/>
    <n v="4637.1113868179991"/>
    <n v="8.657698482129268"/>
    <n v="0.1597982925630872"/>
    <n v="2.7312903250959364E-2"/>
    <m/>
    <n v="227.64042219799998"/>
    <n v="1573.6913742439997"/>
    <n v="2825.2235700079996"/>
    <n v="8.2927139031820696E-2"/>
    <n v="8.2255637732373321E-2"/>
    <m/>
    <n v="175.502470198"/>
    <n v="52.137951999999984"/>
    <n v="30.691938901"/>
    <n v="49.769885892999994"/>
    <n v="8.4307025189297384"/>
    <n v="8.6553325187783123E-2"/>
    <n v="427.89121290999998"/>
    <n v="56.519238518000002"/>
    <n v="154.96850677500001"/>
    <n v="6.0674325649999998"/>
    <n v="208.34560100899989"/>
    <n v="1323.8377660090002"/>
    <n v="1956.0742386310001"/>
    <n v="7.8983193191113497"/>
    <n v="4.3359043149531633"/>
    <m/>
    <n v="35.29242134512414"/>
    <n v="0.36232762506920635"/>
    <n v="327.42836706771641"/>
    <n v="3.5817679476971689"/>
    <n v="258.11548690199987"/>
    <n v="0.44888095025698943"/>
    <n v="90.933246396999991"/>
    <n v="441.10801726700004"/>
    <n v="1100.982712018"/>
    <n v="0.10138788874346694"/>
    <n v="-3.01139315757043E-2"/>
    <m/>
    <n v="15.403514307865255"/>
    <n v="0.15813929858511738"/>
    <n v="0.76711780580591471"/>
    <n v="2.1025732274493358"/>
    <n v="56.578921255000004"/>
    <n v="9.584109856477383"/>
    <n v="104.97417120510687"/>
    <n v="0"/>
    <n v="0"/>
    <n v="34.354325141999986"/>
    <n v="5.8194044513878707"/>
    <n v="616.59067124699993"/>
    <n v="1.0722944591621242"/>
    <n v="117.4123546119999"/>
    <n v="882.72974874200042"/>
    <n v="855.0915266130005"/>
    <n v="19.888907037258885"/>
    <n v="144.26411870356631"/>
    <n v="-2.9850477620574551"/>
    <n v="-5.2705021503893175"/>
    <m/>
    <n v="0.20418832648408891"/>
    <n v="1.4791947202478331"/>
    <n v="167.1822405049999"/>
    <n v="1282.9827395230004"/>
    <n v="0.29074165167187205"/>
    <n v="2.2695672498111366"/>
    <n v="238.05007592199999"/>
    <n v="48.868093136480439"/>
    <n v="1502.0087315644828"/>
    <n v="15107.16947238763"/>
    <m/>
    <n v="912.56309316496095"/>
    <n v="9450.6981038103222"/>
    <m/>
    <n v="1075.6659225108833"/>
    <n v="11014.388425781903"/>
    <m/>
    <n v="186.07897415403255"/>
    <n v="2310.1139698405113"/>
    <m/>
  </r>
  <r>
    <x v="19"/>
    <x v="7"/>
    <x v="7"/>
    <x v="1"/>
    <n v="57501.991731711008"/>
    <n v="5908.818181818182"/>
    <n v="655.30200582799989"/>
    <n v="1.1396161873582826"/>
    <n v="4851.3921444479993"/>
    <n v="7360.5106000519991"/>
    <n v="0.36434093004283796"/>
    <n v="0.280232275558433"/>
    <m/>
    <n v="409.029390831"/>
    <n v="0.71133082265988679"/>
    <n v="3142.6545916690002"/>
    <n v="4633.6996756160006"/>
    <n v="0.4105979865293492"/>
    <n v="0.43843350053270647"/>
    <m/>
    <n v="120.113096055"/>
    <n v="1920.0404942749997"/>
    <m/>
    <n v="8.9193591061791144E-2"/>
    <n v="271.68254355899995"/>
    <n v="2732.5688450880002"/>
    <m/>
    <n v="0.53970814627311503"/>
    <n v="75.423326979999999"/>
    <n v="100.27231279599999"/>
    <n v="2.2398055875614942E-2"/>
    <n v="0.38905277099611157"/>
    <n v="35.880043791999995"/>
    <n v="6.2397914770338271E-2"/>
    <n v="15.355381917999999"/>
    <n v="2.6704087033444207E-2"/>
    <n v="195.03718928699996"/>
    <n v="33.00781700935427"/>
    <n v="124.14487877900001"/>
    <n v="21.010103028893642"/>
    <n v="153.89439327005894"/>
    <n v="29.999723636999999"/>
    <n v="5.0771106359831988"/>
    <n v="24.846042120348169"/>
    <n v="40.892586870999949"/>
    <n v="154.144602416"/>
    <n v="486.15572542599995"/>
    <n v="0.8454589324388504"/>
    <n v="3358.4080980369999"/>
    <n v="5397.7660923200001"/>
    <n v="453.70295960899995"/>
    <n v="0.78902129464637882"/>
    <n v="5176.3461637309983"/>
    <n v="9.5442248352122956"/>
    <n v="399.78192741599992"/>
    <n v="0.69524883465128651"/>
    <n v="4716.2953110909993"/>
    <n v="8.7041205851736834"/>
    <n v="0.39145818616574379"/>
    <n v="6.7763171124262778E-2"/>
    <m/>
    <n v="225.09277792399999"/>
    <n v="1798.7841521679998"/>
    <n v="2837.7200819339996"/>
    <n v="5.8780486417939315E-2"/>
    <n v="7.926122573179728E-2"/>
    <m/>
    <n v="175.06364244900001"/>
    <n v="50.029135474999975"/>
    <n v="43.371960627"/>
    <n v="53.921032193000002"/>
    <n v="9.1255189335353943"/>
    <n v="9.377245999509233E-2"/>
    <n v="460.05085264000002"/>
    <n v="75.959006198000012"/>
    <n v="77.724489470000009"/>
    <n v="10.086459014000001"/>
    <n v="169.14628040199995"/>
    <n v="1492.9840464110002"/>
    <n v="1962.7445077320003"/>
    <n v="4.1053870338081166E-2"/>
    <n v="2.6363159798379985"/>
    <m/>
    <n v="28.626076348477611"/>
    <n v="0.29415725491943212"/>
    <n v="329.96477624087771"/>
    <n v="3.5471060011759481"/>
    <n v="223.06731259499995"/>
    <n v="0.38792971491452444"/>
    <n v="93.169307935999996"/>
    <n v="534.27732520300003"/>
    <n v="1117.921577032"/>
    <n v="0.22220604216260531"/>
    <n v="6.1068170739164707E-3"/>
    <m/>
    <n v="15.767841397233717"/>
    <n v="0.16202796656279872"/>
    <n v="0.92914577236871354"/>
    <n v="2.1103259064397286"/>
    <n v="51.909419130999993"/>
    <n v="8.7850763949259179"/>
    <n v="105.8306805445058"/>
    <n v="0"/>
    <n v="0"/>
    <n v="41.259888805000003"/>
    <n v="6.982765002307799"/>
    <n v="579.32503336199989"/>
    <n v="1.0074868990016492"/>
    <n v="75.97697246599995"/>
    <n v="958.70672120800032"/>
    <n v="844.82293070000037"/>
    <n v="12.858234951243894"/>
    <n v="143.27342816521548"/>
    <n v="-0.11906230205215318"/>
    <n v="-8.9588198716756704"/>
    <m/>
    <n v="0.13212928835663343"/>
    <n v="1.4367800947362197"/>
    <n v="129.89800465899995"/>
    <n v="1304.8737833400005"/>
    <n v="0.22590174835172575"/>
    <n v="2.2768843447748348"/>
    <n v="235.54750060800001"/>
    <n v="49.596851981790934"/>
    <n v="1321.2572565464204"/>
    <n v="15311.203997984972"/>
    <m/>
    <n v="824.70837258213828"/>
    <n v="9642.5018160196196"/>
    <m/>
    <n v="980.21488461503145"/>
    <n v="11232.011244619558"/>
    <m/>
    <n v="187.85326933694566"/>
    <n v="2331.5817373221716"/>
    <m/>
  </r>
  <r>
    <x v="20"/>
    <x v="8"/>
    <x v="8"/>
    <x v="1"/>
    <n v="57501.991731711008"/>
    <n v="5919.333333333333"/>
    <n v="676.92107769600011"/>
    <n v="1.1772132708973522"/>
    <n v="5528.3132221439992"/>
    <n v="7503.362800380999"/>
    <n v="0.35169252586848399"/>
    <n v="0.26747898329757058"/>
    <m/>
    <n v="469.32177894300003"/>
    <n v="0.81618351783835696"/>
    <n v="3611.9763706120002"/>
    <n v="4736.7345993880008"/>
    <n v="0.28129571759788785"/>
    <n v="0.41587133180210056"/>
    <m/>
    <n v="208.05029225299995"/>
    <n v="1961.7294127469997"/>
    <m/>
    <n v="0.25059253554181216"/>
    <n v="262.419546341"/>
    <n v="2791.5962231530002"/>
    <m/>
    <n v="0.29021460641936225"/>
    <n v="78.855728822999993"/>
    <n v="105.81249105900001"/>
    <n v="0.21150622721197121"/>
    <n v="0.16755670025066904"/>
    <n v="0"/>
    <n v="0"/>
    <n v="17.639454999000002"/>
    <n v="3.0676250452855623E-2"/>
    <n v="189.95984375400002"/>
    <n v="32.091425344182909"/>
    <n v="124.324028372"/>
    <n v="21.003045676089652"/>
    <n v="174.89743894614858"/>
    <n v="30.640205641000001"/>
    <n v="5.1762933282464241"/>
    <n v="30.022335448594593"/>
    <n v="34.995609741000017"/>
    <n v="154.96423401300001"/>
    <n v="377.43835077399996"/>
    <n v="0.65639178645328822"/>
    <n v="3735.8464488109998"/>
    <n v="5411.5292381199997"/>
    <n v="348.14171720499996"/>
    <n v="0.60544288418623238"/>
    <n v="5168.5409400409981"/>
    <n v="9.4293017532282555"/>
    <n v="320.57551217099996"/>
    <n v="0.55750331860976221"/>
    <n v="4683.1982959599991"/>
    <n v="8.5458608993390754"/>
    <n v="3.7844608628140985E-2"/>
    <n v="6.4662345870371007E-2"/>
    <m/>
    <n v="225.17960829199995"/>
    <n v="2023.9637604599998"/>
    <n v="2851.5993459490001"/>
    <n v="6.5685004264854463E-2"/>
    <n v="7.7733702406492133E-2"/>
    <m/>
    <n v="174.67392862700001"/>
    <n v="50.505679664999946"/>
    <n v="38.576064043999999"/>
    <n v="27.566205033999999"/>
    <n v="4.6569779874985926"/>
    <n v="4.7939565576470076E-2"/>
    <n v="485.34264408099995"/>
    <n v="69.218971386000007"/>
    <n v="9.8951361609999999"/>
    <n v="7.002365857"/>
    <n v="299.48272692200015"/>
    <n v="1792.4667733330004"/>
    <n v="2091.8335622610002"/>
    <n v="0.7575930063369134"/>
    <n v="2.0853018295121726"/>
    <m/>
    <n v="50.593995988624876"/>
    <n v="0.52082148444406395"/>
    <n v="353.15578828223278"/>
    <n v="3.7230845094897775"/>
    <n v="327.04893195600016"/>
    <n v="0.56876105002053401"/>
    <n v="75.838940563999998"/>
    <n v="610.11626576700007"/>
    <n v="1101.280882732"/>
    <n v="-0.17993901386474664"/>
    <n v="-2.1487510689485845E-2"/>
    <m/>
    <n v="12.812074653226716"/>
    <n v="0.13188924118984316"/>
    <n v="1.0610350135585569"/>
    <n v="2.0550547204255318"/>
    <n v="38.426143967000002"/>
    <n v="6.4916337369636228"/>
    <n v="101.12737825694735"/>
    <n v="0"/>
    <n v="0"/>
    <n v="37.412796596999996"/>
    <n v="6.3204409162630917"/>
    <n v="453.27729133799994"/>
    <n v="0.78828102764313124"/>
    <n v="223.64378635800017"/>
    <n v="1182.3505075660005"/>
    <n v="990.55267952900044"/>
    <n v="37.78192133539816"/>
    <n v="168.52508890062037"/>
    <n v="1.8703914397294401"/>
    <n v="-28.79100194439399"/>
    <m/>
    <n v="0.38893224325422077"/>
    <n v="1.6680297890642464"/>
    <n v="251.20999139200018"/>
    <n v="1475.8953236100003"/>
    <n v="0.43687180883069082"/>
    <n v="2.5514706429534275"/>
    <n v="234.867337607"/>
    <n v="48.936843970943691"/>
    <n v="1383.2544618078005"/>
    <n v="15530.51175729788"/>
    <m/>
    <n v="959.03564852212446"/>
    <n v="9803.2539559699853"/>
    <m/>
    <n v="771.2764456124396"/>
    <n v="11210.695997386054"/>
    <m/>
    <n v="154.9730926845823"/>
    <n v="2285.0052347961791"/>
    <m/>
  </r>
  <r>
    <x v="21"/>
    <x v="9"/>
    <x v="9"/>
    <x v="1"/>
    <n v="57501.991731711008"/>
    <n v="5995"/>
    <n v="681.55731332799985"/>
    <n v="1.185276010104076"/>
    <n v="6209.8705354719987"/>
    <n v="7629.6776472939991"/>
    <n v="0.33684701920300308"/>
    <n v="0.22749493159010203"/>
    <m/>
    <n v="399.87199042099991"/>
    <n v="0.69540546053899532"/>
    <n v="4011.8483610329999"/>
    <n v="4756.0708839040008"/>
    <n v="5.0813325046630942E-2"/>
    <n v="0.36848502821703777"/>
    <m/>
    <n v="136.22071109299998"/>
    <n v="1974.5979420249996"/>
    <m/>
    <n v="0.10432348328706342"/>
    <n v="271.96277575900001"/>
    <n v="2799.01419622"/>
    <m/>
    <n v="2.804051711284794E-2"/>
    <n v="83.909426726999996"/>
    <n v="108.47836232"/>
    <n v="0.15595237194340728"/>
    <n v="6.6507036698457478E-2"/>
    <n v="71.986131148999988"/>
    <n v="0.12518893516744276"/>
    <n v="30.306557499999997"/>
    <n v="5.2705230875136171E-2"/>
    <n v="179.39263425799999"/>
    <n v="29.923708800333607"/>
    <n v="123.577583387"/>
    <n v="20.613441765971643"/>
    <n v="195.51088071212024"/>
    <n v="29.990232632000001"/>
    <n v="5.0025408894078405"/>
    <n v="35.024876338002436"/>
    <n v="25.824818238999981"/>
    <n v="153.56781601900002"/>
    <n v="573.60985183000003"/>
    <n v="0.99754779713772512"/>
    <n v="4309.4563006409999"/>
    <n v="5577.8575371810002"/>
    <n v="517.660222987"/>
    <n v="0.90024746517001508"/>
    <n v="5303.9220079349998"/>
    <n v="9.5558920766543309"/>
    <n v="492.92516128599999"/>
    <n v="0.85723145658303035"/>
    <n v="4812.4569683859991"/>
    <n v="8.6671035567132257"/>
    <n v="0.40838652752666493"/>
    <n v="0.10040909194142111"/>
    <m/>
    <n v="232.94101996899997"/>
    <n v="2256.9047804289999"/>
    <n v="2873.1373036669997"/>
    <n v="0.10188101103487268"/>
    <n v="8.0176917275843529E-2"/>
    <m/>
    <n v="175.02383233899999"/>
    <n v="57.917187629999972"/>
    <n v="56.362137978999996"/>
    <n v="24.735061700999999"/>
    <n v="4.1259485739783148"/>
    <n v="4.3016008586984629E-2"/>
    <n v="491.46503954900004"/>
    <n v="91.991798783999997"/>
    <n v="156.81579504499999"/>
    <n v="10.764038352"/>
    <n v="107.94746149799983"/>
    <n v="1900.4142348310002"/>
    <n v="2051.8201101130003"/>
    <n v="-0.27043258359253786"/>
    <n v="1.6071265055326376"/>
    <m/>
    <n v="18.006248790325241"/>
    <n v="0.18772821296635073"/>
    <n v="347.32221313975253"/>
    <n v="3.6113691979633056"/>
    <n v="132.68252319899983"/>
    <n v="0.23074422155333535"/>
    <n v="253.47726556100002"/>
    <n v="863.59353132800015"/>
    <n v="1266.912943909"/>
    <n v="1.8854991839163842"/>
    <n v="0.21400480853763892"/>
    <m/>
    <n v="42.281445464720605"/>
    <n v="0.44081475776292667"/>
    <n v="1.5018497713214836"/>
    <n v="2.3180882185142186"/>
    <n v="141.91923101299997"/>
    <n v="23.672932612677229"/>
    <n v="117.13400738486835"/>
    <n v="0"/>
    <n v="0"/>
    <n v="111.55803454800005"/>
    <n v="18.608512852043379"/>
    <n v="827.08711739099999"/>
    <n v="1.4383625549006518"/>
    <n v="-145.5298040630002"/>
    <n v="1036.8207035030002"/>
    <n v="784.90716620400008"/>
    <n v="-24.27519667439536"/>
    <n v="134.56390226383098"/>
    <n v="-3.420828196981645"/>
    <n v="58.006336651373935"/>
    <m/>
    <n v="-0.253086544796576"/>
    <n v="1.2932809794490878"/>
    <n v="-120.79474236200019"/>
    <n v="1276.3722057529999"/>
    <n v="-0.21007053620959137"/>
    <n v="2.1820694993901926"/>
    <n v="248.92372594099999"/>
    <n v="48.510588797271531"/>
    <n v="1404.966070760893"/>
    <n v="15749.900019572011"/>
    <m/>
    <n v="824.29836523338724"/>
    <n v="9815.0159689845732"/>
    <m/>
    <n v="1182.4425678013263"/>
    <n v="11523.493320135005"/>
    <m/>
    <n v="522.51945780393578"/>
    <n v="2619.9538002436716"/>
    <m/>
  </r>
  <r>
    <x v="22"/>
    <x v="10"/>
    <x v="10"/>
    <x v="1"/>
    <n v="57501.991731711008"/>
    <n v="6100"/>
    <n v="735.32286867499988"/>
    <n v="1.2787780849502062"/>
    <n v="6945.1934041469985"/>
    <n v="7782.3524706549988"/>
    <n v="0.32850921880454331"/>
    <n v="0.26203610325118376"/>
    <m/>
    <n v="502.65544425099995"/>
    <n v="0.87415310168081928"/>
    <n v="4514.503805284"/>
    <n v="4888.0665344129993"/>
    <n v="0.35610997668896371"/>
    <n v="0.3670959986686757"/>
    <m/>
    <n v="210.09346728700001"/>
    <n v="1997.1728775139998"/>
    <m/>
    <n v="0.12038775726613671"/>
    <n v="270.40030738099995"/>
    <n v="2864.7947501410003"/>
    <m/>
    <n v="0.32147704612428352"/>
    <n v="78.318882723999991"/>
    <n v="102.91641743"/>
    <n v="6.7785767979603673E-2"/>
    <n v="0.31761729371344516"/>
    <n v="41.765513816000002"/>
    <n v="7.2633160275328859E-2"/>
    <n v="28.135159868999999"/>
    <n v="4.8929017972579397E-2"/>
    <n v="162.766750739"/>
    <n v="26.683073891639346"/>
    <n v="122.32406266"/>
    <n v="20.053125026229509"/>
    <n v="215.56400573834975"/>
    <n v="0"/>
    <n v="0"/>
    <n v="35.024876338002436"/>
    <n v="40.442688079000007"/>
    <n v="122.32406266"/>
    <n v="492.84026294199998"/>
    <n v="0.85708381240333642"/>
    <n v="4802.2965635829996"/>
    <n v="5614.9001890729996"/>
    <n v="467.05774664399996"/>
    <n v="0.81224620674561521"/>
    <n v="5336.7708701399997"/>
    <n v="9.4893856755754964"/>
    <n v="427.17427339699998"/>
    <n v="0.74288604713047413"/>
    <n v="4855.1053553369984"/>
    <n v="8.6317855237337255"/>
    <n v="8.1269956212948413E-2"/>
    <n v="9.841377742416868E-2"/>
    <m/>
    <n v="250.02988155200006"/>
    <n v="2506.9346619809999"/>
    <n v="2910.7508861089996"/>
    <n v="0.17707484124145201"/>
    <n v="8.9118915847576252E-2"/>
    <m/>
    <n v="190.166813959"/>
    <n v="59.863067593000068"/>
    <n v="56.051894949000001"/>
    <n v="39.883473247000005"/>
    <n v="6.5382743027868857"/>
    <n v="6.9360159615141123E-2"/>
    <n v="481.66551480300006"/>
    <n v="58.136774639999999"/>
    <n v="80.733147117000001"/>
    <n v="8.0050914370000008"/>
    <n v="242.4826057329999"/>
    <n v="2142.8968405639998"/>
    <n v="2167.4522815820001"/>
    <n v="0.91156307142273585"/>
    <n v="1.5040247514119884"/>
    <m/>
    <n v="39.751246841475393"/>
    <n v="0.4216942725468697"/>
    <n v="366.46630488566524"/>
    <n v="3.776343366643176"/>
    <n v="282.36607897999988"/>
    <n v="0.49105443216201072"/>
    <n v="220.77985035200001"/>
    <n v="1084.3733816800002"/>
    <n v="1342.0470145419999"/>
    <n v="0.51586850492996805"/>
    <n v="0.26530576092236391"/>
    <m/>
    <n v="36.193418090491804"/>
    <n v="0.38395165750449139"/>
    <n v="1.8858014288259748"/>
    <n v="2.4072817231263386"/>
    <n v="112.010286247"/>
    <n v="18.362342007704918"/>
    <n v="126.39325754037245"/>
    <n v="0"/>
    <n v="0"/>
    <n v="108.76956410500001"/>
    <n v="17.831076082786886"/>
    <n v="713.62011329400002"/>
    <n v="1.2410354699078279"/>
    <n v="21.702755380999889"/>
    <n v="1058.5234588840001"/>
    <n v="825.4052670399999"/>
    <n v="3.5578287509835884"/>
    <n v="141.17507963843676"/>
    <n v="-2.1546877620824239"/>
    <n v="-865.80648603435941"/>
    <m/>
    <n v="3.7742615042378309E-2"/>
    <n v="1.3690616435168377"/>
    <n v="61.586228627999894"/>
    <n v="1307.0707818429996"/>
    <n v="0.10710277465751943"/>
    <n v="2.2266617953586096"/>
    <n v="277.54186004299999"/>
    <n v="48.441837962808279"/>
    <n v="1517.9499779499522"/>
    <n v="16039.977236691951"/>
    <m/>
    <n v="1037.6473424417111"/>
    <n v="10071.534690244011"/>
    <m/>
    <n v="1017.3855569237137"/>
    <n v="11580.330780208804"/>
    <m/>
    <n v="455.7627448436329"/>
    <n v="2768.7825613811874"/>
    <m/>
  </r>
  <r>
    <x v="23"/>
    <x v="11"/>
    <x v="11"/>
    <x v="1"/>
    <n v="57501.991731711008"/>
    <n v="6185.227272727273"/>
    <n v="703.23841143799996"/>
    <n v="1.2229809616319436"/>
    <n v="7648.4318155849987"/>
    <n v="7648.4318155849987"/>
    <n v="0.26108345940292499"/>
    <n v="-0.15997038129039975"/>
    <n v="0.26108345940292499"/>
    <n v="414.66157452599998"/>
    <n v="0.72112558545919692"/>
    <n v="4929.1653798099996"/>
    <n v="4929.1653798099996"/>
    <n v="0.11001859177125706"/>
    <n v="0.34096998688746383"/>
    <n v="0.34096998688746383"/>
    <n v="137.65091444800001"/>
    <n v="2009.4754853669999"/>
    <n v="0.2333635668319336"/>
    <n v="9.8147379786706734E-2"/>
    <n v="266.46883773999997"/>
    <n v="2912.848231338"/>
    <n v="0.4024111425353869"/>
    <n v="0.22000962733377949"/>
    <n v="64.908083879000003"/>
    <n v="110.61932955900001"/>
    <n v="-7.981394597238356E-2"/>
    <n v="0.27384755287174367"/>
    <n v="49.895426155999999"/>
    <n v="8.6771648517496192E-2"/>
    <n v="28.133152978999998"/>
    <n v="4.8925527849994835E-2"/>
    <n v="210.548257777"/>
    <n v="34.040504656211645"/>
    <n v="143.728955794"/>
    <n v="23.237457486444974"/>
    <n v="238.80146322479473"/>
    <n v="14.726247754999999"/>
    <n v="2.3808741547675911"/>
    <n v="37.405750492770025"/>
    <n v="52.093054228"/>
    <n v="158.455203549"/>
    <n v="827.95180206399993"/>
    <n v="1.439866302243934"/>
    <n v="5630.2483656469994"/>
    <n v="5630.2483656469994"/>
    <n v="754.11834036899995"/>
    <n v="1.3114647295827864"/>
    <n v="5359.088791184"/>
    <n v="9.3198315915526564"/>
    <n v="691.47967651199997"/>
    <n v="1.2025316961858645"/>
    <n v="4884.8506991779986"/>
    <n v="8.4950982601949043"/>
    <n v="1.8887654561896561E-2"/>
    <n v="8.5949399691235717E-2"/>
    <m/>
    <n v="453.92268863099991"/>
    <n v="2960.8573506119997"/>
    <n v="2960.8573506119997"/>
    <n v="0.12408234614941427"/>
    <n v="9.4337245309253692E-2"/>
    <m/>
    <n v="191.79435394500001"/>
    <n v="262.1283346859999"/>
    <n v="54.054819738999996"/>
    <n v="62.638663856999997"/>
    <n v="10.127140215719272"/>
    <n v="0.10893303339692186"/>
    <n v="474.23809200599999"/>
    <n v="137.70022418600001"/>
    <n v="111.14984113"/>
    <n v="8.4855645210000006"/>
    <n v="-124.71339062599998"/>
    <n v="2018.1834499379997"/>
    <n v="2018.1834499379997"/>
    <n v="-6.0788495525118762"/>
    <n v="1.2925137754899576"/>
    <n v="1.2925137754899576"/>
    <n v="-20.163105594503026"/>
    <n v="-0.21688534061199038"/>
    <n v="342.19876397008437"/>
    <n v="3.5097626867505856"/>
    <n v="-62.07472676899998"/>
    <n v="-0.10795230721506854"/>
    <n v="304.497843999"/>
    <n v="1388.8712256790002"/>
    <n v="1388.8712256790002"/>
    <n v="0.1817190630524359"/>
    <n v="0.24598352114076349"/>
    <n v="0.24598352114076349"/>
    <n v="49.229855359015239"/>
    <n v="0.52954312507939882"/>
    <n v="2.4153445539053737"/>
    <n v="2.4153445539053737"/>
    <n v="157.00811859999999"/>
    <n v="25.384373391144585"/>
    <n v="126.59840295132094"/>
    <n v="0"/>
    <n v="0"/>
    <n v="147.48972539900001"/>
    <n v="23.845481967870661"/>
    <n v="1132.4496460629998"/>
    <n v="1.9694094273233327"/>
    <n v="-429.21123462499997"/>
    <n v="629.31222425900012"/>
    <n v="629.31222425900012"/>
    <n v="-69.392960953518269"/>
    <n v="110.74776136626764"/>
    <n v="0.84117434692622717"/>
    <n v="-3.6854413979549894"/>
    <n v="-3.6854413979549894"/>
    <n v="-0.74642846569138921"/>
    <n v="1.0944181328452127"/>
    <n v="-366.57257076799999"/>
    <n v="1103.5503162650002"/>
    <n v="-0.63749543229446737"/>
    <n v="1.9191514642029661"/>
    <n v="469.04752901000001"/>
    <n v="49.239347642582018"/>
    <n v="1428.2041601011013"/>
    <n v="15720.160817898513"/>
    <n v="0.21038854361784676"/>
    <n v="842.13458215559717"/>
    <n v="10133.655814802707"/>
    <n v="0.28593818702326224"/>
    <n v="1681.484101036282"/>
    <n v="11565.067014957409"/>
    <n v="4.1919771529110861E-2"/>
    <n v="618.40348943955405"/>
    <n v="2849.1535180547748"/>
    <n v="0.19861845699677194"/>
  </r>
  <r>
    <x v="24"/>
    <x v="0"/>
    <x v="0"/>
    <x v="2"/>
    <n v="66335.828408449219"/>
    <n v="6276.666666666667"/>
    <n v="558.52203959100007"/>
    <n v="0.84196135480816714"/>
    <n v="558.52203959100007"/>
    <n v="7829.0602342379989"/>
    <n v="0.47798747754632043"/>
    <n v="0.47798747754632043"/>
    <n v="0.29390026183365259"/>
    <n v="398.58852087000002"/>
    <n v="0.60086461635147326"/>
    <n v="398.58852087000002"/>
    <n v="5008.6811554959995"/>
    <n v="0.24920892456717203"/>
    <n v="0.24920892456717203"/>
    <n v="0.33552994410103532"/>
    <n v="170.10389039900002"/>
    <n v="2048.2566193489997"/>
    <n v="0.24336599420907024"/>
    <n v="0.29531160508735477"/>
    <n v="222.77377916"/>
    <n v="2938.9122650179997"/>
    <n v="0.37778553922052183"/>
    <n v="0.13249996138422104"/>
    <n v="100.911891676"/>
    <n v="83.549675308999994"/>
    <n v="0.25814682014592139"/>
    <n v="0.1001560351390347"/>
    <n v="0"/>
    <n v="0"/>
    <n v="2.692230457"/>
    <n v="4.0584862231962263E-3"/>
    <n v="157.24128826399999"/>
    <n v="25.051718788741368"/>
    <n v="131.71813624499998"/>
    <n v="20.98536424508762"/>
    <n v="20.98536424508762"/>
    <n v="9.5674511530000004"/>
    <n v="1.5242885533191715"/>
    <n v="1.5242885533191715"/>
    <n v="15.955700866000008"/>
    <n v="141.28558739799999"/>
    <n v="387.85617341400007"/>
    <n v="0.58468580662904435"/>
    <n v="387.85617341400007"/>
    <n v="5689.0076325979999"/>
    <n v="387.85617341400007"/>
    <n v="0.58468580662904435"/>
    <n v="5417.8480581350004"/>
    <n v="9.3321947767349904"/>
    <n v="319.50890838900006"/>
    <n v="0.48165360417554398"/>
    <n v="4901.6208351709993"/>
    <n v="8.4502678882875006"/>
    <n v="0.17854700483976238"/>
    <n v="0.17854700483976238"/>
    <n v="0.10737205590454901"/>
    <n v="242.18290240400003"/>
    <n v="242.18290240400003"/>
    <n v="2988.5960934609993"/>
    <n v="0.12935182243508803"/>
    <n v="0.12935182243508803"/>
    <n v="9.7177205470770911E-2"/>
    <n v="188.817753141"/>
    <n v="53.365149263000035"/>
    <n v="13.169083991999999"/>
    <n v="68.347265024999999"/>
    <n v="10.889102234466277"/>
    <n v="0.10303220245350035"/>
    <n v="516.22722296399991"/>
    <n v="8.2530983500000001"/>
    <n v="55.485869911000002"/>
    <n v="0.41795373200000008"/>
    <n v="170.665866177"/>
    <n v="170.665866177"/>
    <n v="2140.0526016399999"/>
    <n v="2.4974868290453656"/>
    <n v="2.4974868290453656"/>
    <n v="1.3430810645645317"/>
    <n v="27.1905256787573"/>
    <n v="0.25727554817912279"/>
    <n v="361.50674346441861"/>
    <n v="3.682177323150039"/>
    <n v="239.01313120200001"/>
    <n v="0.36030775063262321"/>
    <n v="30.764703222999998"/>
    <n v="30.764703222999998"/>
    <n v="1418.72151665"/>
    <n v="32.6442377666217"/>
    <n v="32.6442377666217"/>
    <n v="0.3017814456071275"/>
    <n v="4.9014397062665953"/>
    <n v="4.6377205141047859E-2"/>
    <n v="4.6377205141047859E-2"/>
    <n v="2.4601315319526083"/>
    <n v="26.138144240999999"/>
    <n v="4.1643352481678164"/>
    <n v="130.75174300333489"/>
    <n v="0"/>
    <n v="0"/>
    <n v="4.6265589819999988"/>
    <n v="0.73710445809877834"/>
    <n v="418.62087663700004"/>
    <n v="0.63106301177009216"/>
    <n v="139.901162954"/>
    <n v="139.901162954"/>
    <n v="721.33108499000002"/>
    <n v="22.289085972490707"/>
    <n v="125.3020139027353"/>
    <n v="1.9217718542948234"/>
    <n v="1.9217718542948234"/>
    <n v="-5.0873014238600707"/>
    <n v="0.21089834303807492"/>
    <n v="1.2220457911974314"/>
    <n v="208.24842797899998"/>
    <n v="1237.5583079540002"/>
    <n v="0.31393054549157529"/>
    <n v="2.1039726796449214"/>
    <n v="255.17023909400001"/>
    <n v="49.583101814898278"/>
    <n v="1126.4362638627431"/>
    <n v="16060.024704690588"/>
    <n v="0.2436866189075575"/>
    <n v="803.87976201649371"/>
    <n v="10273.396798781931"/>
    <n v="0.28297498102703966"/>
    <n v="782.234590449645"/>
    <n v="11662.297885681191"/>
    <n v="6.4233707345305202E-2"/>
    <n v="62.046749995289929"/>
    <n v="2909.2969508760598"/>
    <n v="0.25273047669474114"/>
  </r>
  <r>
    <x v="25"/>
    <x v="1"/>
    <x v="1"/>
    <x v="2"/>
    <n v="66335.828408449219"/>
    <n v="6311"/>
    <n v="594.57119219499998"/>
    <n v="0.8963047669112536"/>
    <n v="1153.0932317860002"/>
    <n v="7920.7361326999999"/>
    <n v="0.30915956431707992"/>
    <n v="0.18229619486292714"/>
    <n v="0.28596536815368134"/>
    <n v="368.37826086399997"/>
    <n v="0.55532322381773325"/>
    <n v="766.96678173400005"/>
    <n v="5071.645068324"/>
    <n v="0.20615898772567909"/>
    <n v="0.22815473700079503"/>
    <n v="0.32567969365614036"/>
    <n v="150.37609278300005"/>
    <n v="2073.6049939959998"/>
    <n v="0.24847432211913567"/>
    <n v="0.20274204012447172"/>
    <n v="223.18840941299999"/>
    <n v="2974.1100665859994"/>
    <n v="0.35412627317408818"/>
    <n v="0.18723170253814447"/>
    <n v="94.33051102200001"/>
    <n v="85.881571920999988"/>
    <n v="0.19704453320501147"/>
    <n v="9.4938757609265734E-2"/>
    <n v="30.821221482000002"/>
    <n v="4.6462405341838306E-2"/>
    <n v="11.369515374000001"/>
    <n v="1.7139328243546682E-2"/>
    <n v="184.00219447500001"/>
    <n v="29.155790599746474"/>
    <n v="138.81738737200001"/>
    <n v="21.996100043099354"/>
    <n v="42.98146428818697"/>
    <n v="10.561345394"/>
    <n v="1.6734820779591191"/>
    <n v="3.1977706312782903"/>
    <n v="34.623461708999997"/>
    <n v="149.37873276600001"/>
    <n v="498.15249275700006"/>
    <n v="0.75095541083730588"/>
    <n v="886.00866617100019"/>
    <n v="5799.805945047"/>
    <n v="475.36158127000004"/>
    <n v="0.71659854512264309"/>
    <n v="5505.8554590970007"/>
    <n v="9.3751572117985393"/>
    <n v="442.16596988800006"/>
    <n v="0.6665567921537876"/>
    <n v="5005.729408713999"/>
    <n v="8.5289191381041007"/>
    <n v="0.28603876782974247"/>
    <n v="0.23666316170191837"/>
    <n v="0.12116341465245695"/>
    <n v="252.55279972100004"/>
    <n v="494.7357021250001"/>
    <n v="3018.7471708859998"/>
    <n v="0.13557034142420576"/>
    <n v="0.13251772004513329"/>
    <n v="0.1028553652332016"/>
    <n v="189.41800221599999"/>
    <n v="63.134797505000051"/>
    <n v="23.001357398"/>
    <n v="33.195611381999996"/>
    <n v="5.2599606056092529"/>
    <n v="5.0041752968855449E-2"/>
    <n v="500.12605038299995"/>
    <n v="68.056514777000004"/>
    <n v="112.91905761699999"/>
    <n v="8.4271518619999988"/>
    <n v="96.418699437999919"/>
    <n v="267.08456561499992"/>
    <n v="2120.9301876530003"/>
    <n v="-0.1655031133087782"/>
    <n v="0.62521659819868947"/>
    <n v="1.1502922375200271"/>
    <n v="15.277879803200749"/>
    <n v="0.14534935607394786"/>
    <n v="357.6500726991693"/>
    <n v="3.6265925725167198"/>
    <n v="129.6143108199999"/>
    <n v="0.19539110904280332"/>
    <n v="30.007674707"/>
    <n v="60.772377929999998"/>
    <n v="1430.1465475130001"/>
    <n v="0.61482267856567296"/>
    <n v="2.1170027736888959"/>
    <n v="0.31641775749194778"/>
    <n v="4.7548209011250195"/>
    <n v="4.5235999047504034E-2"/>
    <n v="9.16132041885519E-2"/>
    <n v="2.47305100893823"/>
    <n v="15.950185163"/>
    <n v="2.5273625674219615"/>
    <n v="131.64872692924055"/>
    <n v="0"/>
    <n v="0"/>
    <n v="14.057489543999999"/>
    <n v="2.227458333703058"/>
    <n v="528.1601674640001"/>
    <n v="0.79619140988480985"/>
    <n v="66.411024730999912"/>
    <n v="206.31218768499991"/>
    <n v="690.78364013999999"/>
    <n v="10.523058902075727"/>
    <n v="119.76795958994266"/>
    <n v="-0.31505700308605367"/>
    <n v="0.42440685116055188"/>
    <n v="-7.9045540004560628"/>
    <n v="0.10011335702644383"/>
    <n v="1.1535415635784905"/>
    <n v="99.606636112999908"/>
    <n v="1190.9096905229999"/>
    <n v="0.15015510999529927"/>
    <n v="1.9997796372729282"/>
    <n v="267.45129515500003"/>
    <n v="49.8581051527513"/>
    <n v="1192.5266521328879"/>
    <n v="16207.288159876043"/>
    <n v="0.23645192527724124"/>
    <n v="738.85331128287351"/>
    <n v="10377.449224472868"/>
    <n v="0.27393771296905545"/>
    <n v="999.140443125145"/>
    <n v="11856.326262924373"/>
    <n v="7.7387868008472083E-2"/>
    <n v="60.186151509498551"/>
    <n v="2930.8592497582408"/>
    <n v="0.26686145226459468"/>
  </r>
  <r>
    <x v="26"/>
    <x v="2"/>
    <x v="2"/>
    <x v="2"/>
    <n v="66335.828408449219"/>
    <n v="6262.25"/>
    <n v="734.53343079499996"/>
    <n v="1.1072951803243662"/>
    <n v="1887.6266625810001"/>
    <n v="8040.6499659449992"/>
    <n v="0.26228160877422901"/>
    <n v="0.19510252149947904"/>
    <n v="0.26382515643694293"/>
    <n v="342.57123041199998"/>
    <n v="0.51641961611256004"/>
    <n v="1109.538012146"/>
    <n v="5049.5688489439999"/>
    <n v="-6.054126908769708E-2"/>
    <n v="0.12172607860540507"/>
    <n v="0.27880427461620938"/>
    <n v="139.979305522"/>
    <n v="2078.2589878450003"/>
    <n v="0.23411142531572859"/>
    <n v="3.43911555899159E-2"/>
    <n v="238.11019938000004"/>
    <n v="2986.7923612049999"/>
    <n v="0.2994890207148504"/>
    <n v="5.6258761010292258E-2"/>
    <n v="81.104128795999998"/>
    <n v="91.172898455000009"/>
    <n v="0.1164285926881774"/>
    <n v="1.238574633913414E-3"/>
    <n v="99.012318210000004"/>
    <n v="0.1492591870570335"/>
    <n v="25.133250443999998"/>
    <n v="3.7887897154531905E-2"/>
    <n v="267.81663172899999"/>
    <n v="42.766838074014935"/>
    <n v="221.13256297500001"/>
    <n v="35.311998558824705"/>
    <n v="78.293462847011682"/>
    <n v="10.51152933"/>
    <n v="1.6785547255379456"/>
    <n v="4.8763253568162357"/>
    <n v="36.172539423999979"/>
    <n v="231.64409230500002"/>
    <n v="465.25280682600004"/>
    <n v="0.70135975985903365"/>
    <n v="1351.2614729970003"/>
    <n v="5851.4382964790002"/>
    <n v="451.28222394200003"/>
    <n v="0.68029937180149858"/>
    <n v="5543.9904883250001"/>
    <n v="9.336964610936489"/>
    <n v="421.27017989200004"/>
    <n v="0.63505678605250182"/>
    <n v="5052.6708918539998"/>
    <n v="8.5129920443311562"/>
    <n v="0.12483026590843282"/>
    <n v="0.19573090957431161"/>
    <n v="0.12880142874694966"/>
    <n v="244.73307948800004"/>
    <n v="739.46878161300015"/>
    <n v="3036.6707162829998"/>
    <n v="7.9024655946820843E-2"/>
    <n v="0.11423603853724296"/>
    <n v="0.10155148887737808"/>
    <n v="189.158581223"/>
    <n v="55.574498265000045"/>
    <n v="36.024994618000001"/>
    <n v="30.01204405"/>
    <n v="4.7925336819833131"/>
    <n v="4.5242585748996776E-2"/>
    <n v="491.31959647099995"/>
    <n v="54.259594648999993"/>
    <n v="89.238728932000001"/>
    <n v="10.984365088999999"/>
    <n v="269.28062396899992"/>
    <n v="536.36518958399984"/>
    <n v="2189.2116694659999"/>
    <n v="0.33971031458435341"/>
    <n v="0.46813827656638152"/>
    <n v="0.85779663296966668"/>
    <n v="43.000618622539804"/>
    <n v="0.40593542046533265"/>
    <n v="367.00862008548324"/>
    <n v="3.6829763755462452"/>
    <n v="299.2926680189999"/>
    <n v="0.45117800621432941"/>
    <n v="79.038684711999991"/>
    <n v="139.811062642"/>
    <n v="1409.4969997200001"/>
    <n v="-0.20714127710072805"/>
    <n v="0.17305637535559848"/>
    <n v="0.24356390022712837"/>
    <n v="12.621451508962432"/>
    <n v="0.1191493143423725"/>
    <n v="0.21076251853092437"/>
    <n v="2.4188354892934272"/>
    <n v="59.383284277000008"/>
    <n v="9.4827393152620871"/>
    <n v="131.98880474171051"/>
    <n v="0"/>
    <n v="0"/>
    <n v="19.655400434999983"/>
    <n v="3.1387121937003442"/>
    <n v="544.29149153800006"/>
    <n v="0.82050907420140617"/>
    <n v="190.24193925699993"/>
    <n v="396.55412694199981"/>
    <n v="779.71466974599969"/>
    <n v="30.379167113577378"/>
    <n v="133.19029393833085"/>
    <n v="0.87780309062817818"/>
    <n v="0.61101530811397375"/>
    <n v="16.343203544535811"/>
    <n v="0.28678610612296013"/>
    <n v="1.2641408862528185"/>
    <n v="220.25398330699994"/>
    <n v="1271.0342662170001"/>
    <n v="0.33202869187195694"/>
    <n v="2.0881134528581531"/>
    <n v="259.05178035400002"/>
    <n v="50.449362329135269"/>
    <n v="1455.9815959671621"/>
    <n v="16391.603623465842"/>
    <n v="0.21401295843342272"/>
    <n v="679.03976303415016"/>
    <n v="10302.022624887433"/>
    <n v="0.22855963170801186"/>
    <n v="922.2174183107752"/>
    <n v="11922.750721037095"/>
    <n v="8.3689312715422126E-2"/>
    <n v="156.6693434028877"/>
    <n v="2881.2706905844766"/>
    <n v="0.19676261993188926"/>
  </r>
  <r>
    <x v="27"/>
    <x v="3"/>
    <x v="3"/>
    <x v="2"/>
    <n v="66335.828408449219"/>
    <n v="6267.75"/>
    <n v="745.18733948199986"/>
    <n v="1.1233557450939817"/>
    <n v="2632.8140020629999"/>
    <n v="8157.5480026639989"/>
    <n v="0.23973099349957927"/>
    <n v="0.18605765879654879"/>
    <n v="0.25914022901327249"/>
    <n v="516.28903292799998"/>
    <n v="0.7782959002924581"/>
    <n v="1625.8270450740001"/>
    <n v="5152.3178947890001"/>
    <n v="0.24846217791358982"/>
    <n v="0.15909073002408225"/>
    <n v="0.26775615007080344"/>
    <n v="290.12009080600001"/>
    <n v="2118.2472285889999"/>
    <n v="0.19590504953042043"/>
    <n v="0.1598686482112861"/>
    <n v="219.85417791399999"/>
    <n v="3008.1434679469999"/>
    <n v="0.27733692651854658"/>
    <n v="0.10756058642286481"/>
    <n v="80.466535650000012"/>
    <n v="97.030135127999998"/>
    <n v="3.3888463579996086E-2"/>
    <n v="0.26842435722927238"/>
    <n v="40.178009926999998"/>
    <n v="6.0567586010401749E-2"/>
    <n v="35.85798767"/>
    <n v="5.4055234599938697E-2"/>
    <n v="152.86230895699998"/>
    <n v="24.388705509473091"/>
    <n v="113.60937749099999"/>
    <n v="18.126022494675123"/>
    <n v="96.419485341686809"/>
    <n v="3.56484347"/>
    <n v="0.56875967771528857"/>
    <n v="5.445085034531524"/>
    <n v="35.688087995999993"/>
    <n v="117.17422096099999"/>
    <n v="537.817794241"/>
    <n v="0.81075009861864922"/>
    <n v="1889.0792672380003"/>
    <n v="5974.1028653829999"/>
    <n v="512.67187449799997"/>
    <n v="0.77284310273677204"/>
    <n v="5649.5168914229998"/>
    <n v="9.4017531591464678"/>
    <n v="434.95315223399996"/>
    <n v="0.65568360668666914"/>
    <n v="5101.5737109929996"/>
    <n v="8.4973070227862895"/>
    <n v="0.29546818239079609"/>
    <n v="0.22252717337159522"/>
    <n v="0.1441532777764023"/>
    <n v="255.79972799999999"/>
    <n v="995.26850961300011"/>
    <n v="3065.8162397509996"/>
    <n v="0.12859026166393095"/>
    <n v="0.1178903234619888"/>
    <n v="0.10508695017222491"/>
    <n v="189.82239467900001"/>
    <n v="65.977333320999975"/>
    <n v="37.699127971999999"/>
    <n v="77.718722263999993"/>
    <n v="12.399780186510311"/>
    <n v="0.11715949605010274"/>
    <n v="547.94318042999998"/>
    <n v="67.55992336700001"/>
    <n v="87.750503280000004"/>
    <n v="11.289789358"/>
    <n v="207.36954524099986"/>
    <n v="743.73473482499969"/>
    <n v="2183.4451372809999"/>
    <n v="-2.705563626130969E-2"/>
    <n v="0.28568606275150921"/>
    <n v="0.7366876110573195"/>
    <n v="33.085165368912271"/>
    <n v="0.31260564647533234"/>
    <n v="362.9005078301044"/>
    <n v="3.6249234221935303"/>
    <n v="285.08826750499986"/>
    <n v="0.42976514252543513"/>
    <n v="67.601833455999994"/>
    <n v="207.41289609799998"/>
    <n v="1398.4930265629998"/>
    <n v="-0.13998931670755388"/>
    <n v="4.8646279417127847E-2"/>
    <n v="0.23819908735556972"/>
    <n v="10.785662072673606"/>
    <n v="0.10190847853705182"/>
    <n v="0.31267099706797619"/>
    <n v="2.3840429523599993"/>
    <n v="28.001256311999999"/>
    <n v="4.4675132722268751"/>
    <n v="128.26645258980341"/>
    <n v="0"/>
    <n v="0"/>
    <n v="39.600577143999999"/>
    <n v="6.3181488004467301"/>
    <n v="605.41962769700001"/>
    <n v="0.91265857715570109"/>
    <n v="139.76771178499985"/>
    <n v="536.32183872699966"/>
    <n v="784.95211071799952"/>
    <n v="22.299503296238658"/>
    <n v="132.01361351360276"/>
    <n v="3.8931319623075167E-2"/>
    <n v="0.40884493087139795"/>
    <n v="5.1425356541675971"/>
    <n v="0.21069716793828053"/>
    <n v="1.2408804698335303"/>
    <n v="217.48643404899985"/>
    <n v="1332.8952911479996"/>
    <n v="0.32785666398838326"/>
    <n v="2.1453266061937111"/>
    <n v="270.16110537100002"/>
    <n v="51.081870006197207"/>
    <n v="1458.8098270317714"/>
    <n v="16548.241525004021"/>
    <n v="0.20558854973605323"/>
    <n v="1010.7089518558429"/>
    <n v="10455.642081696447"/>
    <n v="0.2136940999165875"/>
    <n v="1052.8545532412036"/>
    <n v="12115.17223422083"/>
    <n v="9.4676211435040569E-2"/>
    <n v="132.3401697075667"/>
    <n v="2850.6950282030821"/>
    <n v="0.18950578210779767"/>
  </r>
  <r>
    <x v="28"/>
    <x v="4"/>
    <x v="4"/>
    <x v="2"/>
    <n v="66335.828408449219"/>
    <n v="6242.727272727273"/>
    <n v="681.51779380699998"/>
    <n v="1.0273751156173017"/>
    <n v="3314.33179587"/>
    <n v="8095.4353085399989"/>
    <n v="0.15589546983530456"/>
    <n v="-8.3526287762644036E-2"/>
    <n v="0.19665687677899002"/>
    <n v="500.46098781499995"/>
    <n v="0.75443542324294854"/>
    <n v="2126.2880328890001"/>
    <n v="5170.3759388580002"/>
    <n v="3.7433527931595822E-2"/>
    <n v="0.12795790220574532"/>
    <n v="0.22025916112319877"/>
    <n v="261.26490881500001"/>
    <n v="2174.04835456"/>
    <n v="0.19370772220420007"/>
    <n v="0.27158619002633388"/>
    <n v="251.12486819400004"/>
    <n v="3011.1802692500005"/>
    <n v="0.22744850612687495"/>
    <n v="1.2240819726062613E-2"/>
    <n v="93.031590516999998"/>
    <n v="103.655109611"/>
    <n v="0.16422224993093049"/>
    <n v="0.17746971942870249"/>
    <n v="42.554823310000003"/>
    <n v="6.4150586991960717E-2"/>
    <n v="24.777419986000002"/>
    <n v="3.735148950494465E-2"/>
    <n v="113.72456269599999"/>
    <n v="18.217128144109509"/>
    <n v="74.453888712999998"/>
    <n v="11.926500303524099"/>
    <n v="108.3459856452109"/>
    <n v="3.1979194999999998"/>
    <n v="0.51226320809669434"/>
    <n v="5.9573482426282185"/>
    <n v="36.072754482999997"/>
    <n v="77.651808212999995"/>
    <n v="520.18586401100004"/>
    <n v="0.78417029905477709"/>
    <n v="2409.2651312490002"/>
    <n v="6072.6050341210002"/>
    <n v="489.75491452100005"/>
    <n v="0.73829622132015127"/>
    <n v="5734.6832253470002"/>
    <n v="9.4364414385283624"/>
    <n v="463.94019311600005"/>
    <n v="0.69938101964956811"/>
    <n v="5183.8403322499998"/>
    <n v="8.5329309092224772"/>
    <n v="0.23359254778449379"/>
    <n v="0.22489946880898781"/>
    <n v="0.15740165072262413"/>
    <n v="250.41379069800001"/>
    <n v="1245.6823003110001"/>
    <n v="3089.9679125239995"/>
    <n v="0.10674200787338917"/>
    <n v="0.11563122858288177"/>
    <n v="0.10645046387038226"/>
    <n v="191.70231273499999"/>
    <n v="58.711477963000021"/>
    <n v="67.190202499999998"/>
    <n v="25.814721405"/>
    <n v="4.1351672557885539"/>
    <n v="3.8915201670583148E-2"/>
    <n v="550.842893097"/>
    <n v="74.641495791000011"/>
    <n v="88.499035654000011"/>
    <n v="13.626617962999999"/>
    <n v="161.33192979599994"/>
    <n v="905.06666462099963"/>
    <n v="2022.8302744189994"/>
    <n v="-0.49888635800953385"/>
    <n v="5.1607308878010016E-3"/>
    <n v="0.33231155312794747"/>
    <n v="25.843180832328517"/>
    <n v="0.24320481656252449"/>
    <n v="332.82009673705966"/>
    <n v="3.3082401671217396"/>
    <n v="187.14665120099994"/>
    <n v="0.28212001823310762"/>
    <n v="92.035440808000004"/>
    <n v="299.44833690600001"/>
    <n v="1407.0783132940001"/>
    <n v="0.10287921964863345"/>
    <n v="6.4738325764444049E-2"/>
    <n v="0.24940769221981163"/>
    <n v="14.742825817504004"/>
    <n v="0.13874167703357937"/>
    <n v="0.45141267410155556"/>
    <n v="2.3776589536320221"/>
    <n v="52.285182135999989"/>
    <n v="8.3753750327071472"/>
    <n v="128.18827742674563"/>
    <n v="0"/>
    <n v="0"/>
    <n v="39.750258672000015"/>
    <n v="6.3674507847968576"/>
    <n v="612.22130481900001"/>
    <n v="0.9229119760883564"/>
    <n v="69.296488987999936"/>
    <n v="605.61832771499962"/>
    <n v="615.75196112499941"/>
    <n v="11.100355014824514"/>
    <n v="101.68604007645649"/>
    <n v="-0.70944458840049895"/>
    <n v="-2.1900406981784304E-2"/>
    <n v="0.57043555077278074"/>
    <n v="0.10446313952894515"/>
    <n v="0.93058121348971656"/>
    <n v="95.111210392999936"/>
    <n v="1166.5948542219994"/>
    <n v="0.14337834119952828"/>
    <n v="1.8340917427956009"/>
    <n v="265.99469850100002"/>
    <n v="51.824379018400336"/>
    <n v="1315.0525036971999"/>
    <n v="16325.57549355308"/>
    <n v="0.14249823446562382"/>
    <n v="965.68641495407087"/>
    <n v="10423.790122353683"/>
    <n v="0.16431120809624189"/>
    <n v="1003.7474135991232"/>
    <n v="12246.939753618493"/>
    <n v="0.10387173133688732"/>
    <n v="177.59101517709004"/>
    <n v="2855.7233919453133"/>
    <n v="0.19773183585032794"/>
  </r>
  <r>
    <x v="29"/>
    <x v="5"/>
    <x v="5"/>
    <x v="2"/>
    <n v="66335.828408449219"/>
    <n v="6129.318181818182"/>
    <n v="690.54406846899997"/>
    <n v="1.0409820530424627"/>
    <n v="4004.8758643390001"/>
    <n v="8191.220567162999"/>
    <n v="0.15678078970841636"/>
    <n v="0.16104891098259033"/>
    <n v="0.17694800889302509"/>
    <n v="412.19238995699999"/>
    <n v="0.62137219033281699"/>
    <n v="2538.4804228460002"/>
    <n v="5179.9727841150006"/>
    <n v="2.3837435320232192E-2"/>
    <n v="0.10963428876079351"/>
    <n v="0.17907212849777587"/>
    <n v="169.07634220499997"/>
    <n v="2191.3157283420001"/>
    <n v="0.17610788337130701"/>
    <n v="0.11374409536784569"/>
    <n v="237.64393475100002"/>
    <n v="2995.5127139330002"/>
    <n v="0.17140262951665086"/>
    <n v="-6.1850946093262804E-2"/>
    <n v="92.468282623999997"/>
    <n v="102.648440029"/>
    <n v="0.15274711690113207"/>
    <n v="0.13014015153285619"/>
    <n v="41.361310005"/>
    <n v="6.2351388378428386E-2"/>
    <n v="12.586225810999998"/>
    <n v="1.8973496092493037E-2"/>
    <n v="224.40414269600001"/>
    <n v="36.611599535110678"/>
    <n v="151.94787232500002"/>
    <n v="24.790338471207686"/>
    <n v="133.13632411641859"/>
    <n v="17.355477457999999"/>
    <n v="2.8315510703103559"/>
    <n v="8.7888993129385753"/>
    <n v="55.100792912999992"/>
    <n v="169.30334978300002"/>
    <n v="520.17984901700004"/>
    <n v="0.78416123156569273"/>
    <n v="2929.4449802660001"/>
    <n v="6213.0983981520003"/>
    <n v="489.00087339400005"/>
    <n v="0.73715951865872209"/>
    <n v="5854.3958886259998"/>
    <n v="9.5313828374426404"/>
    <n v="449.32216607500004"/>
    <n v="0.67734462183601774"/>
    <n v="5321.1144952560007"/>
    <n v="8.6676021493695039"/>
    <n v="0.37002466399661382"/>
    <n v="0.24838118443113744"/>
    <n v="0.19745860586973318"/>
    <n v="251.49236445800003"/>
    <n v="1497.1746647690002"/>
    <n v="3111.9810633349998"/>
    <n v="9.5926556750634884E-2"/>
    <n v="0.11227191102483314"/>
    <n v="0.10833762706316485"/>
    <n v="192.23984078699999"/>
    <n v="59.252523671000034"/>
    <n v="42.949616264000007"/>
    <n v="39.678707319000004"/>
    <n v="6.4735923543179208"/>
    <n v="5.9814896822704203E-2"/>
    <n v="533.28139336999993"/>
    <n v="75.794565610999996"/>
    <n v="95.032492139999988"/>
    <n v="15.232103224999999"/>
    <n v="170.36421945199993"/>
    <n v="1075.4308840729996"/>
    <n v="1978.1221690109996"/>
    <n v="-0.20787474835315312"/>
    <n v="-3.5913547565796455E-2"/>
    <n v="0.11686212208570157"/>
    <n v="27.794970728940623"/>
    <n v="0.2568208214767701"/>
    <n v="324.29922475420346"/>
    <n v="3.1910351185669628"/>
    <n v="210.04292677099994"/>
    <n v="0.31663571829947434"/>
    <n v="97.766598755000018"/>
    <n v="397.21493566100003"/>
    <n v="1435.9113904699998"/>
    <n v="0.41827367172815033"/>
    <n v="0.13433339207770434"/>
    <n v="0.31420078164424159"/>
    <n v="15.950648319255443"/>
    <n v="0.14738128866503677"/>
    <n v="0.59879396276659236"/>
    <n v="2.4051600094511687"/>
    <n v="50.072099220999995"/>
    <n v="8.169277191308538"/>
    <n v="129.46707062698809"/>
    <n v="0"/>
    <n v="0"/>
    <n v="47.694499534000023"/>
    <n v="7.7813711279469056"/>
    <n v="617.94644777200006"/>
    <n v="0.93154252023072948"/>
    <n v="72.597620696999911"/>
    <n v="678.21594841199953"/>
    <n v="542.21077854099929"/>
    <n v="11.84432240968518"/>
    <n v="88.854227155863057"/>
    <n v="-0.50322830714983313"/>
    <n v="-0.11381087949401225"/>
    <n v="-0.20090468549648621"/>
    <n v="0.10943953281173334"/>
    <n v="0.78587510911579417"/>
    <n v="112.27632801599992"/>
    <n v="1075.4921719109993"/>
    <n v="0.16925442963443754"/>
    <n v="1.6496557971889299"/>
    <n v="264.480148004"/>
    <n v="51.755628183937084"/>
    <n v="1334.2395652407863"/>
    <n v="16440.687066663198"/>
    <n v="0.12276561524923912"/>
    <n v="796.4204172966223"/>
    <n v="10394.976024539972"/>
    <n v="0.12440395168028262"/>
    <n v="1005.0691437234713"/>
    <n v="12473.733040949037"/>
    <n v="0.1416971288488682"/>
    <n v="188.90041950131894"/>
    <n v="2903.3248775563343"/>
    <n v="0.26022787424673166"/>
  </r>
  <r>
    <x v="30"/>
    <x v="6"/>
    <x v="6"/>
    <x v="2"/>
    <n v="66335.828408449219"/>
    <n v="6020.4761904761908"/>
    <n v="707.00637245300004"/>
    <n v="1.0657986632800509"/>
    <n v="4711.8822367920002"/>
    <n v="8164.2239137569986"/>
    <n v="0.12292207296138624"/>
    <n v="-3.6780030129175301E-2"/>
    <n v="0.13123794836164659"/>
    <n v="522.20681527900001"/>
    <n v="0.78721684466442321"/>
    <n v="3060.6872381250005"/>
    <n v="5256.2274170970004"/>
    <n v="0.17099284633888212"/>
    <n v="0.11964406722133614"/>
    <n v="0.16426304084108145"/>
    <n v="264.324092979"/>
    <n v="2257.373204645"/>
    <n v="0.18174427004384874"/>
    <n v="0.33317498129777801"/>
    <n v="250.687178104"/>
    <n v="2986.316557696"/>
    <n v="0.1323227114756631"/>
    <n v="-3.5385709746718508E-2"/>
    <n v="86.32690908699999"/>
    <n v="109.36143449699999"/>
    <n v="0.17281616525040566"/>
    <n v="0.11060553877860357"/>
    <n v="0"/>
    <n v="0"/>
    <n v="19.394057163999999"/>
    <n v="2.9236172411362803E-2"/>
    <n v="165.40550001000003"/>
    <n v="27.473823461282926"/>
    <n v="129.545892528"/>
    <n v="21.517549182061217"/>
    <n v="154.65387329847982"/>
    <n v="0"/>
    <n v="0"/>
    <n v="8.7888993129385753"/>
    <n v="35.85960748200003"/>
    <n v="129.545892528"/>
    <n v="607.78890303100002"/>
    <n v="0.91623021467172294"/>
    <n v="3537.2338832969999"/>
    <n v="6295.2298763330009"/>
    <n v="558.85539636700003"/>
    <n v="0.84246388380945958"/>
    <n v="5905.4640242200012"/>
    <n v="9.4907690304093197"/>
    <n v="477.18685072900001"/>
    <n v="0.71935010412596356"/>
    <n v="5340.2839711050001"/>
    <n v="8.5904278878404714"/>
    <n v="0.15624525460557659"/>
    <n v="0.23151917882532858"/>
    <n v="0.19658514887445544"/>
    <n v="256.00452846399997"/>
    <n v="1753.1791932330002"/>
    <n v="3140.3451696009997"/>
    <n v="0.12460048172520555"/>
    <n v="0.11405528550680799"/>
    <n v="0.11153864173379668"/>
    <n v="193.289934311"/>
    <n v="62.714594152999979"/>
    <n v="43.862226305999997"/>
    <n v="81.668545637999998"/>
    <n v="13.565130573424028"/>
    <n v="0.12311377968349581"/>
    <n v="565.18005311499996"/>
    <n v="95.439457969000003"/>
    <n v="122.77013897299999"/>
    <n v="8.0440056809999998"/>
    <n v="99.217469422000022"/>
    <n v="1174.6483534949996"/>
    <n v="1868.9940374239993"/>
    <n v="-0.52378418866777932"/>
    <n v="-0.11269463399866952"/>
    <n v="-4.451784062548958E-2"/>
    <n v="16.480003621466427"/>
    <n v="0.14956844860832802"/>
    <n v="305.48680703054583"/>
    <n v="2.9782759421060847"/>
    <n v="180.88601506000003"/>
    <n v="0.27268222829182387"/>
    <n v="129.728740303"/>
    <n v="526.94367596400002"/>
    <n v="1474.7068843759998"/>
    <n v="0.42663707107326942"/>
    <n v="0.19459101929005329"/>
    <n v="0.33944599518097585"/>
    <n v="21.54792016422526"/>
    <n v="0.19556360931263561"/>
    <n v="0.79435757207922797"/>
    <n v="2.4425843201786863"/>
    <n v="54.759657793999999"/>
    <n v="9.0955691977695157"/>
    <n v="128.97852996828024"/>
    <n v="0"/>
    <n v="0"/>
    <n v="74.969082509000003"/>
    <n v="12.452350966455745"/>
    <n v="737.51764333400001"/>
    <n v="1.1117938239843586"/>
    <n v="-30.511270880999973"/>
    <n v="647.70467753099956"/>
    <n v="394.28715304799937"/>
    <n v="-5.0679165427588346"/>
    <n v="63.897403575845331"/>
    <n v="-1.2598642279326338"/>
    <n v="-0.2662480465237983"/>
    <n v="-0.53889479573050791"/>
    <n v="-4.5995160704307626E-2"/>
    <n v="0.53569162192739761"/>
    <n v="51.157274757000025"/>
    <n v="959.46720616299933"/>
    <n v="7.7118618979188189E-2"/>
    <n v="1.4360327644962458"/>
    <n v="268.15290626299998"/>
    <n v="52.003131188004794"/>
    <n v="1359.5457740746201"/>
    <n v="16298.224109173338"/>
    <n v="7.8840357153779017E-2"/>
    <n v="1004.1834084780147"/>
    <n v="10486.596339853028"/>
    <n v="0.10961076363502209"/>
    <n v="1168.7544367928263"/>
    <n v="12566.821555230981"/>
    <n v="0.14094592177403364"/>
    <n v="249.46332526400573"/>
    <n v="2966.7092286663078"/>
    <n v="0.2842263487420611"/>
  </r>
  <r>
    <x v="31"/>
    <x v="7"/>
    <x v="7"/>
    <x v="2"/>
    <n v="66335.828408449219"/>
    <n v="5996.818181818182"/>
    <n v="720.36050502600006"/>
    <n v="1.0859297642150911"/>
    <n v="5432.2427418180005"/>
    <n v="8229.282412954999"/>
    <n v="0.11972864284630846"/>
    <n v="9.9280177108257428E-2"/>
    <n v="0.11803146005887988"/>
    <n v="440.600099"/>
    <n v="0.66419627156398131"/>
    <n v="3501.2873371250007"/>
    <n v="5287.7981252659993"/>
    <n v="7.7184449031546976E-2"/>
    <n v="0.11411777368302434"/>
    <n v="0.14116116611788043"/>
    <n v="152.54848594100002"/>
    <n v="2289.8085945309999"/>
    <n v="0.19258349048290424"/>
    <n v="0.27004041150640057"/>
    <n v="280.29790606500006"/>
    <n v="2994.9319202020001"/>
    <n v="9.6013344946685342E-2"/>
    <n v="3.1711137539939704E-2"/>
    <n v="92.750468169000001"/>
    <n v="123.070449165"/>
    <n v="0.22973185992703082"/>
    <n v="0.22736222725192246"/>
    <n v="84.032453623999999"/>
    <n v="0.12667732602446366"/>
    <n v="16.365745441999998"/>
    <n v="2.4671050071510808E-2"/>
    <n v="179.36220695999998"/>
    <n v="29.909562291518224"/>
    <n v="122.542537349"/>
    <n v="20.434592751292353"/>
    <n v="175.08846604977217"/>
    <n v="18.359417544999999"/>
    <n v="3.0615264609262489"/>
    <n v="11.850425773864824"/>
    <n v="38.460252065999981"/>
    <n v="140.901954894"/>
    <n v="508.93777265299991"/>
    <n v="0.76721401520656418"/>
    <n v="4046.1716559500001"/>
    <n v="6318.0119235600005"/>
    <n v="468.99028208599992"/>
    <n v="0.70699393274821076"/>
    <n v="5920.7513466970013"/>
    <n v="9.4087416685111513"/>
    <n v="442.17150071799995"/>
    <n v="0.66656512977484783"/>
    <n v="5382.6735444070009"/>
    <n v="8.5617441829640306"/>
    <n v="4.6861624857008399E-2"/>
    <n v="0.2047885598879422"/>
    <n v="0.17048642262385849"/>
    <n v="249.78751390699995"/>
    <n v="2002.9667071400002"/>
    <n v="3165.0399055839998"/>
    <n v="0.10970914398389908"/>
    <n v="0.11351142644097001"/>
    <n v="0.11534605746840287"/>
    <n v="193.43809603599999"/>
    <n v="56.349417870999957"/>
    <n v="41.979238900999995"/>
    <n v="26.818781368"/>
    <n v="4.4721684991738044"/>
    <n v="4.0428802973362855E-2"/>
    <n v="538.07780229000002"/>
    <n v="84.770226942000022"/>
    <n v="96.758591938000009"/>
    <n v="8.8234195970000009"/>
    <n v="211.42273237300014"/>
    <n v="1386.0710858679997"/>
    <n v="1911.2704893949997"/>
    <n v="0.24994018118828421"/>
    <n v="-7.1610249821496552E-2"/>
    <n v="-2.6225531715526329E-2"/>
    <n v="35.25581832946262"/>
    <n v="0.31871574900852695"/>
    <n v="312.11654901153082"/>
    <n v="3.0028344361951791"/>
    <n v="238.24151374100015"/>
    <n v="0.35914455198188983"/>
    <n v="132.63446139200002"/>
    <n v="659.57813735600007"/>
    <n v="1514.1720378320001"/>
    <n v="0.4235853451128937"/>
    <n v="0.23452391902537073"/>
    <n v="0.35445282472498318"/>
    <n v="22.117472528037599"/>
    <n v="0.19994392860420859"/>
    <n v="0.99430150068343659"/>
    <n v="2.4805002822200968"/>
    <n v="60.650792296999988"/>
    <n v="10.113828776881677"/>
    <n v="130.30728235023599"/>
    <n v="0"/>
    <n v="0"/>
    <n v="71.983669095000039"/>
    <n v="12.003643751155922"/>
    <n v="641.57223404499996"/>
    <n v="0.9671579438107728"/>
    <n v="78.788270981000124"/>
    <n v="726.49294851199966"/>
    <n v="397.09845156299957"/>
    <n v="13.138345801425018"/>
    <n v="64.177514426026463"/>
    <n v="3.7001981307668519E-2"/>
    <n v="-0.24221565110485932"/>
    <n v="-0.5299625079613155"/>
    <n v="0.1187718204043184"/>
    <n v="0.52233415397508243"/>
    <n v="105.60705234900013"/>
    <n v="935.17625385299971"/>
    <n v="0.15920062337768126"/>
    <n v="1.3693316395222015"/>
    <n v="264.45450500999999"/>
    <n v="51.934380353541542"/>
    <n v="1387.0590158622674"/>
    <n v="16364.025868489185"/>
    <n v="6.8761533752849768E-2"/>
    <n v="848.37846528759883"/>
    <n v="10510.266432558488"/>
    <n v="8.9993720830542578E-2"/>
    <n v="979.96311728073613"/>
    <n v="12566.569787896688"/>
    <n v="0.11881741517276523"/>
    <n v="255.38855087727126"/>
    <n v="3034.244510206634"/>
    <n v="0.30136742008087292"/>
  </r>
  <r>
    <x v="32"/>
    <x v="8"/>
    <x v="8"/>
    <x v="2"/>
    <n v="66335.828408449219"/>
    <n v="6110.2380952380954"/>
    <n v="694.04686913299997"/>
    <n v="1.0462624584403306"/>
    <n v="6126.2896109510002"/>
    <n v="8246.4082043920007"/>
    <n v="0.1081661557112521"/>
    <n v="2.5299539342592103E-2"/>
    <n v="9.9028318872342425E-2"/>
    <n v="475.719881939"/>
    <n v="0.71713867656834351"/>
    <n v="3977.0072190640008"/>
    <n v="5294.1962282619997"/>
    <n v="1.3632657343134014E-2"/>
    <n v="0.101061250406284"/>
    <n v="0.11768901490618133"/>
    <n v="208.21257276200004"/>
    <n v="2289.97087504"/>
    <n v="0.1673224962424178"/>
    <n v="7.8000615737061629E-4"/>
    <n v="280.93009513300007"/>
    <n v="3013.4424689940001"/>
    <n v="7.9469317231857017E-2"/>
    <n v="7.0537995549868837E-2"/>
    <n v="94.196118889000005"/>
    <n v="131.45130415400001"/>
    <n v="0.19453742036210375"/>
    <n v="0.24230421983642803"/>
    <n v="29.241700948999998"/>
    <n v="4.4081308171732232E-2"/>
    <n v="18.825308208000003"/>
    <n v="2.8378794174525174E-2"/>
    <n v="170.259978037"/>
    <n v="27.864704350831936"/>
    <n v="127.78489702100001"/>
    <n v="20.913243482375407"/>
    <n v="196.00170953214757"/>
    <n v="0"/>
    <n v="0"/>
    <n v="11.850425773864824"/>
    <n v="42.47508101599999"/>
    <n v="127.78489702100001"/>
    <n v="535.31118469300009"/>
    <n v="0.80697143238632907"/>
    <n v="4581.4828406430006"/>
    <n v="6475.8847574790016"/>
    <n v="494.68162224200012"/>
    <n v="0.74572313953192804"/>
    <n v="6067.2912517340001"/>
    <n v="9.549021923856845"/>
    <n v="455.7861386460001"/>
    <n v="0.68708893757923806"/>
    <n v="5517.884170882"/>
    <n v="8.6913298019335077"/>
    <n v="0.4182744906426592"/>
    <n v="0.22635737400319011"/>
    <n v="0.19668294719013035"/>
    <n v="249.40620184500006"/>
    <n v="2252.3729089850003"/>
    <n v="3189.2664991369998"/>
    <n v="0.10758786613388382"/>
    <n v="0.11285239043661943"/>
    <n v="0.11841325243242595"/>
    <n v="195.01693185400001"/>
    <n v="54.389269991000049"/>
    <n v="46.454464143999999"/>
    <n v="38.895483596000005"/>
    <n v="6.3656248725090601"/>
    <n v="5.8634201952689972E-2"/>
    <n v="549.40708085199992"/>
    <n v="86.693289184999983"/>
    <n v="93.667887081000003"/>
    <n v="20.193858841999997"/>
    <n v="158.73568443999989"/>
    <n v="1544.8067703079996"/>
    <n v="1770.5234469129991"/>
    <n v="-0.4699671461140984"/>
    <n v="-0.1381671374384752"/>
    <n v="-0.1536021417500858"/>
    <n v="25.978641415578831"/>
    <n v="0.23929102605400138"/>
    <n v="287.50119443848479"/>
    <n v="2.7213039778051167"/>
    <n v="197.63116803599991"/>
    <n v="0.29792522800669141"/>
    <n v="98.209037800000004"/>
    <n v="757.7871751560001"/>
    <n v="1536.5421350680001"/>
    <n v="0.29496848280893406"/>
    <n v="0.24203732579290826"/>
    <n v="0.39523182428830217"/>
    <n v="16.072865945524686"/>
    <n v="0.14804825711272956"/>
    <n v="1.1423497577961663"/>
    <n v="2.4966592981429829"/>
    <n v="45.821968952000006"/>
    <n v="7.4992116899193393"/>
    <n v="131.31486030319169"/>
    <n v="0"/>
    <n v="0"/>
    <n v="52.387068847999998"/>
    <n v="8.5736542556053443"/>
    <n v="633.52022249300012"/>
    <n v="0.95501968949905869"/>
    <n v="60.526646639999882"/>
    <n v="787.01959515199951"/>
    <n v="233.98131184499931"/>
    <n v="9.9057754700541434"/>
    <n v="36.301368560682448"/>
    <n v="-0.72936137584832683"/>
    <n v="-0.33436016636710675"/>
    <n v="-0.76378710927695892"/>
    <n v="9.124276894127184E-2"/>
    <n v="0.22464467966213369"/>
    <n v="99.422130235999887"/>
    <n v="783.38839269699929"/>
    <n v="0.14987697089396182"/>
    <n v="1.0823368015854724"/>
    <n v="263.65926598499999"/>
    <n v="52.635638865066724"/>
    <n v="1318.587337587396"/>
    <n v="16299.35874426878"/>
    <n v="4.9505579660606758E-2"/>
    <n v="903.7980581151952"/>
    <n v="10455.028842151556"/>
    <n v="6.648556582425913E-2"/>
    <n v="1017.012800139633"/>
    <n v="12812.30614242388"/>
    <n v="0.14286447027118276"/>
    <n v="186.5827791161845"/>
    <n v="3065.8541966382363"/>
    <n v="0.34172742799502087"/>
  </r>
  <r>
    <x v="33"/>
    <x v="9"/>
    <x v="9"/>
    <x v="2"/>
    <n v="66335.828408449219"/>
    <n v="6118.8095238095239"/>
    <n v="708.7273574269999"/>
    <n v="1.0683930154051247"/>
    <n v="6835.0169683780005"/>
    <n v="8273.5782484909996"/>
    <n v="0.10066980130021119"/>
    <n v="3.986465051094612E-2"/>
    <n v="8.4394207850363223E-2"/>
    <n v="472.54109064399995"/>
    <n v="0.71234670913344955"/>
    <n v="4449.5483097080005"/>
    <n v="5366.8653284849997"/>
    <n v="0.18173090880031717"/>
    <n v="0.10910181773727312"/>
    <n v="0.12842416765656584"/>
    <n v="153.46768444699998"/>
    <n v="2307.2178483940002"/>
    <n v="0.16844943433289039"/>
    <n v="0.12661050743029256"/>
    <n v="302.90307076700003"/>
    <n v="3044.3827640020004"/>
    <n v="8.7662494928880452E-2"/>
    <n v="0.11376665399024244"/>
    <n v="96.950928625999993"/>
    <n v="138.79898362"/>
    <n v="0.15542356094781384"/>
    <n v="0.27950847202649776"/>
    <n v="44.239646426"/>
    <n v="6.6690425803690098E-2"/>
    <n v="18.490950939999998"/>
    <n v="2.7874756950566397E-2"/>
    <n v="173.455669417"/>
    <n v="28.347943949235379"/>
    <n v="129.71795946899999"/>
    <n v="21.199868857535311"/>
    <n v="217.20157838968288"/>
    <n v="8.8556205800000001"/>
    <n v="1.4472783546441497"/>
    <n v="13.297704128508974"/>
    <n v="34.882089368000003"/>
    <n v="138.57358004899999"/>
    <n v="529.98403618000009"/>
    <n v="0.79894085729469211"/>
    <n v="5111.4668768230003"/>
    <n v="6432.258941828999"/>
    <n v="471.13187707800012"/>
    <n v="0.71022234647783777"/>
    <n v="6020.7629058249995"/>
    <n v="9.3589968051646704"/>
    <n v="441.93705349900011"/>
    <n v="0.66621170505004268"/>
    <n v="5466.8960630950005"/>
    <n v="8.5003100504005182"/>
    <n v="-7.6054857689106137E-2"/>
    <n v="0.18610481699575598"/>
    <n v="0.15317734433923991"/>
    <n v="255.17836459300003"/>
    <n v="2507.5512735780003"/>
    <n v="3211.5038437609996"/>
    <n v="9.5463412270451187E-2"/>
    <n v="0.11105762871456037"/>
    <n v="0.11776901147819885"/>
    <n v="194.38073140899999"/>
    <n v="60.797633184000034"/>
    <n v="43.544987912000003"/>
    <n v="29.194823579000001"/>
    <n v="4.7713241383633607"/>
    <n v="4.4010641427795066E-2"/>
    <n v="553.86684272999992"/>
    <n v="101.860255499"/>
    <n v="93.646477365999999"/>
    <n v="6.5591272309999997"/>
    <n v="178.74332124699981"/>
    <n v="1723.5500915549994"/>
    <n v="1841.3193066619995"/>
    <n v="0.6558362629982899"/>
    <n v="-9.3066101081761721E-2"/>
    <n v="-0.10259223136252815"/>
    <n v="29.212107445324691"/>
    <n v="0.26945215811043255"/>
    <n v="298.70705309348421"/>
    <n v="2.8030279229491986"/>
    <n v="207.93814482599981"/>
    <n v="0.31346279953822764"/>
    <n v="98.620466428"/>
    <n v="856.40764158400009"/>
    <n v="1381.6853359350002"/>
    <n v="-0.61092973679619123"/>
    <n v="-8.3209165924967854E-3"/>
    <n v="9.0592169397113897E-2"/>
    <n v="16.11759052872096"/>
    <n v="0.14866847794643456"/>
    <n v="1.2910182357426008"/>
    <n v="2.2045130183264909"/>
    <n v="45.564035513999997"/>
    <n v="7.4465523623020342"/>
    <n v="115.08848005281648"/>
    <n v="0"/>
    <n v="0"/>
    <n v="53.056430914000003"/>
    <n v="8.6710381664189278"/>
    <n v="628.60450260800008"/>
    <n v="0.94760933524112667"/>
    <n v="80.122854818999812"/>
    <n v="867.14244997099934"/>
    <n v="459.63397072699922"/>
    <n v="13.094516916603729"/>
    <n v="73.671082151681546"/>
    <n v="-1.5505597656430186"/>
    <n v="-0.16365245500859149"/>
    <n v="-0.41440976650793027"/>
    <n v="0.12078368016399797"/>
    <n v="0.59851490462270751"/>
    <n v="109.31767839799981"/>
    <n v="1013.5008134569994"/>
    <n v="0.16479432159179305"/>
    <n v="1.4572016593868569"/>
    <n v="269.17923324899999"/>
    <n v="53.488149212411074"/>
    <n v="1325.0175372726319"/>
    <n v="16219.410210780521"/>
    <n v="2.9810360105464895E-2"/>
    <n v="883.45006810285054"/>
    <n v="10514.180545021021"/>
    <n v="7.1234176107894953E-2"/>
    <n v="990.84384856043164"/>
    <n v="12620.707423182987"/>
    <n v="9.5215406697100935E-2"/>
    <n v="184.37816204176437"/>
    <n v="2727.7129008760649"/>
    <n v="4.1130152990625612E-2"/>
  </r>
  <r>
    <x v="34"/>
    <x v="10"/>
    <x v="10"/>
    <x v="2"/>
    <n v="66335.828408449219"/>
    <n v="6127.5"/>
    <n v="744.25880173999997"/>
    <n v="1.1219559921033615"/>
    <n v="7579.2757701180008"/>
    <n v="8282.514181556"/>
    <n v="9.1298014190992705E-2"/>
    <n v="1.2152393792813854E-2"/>
    <n v="6.4268704454979009E-2"/>
    <n v="504.753636895"/>
    <n v="0.76090651010956445"/>
    <n v="4954.301946603"/>
    <n v="5368.9635211290006"/>
    <n v="4.1742164896403366E-3"/>
    <n v="9.7418932464790053E-2"/>
    <n v="9.838184143574713E-2"/>
    <n v="199.662414961"/>
    <n v="2296.7867960680001"/>
    <n v="0.15001902034987968"/>
    <n v="-4.9649579592832338E-2"/>
    <n v="292.38115264099997"/>
    <n v="3066.363609262"/>
    <n v="7.0360663398687961E-2"/>
    <n v="8.12900158024914E-2"/>
    <n v="102.28341596"/>
    <n v="139.97928596499997"/>
    <n v="0.30598665867658426"/>
    <n v="0.36012591052548815"/>
    <n v="43.353914229000004"/>
    <n v="6.5355201358242188E-2"/>
    <n v="20.174679962999999"/>
    <n v="3.0412946437901635E-2"/>
    <n v="175.97657065299998"/>
    <n v="28.719146577396977"/>
    <n v="122.90430777200001"/>
    <n v="20.057822565809875"/>
    <n v="237.25940095549277"/>
    <n v="18.560992979000002"/>
    <n v="3.0291298211342315"/>
    <n v="16.326833949643206"/>
    <n v="34.511269901999967"/>
    <n v="141.465300751"/>
    <n v="598.76987387800011"/>
    <n v="0.90263419971361147"/>
    <n v="5710.2367507010003"/>
    <n v="6538.1885527649993"/>
    <n v="526.69779073100017"/>
    <n v="0.79398690476580291"/>
    <n v="6080.4029499119997"/>
    <n v="9.3407375031848581"/>
    <n v="490.20879821500017"/>
    <n v="0.7389804423586005"/>
    <n v="5529.9305879130006"/>
    <n v="8.4964044456286469"/>
    <n v="0.21493700677711569"/>
    <n v="0.18906374795824465"/>
    <n v="0.16443540091572517"/>
    <n v="264.86731103600005"/>
    <n v="2772.4185846140003"/>
    <n v="3226.3412732449997"/>
    <n v="5.9342624937068322E-2"/>
    <n v="0.10589981727852971"/>
    <n v="0.10842232794365692"/>
    <n v="196.004267774"/>
    <n v="68.863043262000048"/>
    <n v="70.704914759999994"/>
    <n v="36.488992515999996"/>
    <n v="5.9549559389636881"/>
    <n v="5.5006462407202535E-2"/>
    <n v="550.47236199899999"/>
    <n v="120.467638358"/>
    <n v="93.447664113000002"/>
    <n v="12.793353095000002"/>
    <n v="145.48892786199985"/>
    <n v="1869.0390194169993"/>
    <n v="1744.3256287909994"/>
    <n v="-0.40000262112739249"/>
    <n v="-0.1277979490020259"/>
    <n v="-0.19521843981827602"/>
    <n v="23.743603078253752"/>
    <n v="0.21932179238975008"/>
    <n v="282.69940933026254"/>
    <n v="2.6006554427920787"/>
    <n v="181.97792037799985"/>
    <n v="0.27432825479695261"/>
    <n v="244.30488539699996"/>
    <n v="1100.7125269810001"/>
    <n v="1405.2103709799999"/>
    <n v="0.10655426664839585"/>
    <n v="1.5067822188410851E-2"/>
    <n v="4.706493569419079E-2"/>
    <n v="39.870238334883716"/>
    <n v="0.36828496946287137"/>
    <n v="1.6593032052054721"/>
    <n v="2.1888463302848709"/>
    <n v="81.370511893999989"/>
    <n v="13.279561304610363"/>
    <n v="110.00569934972194"/>
    <n v="0"/>
    <n v="0"/>
    <n v="162.93437350299996"/>
    <n v="26.590677030273351"/>
    <n v="843.07475927500013"/>
    <n v="1.270919169176483"/>
    <n v="-98.815957535000109"/>
    <n v="768.32649243599917"/>
    <n v="339.11525781099937"/>
    <n v="-16.126635256629964"/>
    <n v="53.98661814406799"/>
    <n v="-5.5531526204967738"/>
    <n v="-0.27415260758977911"/>
    <n v="-0.58915302415369064"/>
    <n v="-0.14896317707312129"/>
    <n v="0.41180911250720814"/>
    <n v="-62.326965019000113"/>
    <n v="889.58761980999918"/>
    <n v="-9.3956714665918761E-2"/>
    <n v="1.2561421700634188"/>
    <n v="292.93388567699998"/>
    <n v="54.409410394218661"/>
    <n v="1367.8861732695457"/>
    <n v="16069.346406100114"/>
    <n v="1.8309981974899969E-3"/>
    <n v="927.6954725990438"/>
    <n v="10404.228675178354"/>
    <n v="3.3033097255437571E-2"/>
    <n v="1100.4895468259351"/>
    <n v="12703.811413085206"/>
    <n v="9.7016281676208349E-2"/>
    <n v="449.0121904040314"/>
    <n v="2720.9623464364636"/>
    <n v="-1.7271206345964907E-2"/>
  </r>
  <r>
    <x v="35"/>
    <x v="11"/>
    <x v="11"/>
    <x v="2"/>
    <n v="66335.828408449219"/>
    <n v="6109.5238095238092"/>
    <n v="850.43727976600007"/>
    <n v="1.282018028823892"/>
    <n v="8429.7130498840015"/>
    <n v="8429.7130498840015"/>
    <n v="0.10214920563284724"/>
    <n v="0.20931573977451556"/>
    <n v="0.10214920563284724"/>
    <n v="515.92080450700007"/>
    <n v="0.7777408029493863"/>
    <n v="5470.22275111"/>
    <n v="5470.22275111"/>
    <n v="0.24419728328275792"/>
    <n v="0.10976652832874834"/>
    <n v="0.10976652832874834"/>
    <n v="183.296456992"/>
    <n v="2342.4323386120004"/>
    <n v="0.16569341386326553"/>
    <n v="0.3316036273863141"/>
    <n v="338.14525925300001"/>
    <n v="3138.0400307750001"/>
    <n v="7.7309829264108121E-2"/>
    <n v="0.26898613031418117"/>
    <n v="102.18412581600001"/>
    <n v="155.393316024"/>
    <n v="0.57428966793241121"/>
    <n v="0.40475734795625673"/>
    <n v="86.514627720999997"/>
    <n v="0.13041915627902312"/>
    <n v="28.806789906999999"/>
    <n v="4.3425688045422628E-2"/>
    <n v="219.19505763099997"/>
    <n v="35.877601015206544"/>
    <n v="128.694355374"/>
    <n v="21.064547645003898"/>
    <n v="258.32394860049669"/>
    <n v="0"/>
    <n v="0"/>
    <n v="16.326833949643206"/>
    <n v="90.500702256999972"/>
    <n v="128.694355374"/>
    <n v="940.22431259599978"/>
    <n v="1.4173702735824176"/>
    <n v="6650.4610632969998"/>
    <n v="6650.4610632969998"/>
    <n v="879.62395378999975"/>
    <n v="1.3260163849524818"/>
    <n v="6205.9085633329996"/>
    <n v="9.3552891585545517"/>
    <n v="827.7665410579998"/>
    <n v="1.2478423212885768"/>
    <n v="5666.2174524590009"/>
    <n v="8.5417150707313585"/>
    <n v="0.13560271292618231"/>
    <n v="0.18120207695895529"/>
    <n v="0.18120207695895529"/>
    <n v="537.32435833099998"/>
    <n v="3309.7429429450003"/>
    <n v="3309.7429429450003"/>
    <n v="0.18373540646653708"/>
    <n v="0.11783262447982756"/>
    <n v="0.11783262447982756"/>
    <n v="226.58819706400001"/>
    <n v="310.73616126699994"/>
    <n v="75.954992739999994"/>
    <n v="51.857412732"/>
    <n v="8.4879631127981288"/>
    <n v="7.8174063663905197E-2"/>
    <n v="539.69111087400006"/>
    <n v="134.88374772499998"/>
    <n v="124.14292353099998"/>
    <n v="16.060877537000003"/>
    <n v="-89.787032829999703"/>
    <n v="1779.2519865869995"/>
    <n v="1779.2519865869995"/>
    <n v="-0.28005298886260011"/>
    <n v="-0.11838936810146794"/>
    <n v="-0.11838936810146794"/>
    <n v="-14.696240759392003"/>
    <n v="-0.13535224475852553"/>
    <n v="288.16627416537358"/>
    <n v="2.6821885386455437"/>
    <n v="-37.929620097999702"/>
    <n v="-5.7178181094620348E-2"/>
    <n v="348.215785568"/>
    <n v="1448.9283125490001"/>
    <n v="1448.9283125490001"/>
    <n v="0.14357389528558895"/>
    <n v="4.3241652472596037E-2"/>
    <n v="4.3241652472596037E-2"/>
    <n v="56.995568955011692"/>
    <n v="0.52492867568327173"/>
    <n v="2.1842318808887438"/>
    <n v="2.1842318808887438"/>
    <n v="176.38282100399999"/>
    <n v="28.870142175245519"/>
    <n v="113.49146813382288"/>
    <n v="0"/>
    <n v="0"/>
    <n v="171.83296456400001"/>
    <n v="28.125426779766173"/>
    <n v="1288.4400981639997"/>
    <n v="1.9422989492656892"/>
    <n v="-438.0028183979997"/>
    <n v="330.32367403799947"/>
    <n v="330.32367403799947"/>
    <n v="-71.691809714403689"/>
    <n v="51.687769383182555"/>
    <n v="2.0483116618978725E-2"/>
    <n v="-0.47510367460770753"/>
    <n v="-0.47510367460770753"/>
    <n v="-0.6602809204417972"/>
    <n v="0.49795665775679998"/>
    <n v="-386.1454056659997"/>
    <n v="870.01478491199964"/>
    <n v="-0.58210685677789209"/>
    <n v="1.3115307455799941"/>
    <n v="541.56181832100003"/>
    <n v="54.093156555687692"/>
    <n v="1572.1716644331784"/>
    <n v="16213.313910432193"/>
    <n v="3.1370740938743369E-2"/>
    <n v="953.76353934137887"/>
    <n v="10515.857632364135"/>
    <n v="3.7716084357545254E-2"/>
    <n v="1738.1576015591913"/>
    <n v="12760.484913608114"/>
    <n v="0.1033645457570318"/>
    <n v="643.73352886056784"/>
    <n v="2746.2923858574773"/>
    <n v="-3.6102348134446904E-2"/>
  </r>
  <r>
    <x v="36"/>
    <x v="0"/>
    <x v="0"/>
    <x v="3"/>
    <n v="75681.657797839813"/>
    <n v="6125.909090909091"/>
    <n v="804.5056445759999"/>
    <n v="1.0630127140250922"/>
    <n v="804.5056445759999"/>
    <n v="8675.6966548689998"/>
    <n v="0.44041879737661049"/>
    <n v="0.44041879737661049"/>
    <n v="0.10814023590321797"/>
    <n v="494.29820367999997"/>
    <n v="0.65312813971433481"/>
    <n v="494.29820367999997"/>
    <n v="5565.9324339200002"/>
    <n v="0.24012152332208214"/>
    <n v="0.24012152332208214"/>
    <n v="0.11125708766918252"/>
    <n v="208.86438230200002"/>
    <n v="2381.1928305150004"/>
    <n v="0.16254614193402106"/>
    <n v="0.22786364151979366"/>
    <n v="271.11366888800001"/>
    <n v="3186.379920503"/>
    <n v="8.4203825486939055E-2"/>
    <n v="0.21699093093573385"/>
    <n v="133.47568980300002"/>
    <n v="120.74456820900001"/>
    <n v="0.32269534924142862"/>
    <n v="0.44518297363141723"/>
    <n v="0"/>
    <n v="0"/>
    <n v="16.466567721000001"/>
    <n v="2.1757673127332056E-2"/>
    <n v="293.74087317499999"/>
    <n v="47.950576610892632"/>
    <n v="126.497855774"/>
    <n v="20.649646264213104"/>
    <n v="20.649646264213104"/>
    <n v="136.00196669600001"/>
    <n v="22.201107570765011"/>
    <n v="22.201107570765011"/>
    <n v="31.241050704999964"/>
    <n v="262.49982247000003"/>
    <n v="515.57180654400008"/>
    <n v="0.68123746432879551"/>
    <n v="515.57180654400008"/>
    <n v="6778.1766964269991"/>
    <n v="514.97180654400006"/>
    <n v="0.68044466985592245"/>
    <n v="6333.0241964630004"/>
    <n v="9.4510480217814319"/>
    <n v="419.23189163800009"/>
    <n v="0.55394121090456117"/>
    <n v="5765.9404357080011"/>
    <n v="8.6140026774603751"/>
    <n v="0.32928606500140845"/>
    <n v="0.32928606500140845"/>
    <n v="0.19145150334973415"/>
    <n v="287.76957635999997"/>
    <n v="287.76957635999997"/>
    <n v="3355.329616901"/>
    <n v="0.18823242063535117"/>
    <n v="0.18823242063535117"/>
    <n v="0.12271096928835834"/>
    <n v="218.515552762"/>
    <n v="69.254023597999975"/>
    <n v="8.573030404999999"/>
    <n v="95.739914905999996"/>
    <n v="15.628686858588704"/>
    <n v="0.12650345895136128"/>
    <n v="567.08376075499996"/>
    <n v="24.842391468000002"/>
    <n v="94.617402780000006"/>
    <n v="4.0294906250000002"/>
    <n v="288.93383803199981"/>
    <n v="288.93383803199981"/>
    <n v="1897.5199584419995"/>
    <n v="0.69297964791824529"/>
    <n v="0.69297964791824529"/>
    <n v="-0.11333022515995117"/>
    <n v="47.16587101509235"/>
    <n v="0.38177524969629678"/>
    <n v="308.14161950170859"/>
    <n v="2.8066882401627176"/>
    <n v="384.67375293799978"/>
    <n v="0.50827870864765801"/>
    <n v="11.755874277999999"/>
    <n v="11.755874277999999"/>
    <n v="1429.9194836040001"/>
    <n v="-0.61787785850600407"/>
    <n v="-0.61787785850600407"/>
    <n v="7.8929986065494617E-3"/>
    <n v="1.9190415828151663"/>
    <n v="1.5533320252315545E-2"/>
    <n v="1.5533320252315545E-2"/>
    <n v="2.1533879960000113"/>
    <n v="8.6370738000000002E-2"/>
    <n v="1.4099252326185353E-2"/>
    <n v="109.34123213798125"/>
    <n v="0"/>
    <n v="0"/>
    <n v="11.669503539999999"/>
    <n v="1.9049423304889812"/>
    <n v="527.32768082200005"/>
    <n v="0.69677078458111108"/>
    <n v="277.17796375399979"/>
    <n v="277.17796375399979"/>
    <n v="467.60047483799923"/>
    <n v="45.246829432277181"/>
    <n v="74.645512842969026"/>
    <n v="0.98124131280550464"/>
    <n v="0.98124131280550464"/>
    <n v="-0.35175332857798347"/>
    <n v="0.36624192944398121"/>
    <n v="0.65330024416270627"/>
    <n v="372.91787865999981"/>
    <n v="1034.6842355929994"/>
    <n v="0.49274538839534254"/>
    <n v="1.4903455884837613"/>
    <n v="301.90087837200002"/>
    <n v="54.849415734783477"/>
    <n v="1466.7533533375672"/>
    <n v="16553.630999907014"/>
    <n v="3.07350894094367E-2"/>
    <n v="901.19137470872681"/>
    <n v="10613.169245056368"/>
    <n v="3.3073038346452588E-2"/>
    <n v="939.97684321192048"/>
    <n v="12918.22716637039"/>
    <n v="0.10769140807415067"/>
    <n v="21.432998183324052"/>
    <n v="2705.678634045511"/>
    <n v="-6.9988839320521912E-2"/>
  </r>
  <r>
    <x v="37"/>
    <x v="1"/>
    <x v="1"/>
    <x v="3"/>
    <n v="75681.657797839813"/>
    <n v="6059"/>
    <n v="702.33640622000007"/>
    <n v="0.92801403491460899"/>
    <n v="1506.842050796"/>
    <n v="8783.4618688940009"/>
    <n v="0.30678249534262392"/>
    <n v="0.18124863000368263"/>
    <n v="0.10891989352256304"/>
    <n v="436.61665817900001"/>
    <n v="0.57691212228105071"/>
    <n v="930.91486185899998"/>
    <n v="5634.1708312350011"/>
    <n v="0.18524002245667992"/>
    <n v="0.21376164395847397"/>
    <n v="0.11091583802351845"/>
    <n v="186.84992196000002"/>
    <n v="2417.6666596919999"/>
    <n v="0.16592440059327118"/>
    <n v="0.24255071735128442"/>
    <n v="260.83586317499999"/>
    <n v="3224.0273742650006"/>
    <n v="8.403095449856135E-2"/>
    <n v="0.16868014723979274"/>
    <n v="107.578006536"/>
    <n v="117.60077425200001"/>
    <n v="0.14043701630017003"/>
    <n v="0.36933653659923227"/>
    <n v="81.316993577000005"/>
    <n v="0.10744610509750362"/>
    <n v="15.857620404"/>
    <n v="2.0953056348684562E-2"/>
    <n v="168.54513406000001"/>
    <n v="27.817318709357981"/>
    <n v="134.78256202899999"/>
    <n v="22.245017664466083"/>
    <n v="42.894663928679186"/>
    <n v="0"/>
    <n v="0"/>
    <n v="22.201107570765011"/>
    <n v="33.762572031000019"/>
    <n v="134.78256202899999"/>
    <n v="485.86119095599992"/>
    <n v="0.64198011128908949"/>
    <n v="1001.4329975000001"/>
    <n v="6765.8853946259997"/>
    <n v="480.20169914299993"/>
    <n v="0.63450208824139465"/>
    <n v="6337.8643143360005"/>
    <n v="9.3689515649001827"/>
    <n v="455.62218325599991"/>
    <n v="0.60202458100621148"/>
    <n v="5779.3966490759994"/>
    <n v="8.5494704663127994"/>
    <n v="-2.4673773552701839E-2"/>
    <n v="0.1302744947493808"/>
    <n v="0.16657099543201537"/>
    <n v="294.79974197499996"/>
    <n v="582.56931833499993"/>
    <n v="3397.5765591549998"/>
    <n v="0.16727964330892764"/>
    <n v="0.17753644184710105"/>
    <n v="0.12549225450961288"/>
    <n v="218.57959697999999"/>
    <n v="76.22014499499997"/>
    <n v="20.606430791999998"/>
    <n v="24.579515886999999"/>
    <n v="4.0566951455685754"/>
    <n v="3.2477507235183181E-2"/>
    <n v="558.46766525999999"/>
    <n v="36.557931701000001"/>
    <n v="99.534505339000006"/>
    <n v="9.7830652620000009"/>
    <n v="216.47521526400016"/>
    <n v="505.40905329599997"/>
    <n v="2017.5764742679999"/>
    <n v="1.2451580090353751"/>
    <n v="0.89231845775971474"/>
    <n v="-4.8730370281244717E-2"/>
    <n v="35.727878406337702"/>
    <n v="0.28603392362551949"/>
    <n v="328.59161810484557"/>
    <n v="2.9473728077142889"/>
    <n v="241.05473115100017"/>
    <n v="0.31851143086070266"/>
    <n v="29.162966730999997"/>
    <n v="40.918841008999998"/>
    <n v="1429.074775628"/>
    <n v="-2.8149731168705117E-2"/>
    <n v="-0.32668685342324566"/>
    <n v="-7.4941402813855085E-4"/>
    <n v="4.8131649993398247"/>
    <n v="3.8533731394864344E-2"/>
    <n v="5.4067051647179884E-2"/>
    <n v="2.1466857283473715"/>
    <n v="11.443782362"/>
    <n v="1.8887246017494637"/>
    <n v="108.70259417230875"/>
    <n v="0"/>
    <n v="0"/>
    <n v="17.719184368999997"/>
    <n v="2.9244403975903612"/>
    <n v="515.02415768699996"/>
    <n v="0.68051384268395387"/>
    <n v="187.31224853300017"/>
    <n v="464.49021228699996"/>
    <n v="588.50169863999963"/>
    <n v="30.914713406997883"/>
    <n v="95.03716734789117"/>
    <n v="1.8204992964905258"/>
    <n v="1.2513949248417138"/>
    <n v="-0.14806653712770479"/>
    <n v="0.2475001922306552"/>
    <n v="0.80068707936691763"/>
    <n v="211.89176442000019"/>
    <n v="1146.9693638999997"/>
    <n v="0.27997769946583839"/>
    <n v="1.6201681779543002"/>
    <n v="310.05111930300001"/>
    <n v="55.45442307806011"/>
    <n v="1266.511068434271"/>
    <n v="16627.615416208402"/>
    <n v="2.5934459373218921E-2"/>
    <n v="787.34325224950771"/>
    <n v="10661.659186023004"/>
    <n v="2.7387265926571924E-2"/>
    <n v="876.14506469949231"/>
    <n v="12795.231787944738"/>
    <n v="7.919025709982308E-2"/>
    <n v="52.589072453154749"/>
    <n v="2698.0815549891672"/>
    <n v="-7.9423020668179412E-2"/>
  </r>
  <r>
    <x v="38"/>
    <x v="2"/>
    <x v="2"/>
    <x v="3"/>
    <n v="75681.657797839813"/>
    <n v="5884.090909090909"/>
    <n v="745.36230624500013"/>
    <n v="0.98486519446495924"/>
    <n v="2252.2043570410001"/>
    <n v="8794.2907443439999"/>
    <n v="0.19314078450317274"/>
    <n v="1.4742522254269419E-2"/>
    <n v="9.3728838040573415E-2"/>
    <n v="507.14859481000002"/>
    <n v="0.6701076714845372"/>
    <n v="1438.0634566690001"/>
    <n v="5798.7481956330012"/>
    <n v="0.48041793877456618"/>
    <n v="0.29609210403489139"/>
    <n v="0.14836501275661873"/>
    <n v="222.51596811899998"/>
    <n v="2500.203322289"/>
    <n v="0.20302779245118274"/>
    <n v="0.58963474843092434"/>
    <n v="270.75239723199996"/>
    <n v="3256.6695721170004"/>
    <n v="9.0356870607209094E-2"/>
    <n v="0.1370886166867058"/>
    <n v="110.529019277"/>
    <n v="119.70502327200001"/>
    <n v="0.36280385373489432"/>
    <n v="0.31294524250627531"/>
    <n v="35.263075031"/>
    <n v="4.6593951635143113E-2"/>
    <n v="3.9753878949999999"/>
    <n v="5.2527759178043129E-3"/>
    <n v="198.97524850899998"/>
    <n v="33.81580121435303"/>
    <n v="147.64483649499999"/>
    <n v="25.092208597064502"/>
    <n v="67.986872525743692"/>
    <n v="10.190724968"/>
    <n v="1.7319115434221708"/>
    <n v="23.933019114187182"/>
    <n v="41.139687045999992"/>
    <n v="157.835561463"/>
    <n v="543.31373517099996"/>
    <n v="0.71789354379933756"/>
    <n v="1544.746732671"/>
    <n v="6843.946322971"/>
    <n v="524.44793664499991"/>
    <n v="0.69296570913642075"/>
    <n v="6411.0300270389998"/>
    <n v="9.3816179022351029"/>
    <n v="487.40921469799991"/>
    <n v="0.64402555239997938"/>
    <n v="5845.5356838819998"/>
    <n v="8.5584392326602767"/>
    <n v="0.16778174618126251"/>
    <n v="0.14318861563103957"/>
    <n v="0.16961778902961755"/>
    <n v="292.98106416499996"/>
    <n v="875.55038249999984"/>
    <n v="3445.824543832"/>
    <n v="0.19714533392027889"/>
    <n v="0.18402616076660538"/>
    <n v="0.13473763399998151"/>
    <n v="219.907411833"/>
    <n v="73.073652331999966"/>
    <n v="42.965076180999993"/>
    <n v="37.038721946999999"/>
    <n v="6.2947229264889915"/>
    <n v="4.8940156736441358E-2"/>
    <n v="565.49434315699989"/>
    <n v="60.242387827999998"/>
    <n v="98.575673800999994"/>
    <n v="11.510811249"/>
    <n v="202.04857107400017"/>
    <n v="707.45762437000008"/>
    <n v="1950.3444213729997"/>
    <n v="-0.24967282050987682"/>
    <n v="0.31898497163601913"/>
    <n v="-0.10911107930977981"/>
    <n v="34.338111731386661"/>
    <n v="0.26697165066562173"/>
    <n v="319.92911121369247"/>
    <n v="2.8084090379145783"/>
    <n v="239.08729302100016"/>
    <n v="0.31591180740206304"/>
    <n v="162.735234835"/>
    <n v="203.654075844"/>
    <n v="1512.7713257510002"/>
    <n v="1.0589314641048531"/>
    <n v="0.45663777955451446"/>
    <n v="7.3270341158240049E-2"/>
    <n v="27.656818589185015"/>
    <n v="0.21502599119815391"/>
    <n v="0.26909304284533381"/>
    <n v="2.2425624052031532"/>
    <n v="82.011477496999987"/>
    <n v="13.937833178323675"/>
    <n v="113.15768803537033"/>
    <n v="0"/>
    <n v="0"/>
    <n v="80.723757338000013"/>
    <n v="13.718985410861338"/>
    <n v="706.04897000599999"/>
    <n v="0.93291953499749158"/>
    <n v="39.313336239000165"/>
    <n v="503.8035485260001"/>
    <n v="437.57309562199987"/>
    <n v="6.6812931422016506"/>
    <n v="71.339293376515471"/>
    <n v="-0.79335084370701592"/>
    <n v="0.27045342438129927"/>
    <n v="-0.43880356160985923"/>
    <n v="5.1945659467467806E-2"/>
    <n v="0.56584663271142521"/>
    <n v="76.352058186000164"/>
    <n v="1003.067438779"/>
    <n v="0.10088581620390916"/>
    <n v="1.3890253022862526"/>
    <n v="310.39074268100001"/>
    <n v="56.279433091619161"/>
    <n v="1324.3955478933131"/>
    <n v="16496.02936813455"/>
    <n v="6.3706850816727112E-3"/>
    <n v="901.12598324221904"/>
    <n v="10883.745406231072"/>
    <n v="5.6466851464519463E-2"/>
    <n v="965.38594176405695"/>
    <n v="12838.400311398022"/>
    <n v="7.6798518377584557E-2"/>
    <n v="289.15578195337878"/>
    <n v="2830.5679935396579"/>
    <n v="-1.7597338983284971E-2"/>
  </r>
  <r>
    <x v="39"/>
    <x v="3"/>
    <x v="3"/>
    <x v="3"/>
    <n v="75681.657797839813"/>
    <n v="5796.666666666667"/>
    <n v="890.75322697199999"/>
    <n v="1.1769737250621177"/>
    <n v="3142.9575840130001"/>
    <n v="8939.8566318339999"/>
    <n v="0.19376362384515811"/>
    <n v="0.19534133200811898"/>
    <n v="9.5899972505772979E-2"/>
    <n v="631.65630699999997"/>
    <n v="0.83462271490837947"/>
    <n v="2069.7197636689998"/>
    <n v="5914.1154697049997"/>
    <n v="0.22345482222956448"/>
    <n v="0.27302579320471065"/>
    <n v="0.14785531298184718"/>
    <n v="377.57916812799999"/>
    <n v="2587.6623996110002"/>
    <n v="0.22160546922310176"/>
    <n v="0.30145818953463266"/>
    <n v="251.63457444699995"/>
    <n v="3288.4499686499998"/>
    <n v="9.3182557178465908E-2"/>
    <n v="0.14455216104845392"/>
    <n v="109.80360437099999"/>
    <n v="115.183676908"/>
    <n v="0.36458719744821"/>
    <n v="0.18709179118479269"/>
    <n v="48.323180354999998"/>
    <n v="6.3850583828489141E-2"/>
    <n v="43.53700236200001"/>
    <n v="5.7526491396760457E-2"/>
    <n v="167.23673725499998"/>
    <n v="28.850500964059801"/>
    <n v="132.805696504"/>
    <n v="22.91070094951121"/>
    <n v="90.897573475254902"/>
    <n v="0"/>
    <n v="0"/>
    <n v="23.933019114187182"/>
    <n v="34.431040750999983"/>
    <n v="132.805696504"/>
    <n v="575.30109036699992"/>
    <n v="0.76015920780136603"/>
    <n v="2120.0478230379999"/>
    <n v="6881.4296190969999"/>
    <n v="535.42171976099996"/>
    <n v="0.70746563347120883"/>
    <n v="6433.7798723019996"/>
    <n v="9.3162404329695399"/>
    <n v="495.01753525699996"/>
    <n v="0.6540786098783492"/>
    <n v="5905.6000669050009"/>
    <n v="8.5568342358519551"/>
    <n v="6.9695157964973165E-2"/>
    <n v="0.12226514779218123"/>
    <n v="0.1518766539778742"/>
    <n v="290.42064471199996"/>
    <n v="1165.9710272119999"/>
    <n v="3480.4454605440001"/>
    <n v="0.13534383708179698"/>
    <n v="0.17151403460496883"/>
    <n v="0.13524268526500993"/>
    <n v="221.954769822"/>
    <n v="68.465874889999952"/>
    <n v="46.507480876999992"/>
    <n v="40.404184504"/>
    <n v="6.9702445952846457"/>
    <n v="5.3387023592859587E-2"/>
    <n v="528.17980539700011"/>
    <n v="81.273563254999999"/>
    <n v="98.255128120999998"/>
    <n v="18.440088898000003"/>
    <n v="315.45213660500008"/>
    <n v="1022.9097609750002"/>
    <n v="2058.427012737"/>
    <n v="0.52120764039092271"/>
    <n v="0.37536908399967395"/>
    <n v="-5.7257277689002239E-2"/>
    <n v="54.419575032489945"/>
    <n v="0.41681451726075175"/>
    <n v="341.26352087727014"/>
    <n v="2.9126179086999975"/>
    <n v="355.85632110900008"/>
    <n v="0.47020154085361132"/>
    <n v="78.689051735000007"/>
    <n v="282.343127579"/>
    <n v="1523.8585440300001"/>
    <n v="0.16400765648192595"/>
    <n v="0.36126119875206042"/>
    <n v="8.9643291089626764E-2"/>
    <n v="13.574879540253018"/>
    <n v="0.10397374215188773"/>
    <n v="0.37306678499722157"/>
    <n v="2.2446276688179889"/>
    <n v="44.786713214999992"/>
    <n v="7.7262875011500842"/>
    <n v="116.41646226429354"/>
    <n v="0"/>
    <n v="0"/>
    <n v="33.902338520000015"/>
    <n v="5.8485920391029342"/>
    <n v="653.99014210199994"/>
    <n v="0.86413294995325385"/>
    <n v="236.76308487000006"/>
    <n v="740.56663339600016"/>
    <n v="534.56846870700008"/>
    <n v="40.844695492236923"/>
    <n v="89.884485572513739"/>
    <n v="0.69397553874391993"/>
    <n v="0.38082505674911715"/>
    <n v="-0.31897951300745253"/>
    <n v="0.31284077510886399"/>
    <n v="0.66799023988200878"/>
    <n v="277.16726937400006"/>
    <n v="1062.7482741040001"/>
    <n v="0.36622779870172356"/>
    <n v="1.4273964369995928"/>
    <n v="307.85341948299998"/>
    <n v="56.513185928794215"/>
    <n v="1576.1865347572793"/>
    <n v="16613.406075860057"/>
    <n v="3.9378535028977701E-3"/>
    <n v="1117.7149131105043"/>
    <n v="10990.751367485729"/>
    <n v="5.1178998057521463E-2"/>
    <n v="1017.9944395487998"/>
    <n v="12803.540197705619"/>
    <n v="5.6818669200624949E-2"/>
    <n v="139.24016217055441"/>
    <n v="2837.4679860026458"/>
    <n v="-4.6399358996931372E-3"/>
  </r>
  <r>
    <x v="40"/>
    <x v="4"/>
    <x v="4"/>
    <x v="3"/>
    <n v="75681.657797839813"/>
    <n v="5595.7142857142853"/>
    <n v="890.91795143900003"/>
    <n v="1.1771913794737587"/>
    <n v="4033.8755354519999"/>
    <n v="9149.2567894659987"/>
    <n v="0.21710069597697657"/>
    <n v="0.30725559851090312"/>
    <n v="0.13017477637234753"/>
    <n v="584.03412166600003"/>
    <n v="0.77169837271015773"/>
    <n v="2653.7538853349997"/>
    <n v="5997.6886035560001"/>
    <n v="0.16699230486651562"/>
    <n v="0.24806886192616551"/>
    <n v="0.16001015680123465"/>
    <n v="288.12948306999994"/>
    <n v="2614.5269738659999"/>
    <n v="0.20260755395900443"/>
    <n v="0.10282503829866618"/>
    <n v="284.50661606099999"/>
    <n v="3321.8317165170001"/>
    <n v="0.10316600784063135"/>
    <n v="0.1329288815841676"/>
    <n v="107.53501513700002"/>
    <n v="126.305482216"/>
    <n v="0.15589784652074457"/>
    <n v="0.21851670110622612"/>
    <n v="64.096784889000006"/>
    <n v="8.4692627981557675E-2"/>
    <n v="14.255124359"/>
    <n v="1.8835639669889586E-2"/>
    <n v="228.53192052499998"/>
    <n v="40.840527027699764"/>
    <n v="135.566001559"/>
    <n v="24.226755448378864"/>
    <n v="115.12432892363377"/>
    <n v="0"/>
    <n v="0"/>
    <n v="23.933019114187182"/>
    <n v="92.965918965999975"/>
    <n v="135.566001559"/>
    <n v="614.17783413200004"/>
    <n v="0.81152798710169183"/>
    <n v="2734.22565717"/>
    <n v="6975.421589218"/>
    <n v="579.57731385300008"/>
    <n v="0.76580948504215107"/>
    <n v="6523.6022716339994"/>
    <n v="9.3437536966915413"/>
    <n v="558.28565532400012"/>
    <n v="0.73767630304199716"/>
    <n v="5999.9455291129998"/>
    <n v="8.5951295192443844"/>
    <n v="0.18068920480894191"/>
    <n v="0.13487952060823427"/>
    <n v="0.14867038940030142"/>
    <n v="299.715729528"/>
    <n v="1465.68675674"/>
    <n v="3529.747399374"/>
    <n v="0.19688188375159532"/>
    <n v="0.17661361678982912"/>
    <n v="0.1423249364718393"/>
    <n v="223.231707586"/>
    <n v="76.484021941999998"/>
    <n v="62.459414809999991"/>
    <n v="21.291658528999999"/>
    <n v="3.8049938652795512"/>
    <n v="2.8133182000153977E-2"/>
    <n v="523.65674252100007"/>
    <n v="80.983466334999989"/>
    <n v="142.24278755500001"/>
    <n v="7.4847773749999993"/>
    <n v="276.74011730699999"/>
    <n v="1299.6498782820001"/>
    <n v="2173.8352002480001"/>
    <n v="0.71534622846779761"/>
    <n v="0.43597143623252754"/>
    <n v="7.465031927721788E-2"/>
    <n v="49.455726861092671"/>
    <n v="0.36566339237206691"/>
    <n v="364.87606690603434"/>
    <n v="3.0350764845095397"/>
    <n v="298.03177583600001"/>
    <n v="0.39379657437222093"/>
    <n v="115.10552462699999"/>
    <n v="397.44865220600002"/>
    <n v="1546.9286278490001"/>
    <n v="0.25066521783850315"/>
    <n v="0.32726952606440207"/>
    <n v="9.9390569262351569E-2"/>
    <n v="20.570300546055655"/>
    <n v="0.15209170620240492"/>
    <n v="0.52515849119962654"/>
    <n v="2.2579776979868145"/>
    <n v="45.714474112999994"/>
    <n v="8.169551156267552"/>
    <n v="116.21063838785395"/>
    <n v="0"/>
    <n v="0"/>
    <n v="69.391050514"/>
    <n v="12.400749389788105"/>
    <n v="729.28335875900007"/>
    <n v="0.96361969330409691"/>
    <n v="161.63459268"/>
    <n v="902.20122607600013"/>
    <n v="626.90657239900008"/>
    <n v="28.885426315037019"/>
    <n v="107.66955687272625"/>
    <n v="1.3325076788232408"/>
    <n v="0.48971915939203647"/>
    <n v="1.8115429553193563E-2"/>
    <n v="0.21357168616966204"/>
    <n v="0.77709878652272568"/>
    <n v="182.92625120899999"/>
    <n v="1150.56331492"/>
    <n v="0.24170486816981598"/>
    <n v="1.5257229639698806"/>
    <n v="319.02883103599999"/>
    <n v="56.348183926082413"/>
    <n v="1581.0943483248845"/>
    <n v="16879.447920487743"/>
    <n v="3.3926670894596223E-2"/>
    <n v="1036.4737263442889"/>
    <n v="11061.538678875952"/>
    <n v="6.1182021993576585E-2"/>
    <n v="1089.9691726315066"/>
    <n v="12889.761956738001"/>
    <n v="5.2488394329659238E-2"/>
    <n v="204.27548255680344"/>
    <n v="2864.152453382359"/>
    <n v="2.9516379145193561E-3"/>
  </r>
  <r>
    <x v="41"/>
    <x v="5"/>
    <x v="5"/>
    <x v="3"/>
    <n v="75681.657797839813"/>
    <n v="5615.2380952380954"/>
    <n v="734.12080426300008"/>
    <n v="0.97001152673475677"/>
    <n v="4767.9963397150004"/>
    <n v="9192.8335252599991"/>
    <n v="0.19054784748039943"/>
    <n v="6.3104931001165099E-2"/>
    <n v="0.12227884109387444"/>
    <n v="473.32508144799999"/>
    <n v="0.62541584740696599"/>
    <n v="3127.0789667829995"/>
    <n v="6058.8212950469997"/>
    <n v="0.14831106294169416"/>
    <n v="0.23187042871778218"/>
    <n v="0.1696627661108745"/>
    <n v="188.26939409799999"/>
    <n v="2633.7200257589998"/>
    <n v="0.20188980149918101"/>
    <n v="0.11351707543879219"/>
    <n v="275.43054213700003"/>
    <n v="3359.6183239029997"/>
    <n v="0.12155034704958467"/>
    <n v="0.15900514113937847"/>
    <n v="113.20220275699999"/>
    <n v="114.341640381"/>
    <n v="0.22422737337200793"/>
    <n v="0.11391503220795629"/>
    <n v="22.649961941000001"/>
    <n v="2.9927941062684413E-2"/>
    <n v="67.428946822"/>
    <n v="8.9095493920225186E-2"/>
    <n v="170.71681405199999"/>
    <n v="30.402417699219811"/>
    <n v="133.09275389800001"/>
    <n v="23.702067773558348"/>
    <n v="138.82639669719211"/>
    <n v="6.7290461070000003"/>
    <n v="1.1983545475491859"/>
    <n v="25.131373661736369"/>
    <n v="30.895014046999975"/>
    <n v="139.821800005"/>
    <n v="630.79708450299984"/>
    <n v="0.83348740349739636"/>
    <n v="3365.0227416729999"/>
    <n v="7086.0388247039991"/>
    <n v="572.13956168599987"/>
    <n v="0.75598180369448842"/>
    <n v="6606.7409599259991"/>
    <n v="9.3625759817273071"/>
    <n v="527.61217335099991"/>
    <n v="0.69714669142205232"/>
    <n v="6078.2355363889992"/>
    <n v="8.6149315888304194"/>
    <n v="0.21265190432700654"/>
    <n v="0.14868951775549255"/>
    <n v="0.14050001635442366"/>
    <n v="296.29141819099993"/>
    <n v="1761.978174931"/>
    <n v="3574.5464531070002"/>
    <n v="0.17813285834561188"/>
    <n v="0.17686881590589598"/>
    <n v="0.14864016854790418"/>
    <n v="222.822770631"/>
    <n v="73.468647559999937"/>
    <n v="70.508413676000004"/>
    <n v="44.527388335000005"/>
    <n v="7.9297418167825651"/>
    <n v="5.883511227243618E-2"/>
    <n v="528.50542353699996"/>
    <n v="113.864130014"/>
    <n v="98.358132581000007"/>
    <n v="7.2476017060000002"/>
    <n v="103.32371976000024"/>
    <n v="1402.9735980420005"/>
    <n v="2106.7947005560004"/>
    <n v="-0.39351279222623581"/>
    <n v="0.30456881871245156"/>
    <n v="6.5047818360649101E-2"/>
    <n v="18.400594597693395"/>
    <n v="0.13652412323736046"/>
    <n v="355.48169077478707"/>
    <n v="2.9147797862701301"/>
    <n v="147.85110809500026"/>
    <n v="0.19535923550979664"/>
    <n v="149.47943605600003"/>
    <n v="546.92808826200007"/>
    <n v="1598.6414651500002"/>
    <n v="0.52894176497426004"/>
    <n v="0.37690715821615428"/>
    <n v="0.11332877206770808"/>
    <n v="26.620320193147901"/>
    <n v="0.1975107845223055"/>
    <n v="0.72266927572193196"/>
    <n v="2.3081071938440836"/>
    <n v="80.242451634000005"/>
    <n v="14.290124527764588"/>
    <n v="122.33148572431"/>
    <n v="0"/>
    <n v="0"/>
    <n v="69.23698442200002"/>
    <n v="12.330195665383314"/>
    <n v="780.27652055899989"/>
    <n v="1.0309981880197019"/>
    <n v="-46.155716295999781"/>
    <n v="856.04550978000032"/>
    <n v="508.15323540600036"/>
    <n v="-8.2197255954545057"/>
    <n v="87.605508867586551"/>
    <n v="-1.6357745040796794"/>
    <n v="0.26220197532124923"/>
    <n v="-6.2812368331448876E-2"/>
    <n v="-6.0986661284945072E-2"/>
    <n v="0.6066725924260471"/>
    <n v="-1.6283279609997763"/>
    <n v="1036.6586589430005"/>
    <n v="-2.1515490125088854E-3"/>
    <n v="1.3543169853229344"/>
    <n v="312.61650369"/>
    <n v="56.100680922014696"/>
    <n v="1308.5773509300147"/>
    <n v="16853.785706176972"/>
    <n v="2.5126604371140449E-2"/>
    <n v="843.70648211198545"/>
    <n v="11108.824743691313"/>
    <n v="6.8672473843722326E-2"/>
    <n v="1124.4018328046109"/>
    <n v="13009.094645819141"/>
    <n v="4.2919116764212228E-2"/>
    <n v="266.44852361737054"/>
    <n v="2941.7005574984109"/>
    <n v="1.3217838705800178E-2"/>
  </r>
  <r>
    <x v="42"/>
    <x v="6"/>
    <x v="6"/>
    <x v="3"/>
    <n v="75681.657797839813"/>
    <n v="5491.9047619047615"/>
    <n v="761.42231961999994"/>
    <n v="1.006085677528239"/>
    <n v="5529.4186593350005"/>
    <n v="9247.249472427"/>
    <n v="0.17350527484736222"/>
    <n v="7.6966699717571974E-2"/>
    <n v="0.13265505332908201"/>
    <n v="554.49492691500006"/>
    <n v="0.73266752215730013"/>
    <n v="3681.5738936979997"/>
    <n v="6091.1094066829992"/>
    <n v="6.1830123030373496E-2"/>
    <n v="0.20285857628280857"/>
    <n v="0.15883673276205035"/>
    <n v="251.83343551799999"/>
    <n v="2621.2293682979998"/>
    <n v="0.16118564839180882"/>
    <n v="-4.7255084923311763E-2"/>
    <n v="299.58886893800002"/>
    <n v="3408.5200147369997"/>
    <n v="0.14137933768372424"/>
    <n v="0.19507057043704368"/>
    <n v="110.98127458599998"/>
    <n v="136.19279026000001"/>
    <n v="0.28559305273114099"/>
    <n v="0.2453456822911011"/>
    <n v="13.2662697"/>
    <n v="1.7529042156339578E-2"/>
    <n v="19.294467171999997"/>
    <n v="2.5494244884988134E-2"/>
    <n v="174.36665583300001"/>
    <n v="31.749759581141074"/>
    <n v="132.97285224499998"/>
    <n v="24.212519701248592"/>
    <n v="163.0389163984407"/>
    <n v="0"/>
    <n v="0"/>
    <n v="25.131373661736369"/>
    <n v="41.393803588000026"/>
    <n v="132.97285224499998"/>
    <n v="638.16059073499991"/>
    <n v="0.84321698190022343"/>
    <n v="4003.1833324079998"/>
    <n v="7116.4105124079997"/>
    <n v="601.39509739699997"/>
    <n v="0.79463784871552545"/>
    <n v="6649.2806609559993"/>
    <n v="9.3147499466333734"/>
    <n v="513.80280122099998"/>
    <n v="0.67890003492453299"/>
    <n v="6114.8514868809989"/>
    <n v="8.5744815196289892"/>
    <n v="4.9970783527863771E-2"/>
    <n v="0.1317270682357865"/>
    <n v="0.13044490069572179"/>
    <n v="299.40909122799997"/>
    <n v="2061.3872661589999"/>
    <n v="3617.951015871"/>
    <n v="0.16954607414338629"/>
    <n v="0.17579952700535983"/>
    <n v="0.1520870542809416"/>
    <n v="225.475695731"/>
    <n v="73.933395496999964"/>
    <n v="52.351782014000001"/>
    <n v="87.592296176000005"/>
    <n v="15.949347261735889"/>
    <n v="0.11573781379099252"/>
    <n v="534.42917407500011"/>
    <n v="88.617685749999993"/>
    <n v="100.72538216800001"/>
    <n v="9.4643533990000002"/>
    <n v="123.26172888500003"/>
    <n v="1526.2353269270006"/>
    <n v="2130.8389600190008"/>
    <n v="0.24233897118190906"/>
    <n v="0.29931253245782363"/>
    <n v="0.14009938895037766"/>
    <n v="22.444258272652394"/>
    <n v="0.16286869562801556"/>
    <n v="361.44594542597304"/>
    <n v="2.928080033289818"/>
    <n v="210.85402506100002"/>
    <n v="0.27860650941900805"/>
    <n v="91.870387643000001"/>
    <n v="638.79847590500003"/>
    <n v="1560.7831124899999"/>
    <n v="-0.29182702746959854"/>
    <n v="0.21227088404917449"/>
    <n v="5.8368363927738809E-2"/>
    <n v="16.728328626575912"/>
    <n v="0.12139055924013105"/>
    <n v="0.84405983496206294"/>
    <n v="2.2339341437715792"/>
    <n v="54.717933922"/>
    <n v="9.9633799736581992"/>
    <n v="123.19929650019867"/>
    <n v="0"/>
    <n v="0"/>
    <n v="37.152453721000001"/>
    <n v="6.764948652917715"/>
    <n v="730.03097837799987"/>
    <n v="0.96460754114035441"/>
    <n v="31.391341242000024"/>
    <n v="887.43685102200038"/>
    <n v="570.0558475290004"/>
    <n v="5.7159296460764812"/>
    <n v="98.389355056421863"/>
    <n v="-2.0288441069673073"/>
    <n v="0.37012574064593973"/>
    <n v="0.44578854046407002"/>
    <n v="4.1478136387884501E-2"/>
    <n v="0.6941458895182393"/>
    <n v="118.98363741800003"/>
    <n v="1104.4850216040004"/>
    <n v="0.15721595017887702"/>
    <n v="1.4344143165226231"/>
    <n v="316.364993105"/>
    <n v="55.99067958687349"/>
    <n v="1359.9090513602348"/>
    <n v="16854.148983462583"/>
    <n v="3.4109536754765024E-2"/>
    <n v="990.33433958354101"/>
    <n v="11094.975674796842"/>
    <n v="5.8014947388767446E-2"/>
    <n v="1139.762180855206"/>
    <n v="12980.102389881522"/>
    <n v="3.2886663730695709E-2"/>
    <n v="164.08157272043218"/>
    <n v="2856.3188049548376"/>
    <n v="-3.7209721345390023E-2"/>
  </r>
  <r>
    <x v="43"/>
    <x v="7"/>
    <x v="7"/>
    <x v="3"/>
    <n v="75681.657797839813"/>
    <n v="5423.181818181818"/>
    <n v="764.826399993"/>
    <n v="1.0105835710364559"/>
    <n v="6294.2450593280009"/>
    <n v="9291.7153673940011"/>
    <n v="0.1586825844276456"/>
    <n v="6.1727280516850502E-2"/>
    <n v="0.12910396084675146"/>
    <n v="479.92949148100007"/>
    <n v="0.63414241369154933"/>
    <n v="4161.5033851789995"/>
    <n v="6130.4387991639996"/>
    <n v="8.9263240226825413E-2"/>
    <n v="0.18856380082079172"/>
    <n v="0.15935568150223434"/>
    <n v="174.46424490499999"/>
    <n v="2643.1451272619997"/>
    <n v="0.15430832671993278"/>
    <n v="0.14366421815865249"/>
    <n v="302.67750612700002"/>
    <n v="3430.8996147989997"/>
    <n v="0.14556848242733844"/>
    <n v="7.9842194956712298E-2"/>
    <n v="106.48363429700001"/>
    <n v="142.658647718"/>
    <n v="0.14806573378127741"/>
    <n v="0.15916248527490295"/>
    <n v="97.755941964000002"/>
    <n v="0.12916728413260295"/>
    <n v="11.759043780999999"/>
    <n v="1.553750819308247E-2"/>
    <n v="175.38192276699999"/>
    <n v="32.339303502422261"/>
    <n v="129.14079606200002"/>
    <n v="23.812735842460821"/>
    <n v="186.85165224090153"/>
    <n v="0"/>
    <n v="0"/>
    <n v="25.131373661736369"/>
    <n v="46.241126704999971"/>
    <n v="129.14079606200002"/>
    <n v="607.162896101"/>
    <n v="0.80225898027081843"/>
    <n v="4610.346228509"/>
    <n v="7214.6356358559997"/>
    <n v="564.49022452700001"/>
    <n v="0.74587454999315872"/>
    <n v="6744.780603397001"/>
    <n v="9.3536305638783208"/>
    <n v="541.57807564300003"/>
    <n v="0.71560017499835782"/>
    <n v="6214.2580618060001"/>
    <n v="8.6235165648524994"/>
    <n v="0.19300026196910158"/>
    <n v="0.13943416654836338"/>
    <n v="0.14191548277274846"/>
    <n v="310.86348425700004"/>
    <n v="2372.2507504159998"/>
    <n v="3679.0269862209998"/>
    <n v="0.24451170274563716"/>
    <n v="0.18436853790909669"/>
    <n v="0.16239513433312025"/>
    <n v="225.82567215899999"/>
    <n v="85.037812098000046"/>
    <n v="68.763329337999991"/>
    <n v="22.912148883999997"/>
    <n v="4.2248535365686024"/>
    <n v="3.0274374994800894E-2"/>
    <n v="530.52254159100005"/>
    <n v="92.477829291999996"/>
    <n v="99.668258534999993"/>
    <n v="12.477845794999997"/>
    <n v="157.66350389199999"/>
    <n v="1683.8988308190005"/>
    <n v="2077.0797315380005"/>
    <n v="-0.25427364350847592"/>
    <n v="0.2148719124059153"/>
    <n v="8.6753415104257048E-2"/>
    <n v="29.072140521532145"/>
    <n v="0.20832459076563756"/>
    <n v="355.26226761804259"/>
    <n v="2.8176888750469282"/>
    <n v="180.575652776"/>
    <n v="0.23859896576043843"/>
    <n v="114.60547796100001"/>
    <n v="753.40395386600005"/>
    <n v="1542.7541290589998"/>
    <n v="-0.13592985745774999"/>
    <n v="0.14225125302987185"/>
    <n v="1.8876382942537795E-2"/>
    <n v="21.13251626135278"/>
    <n v="0.15143098248076589"/>
    <n v="0.99549081744282897"/>
    <n v="2.1854211976481364"/>
    <n v="67.218410650999999"/>
    <n v="12.394644491844774"/>
    <n v="125.48011221516178"/>
    <n v="0"/>
    <n v="0"/>
    <n v="47.387067310000006"/>
    <n v="8.7378717695080059"/>
    <n v="721.76837406200002"/>
    <n v="0.95368996275158424"/>
    <n v="43.058025930999989"/>
    <n v="930.49487695300036"/>
    <n v="534.32560247900028"/>
    <n v="7.9396242601793627"/>
    <n v="93.190633515176202"/>
    <n v="-0.4534970066625339"/>
    <n v="0.28080372818323518"/>
    <n v="0.34557463111696274"/>
    <n v="5.6893608284871632E-2"/>
    <n v="0.63226767739879253"/>
    <n v="65.970174814999979"/>
    <n v="1064.8481440700004"/>
    <n v="8.7167983279672512E-2"/>
    <n v="1.3623816764246144"/>
    <n v="326.73316547299999"/>
    <n v="56.100680922014696"/>
    <n v="1363.3103688281105"/>
    <n v="16830.400336428425"/>
    <n v="2.8499983542393359E-2"/>
    <n v="855.47890612619813"/>
    <n v="11102.076115635442"/>
    <n v="5.6307771727237776E-2"/>
    <n v="1082.2736660630098"/>
    <n v="13082.412938663798"/>
    <n v="4.1048843039405813E-2"/>
    <n v="204.28535995902183"/>
    <n v="2805.2156140365882"/>
    <n v="-7.5481358011734057E-2"/>
  </r>
  <r>
    <x v="44"/>
    <x v="8"/>
    <x v="8"/>
    <x v="3"/>
    <n v="75681.657797839813"/>
    <n v="5398.25"/>
    <n v="939.74358420299995"/>
    <n v="1.2417058657901427"/>
    <n v="7233.9886435310009"/>
    <n v="9537.4120824640013"/>
    <n v="0.1808107521720721"/>
    <n v="0.35400594109288774"/>
    <n v="0.15655347711072776"/>
    <n v="541.64970596000001"/>
    <n v="0.71569482186403743"/>
    <n v="4703.1530911389991"/>
    <n v="6196.3686231849988"/>
    <n v="0.1385895913205788"/>
    <n v="0.18258600803995995"/>
    <n v="0.17040781188028764"/>
    <n v="254.35607483899994"/>
    <n v="2689.2886293390002"/>
    <n v="0.17437678297634474"/>
    <n v="0.22161727058502279"/>
    <n v="281.18373795399998"/>
    <n v="3431.1532576199997"/>
    <n v="0.1386158166030782"/>
    <n v="9.0286809919692956E-4"/>
    <n v="111.60980729399999"/>
    <n v="135.66546065699998"/>
    <n v="0.18486630458225295"/>
    <n v="3.2058689186247546E-2"/>
    <n v="55.532774101000001"/>
    <n v="7.3376793950971145E-2"/>
    <n v="38.509414827000001"/>
    <n v="5.0883418714037711E-2"/>
    <n v="304.05168931500003"/>
    <n v="56.324121579215493"/>
    <n v="97.312699206000005"/>
    <n v="18.026712213402494"/>
    <n v="204.87836445430403"/>
    <n v="163.19999999999999"/>
    <n v="30.232019635993147"/>
    <n v="55.363393297729516"/>
    <n v="43.538990109000054"/>
    <n v="260.51269920599998"/>
    <n v="619.16008268299993"/>
    <n v="0.81811115229121301"/>
    <n v="5229.5063111919999"/>
    <n v="7298.4845338460009"/>
    <n v="570.91150245699987"/>
    <n v="0.7543591394126351"/>
    <n v="6821.0104836120008"/>
    <n v="9.362266563759027"/>
    <n v="528.08090215399989"/>
    <n v="0.69776603409587701"/>
    <n v="6286.5528253140001"/>
    <n v="8.6341936613691388"/>
    <n v="0.15663580434637669"/>
    <n v="0.14144404619401585"/>
    <n v="0.12702507953326037"/>
    <n v="298.97803657600002"/>
    <n v="2671.2287869920001"/>
    <n v="3728.5988209519992"/>
    <n v="0.1987594308573275"/>
    <n v="0.18596204755266355"/>
    <n v="0.16910857777515309"/>
    <n v="224.066077761"/>
    <n v="74.91195881500002"/>
    <n v="59.352472206000009"/>
    <n v="42.830600302999997"/>
    <n v="7.9341639055249384"/>
    <n v="5.6593105316758152E-2"/>
    <n v="534.45765829799996"/>
    <n v="112.046044952"/>
    <n v="99.50569390199999"/>
    <n v="6.4472347440000002"/>
    <n v="320.58350152000003"/>
    <n v="2004.4823323390005"/>
    <n v="2238.9275486180004"/>
    <n v="1.019605753117073"/>
    <n v="0.29756185101347787"/>
    <n v="0.26455684759311637"/>
    <n v="59.386560740980883"/>
    <n v="0.4235947134989298"/>
    <n v="388.67018694344461"/>
    <n v="3.0019925624918566"/>
    <n v="363.41410182300001"/>
    <n v="0.48018781881568795"/>
    <n v="123.274417554"/>
    <n v="876.67837142000008"/>
    <n v="1567.8195088129996"/>
    <n v="0.25522477681784173"/>
    <n v="0.15689259486283169"/>
    <n v="2.0355688940228989E-2"/>
    <n v="22.835996397721484"/>
    <n v="0.16288546147243438"/>
    <n v="1.1583762789152634"/>
    <n v="2.2002584020078406"/>
    <n v="58.130030410000003"/>
    <n v="10.768310176446072"/>
    <n v="128.7492107016885"/>
    <n v="0"/>
    <n v="0"/>
    <n v="65.144387143999992"/>
    <n v="12.067686221275412"/>
    <n v="742.43450023699995"/>
    <n v="0.98099661376364733"/>
    <n v="197.30908396600003"/>
    <n v="1127.8039609190005"/>
    <n v="671.10803980500043"/>
    <n v="36.550564343259396"/>
    <n v="119.83542238838146"/>
    <n v="2.2598713941572566"/>
    <n v="0.433006201962715"/>
    <n v="1.8682121427269172"/>
    <n v="0.26070925202649542"/>
    <n v="0.80173416048401613"/>
    <n v="240.13968426900004"/>
    <n v="1205.5656981030006"/>
    <n v="0.31730235734325357"/>
    <n v="1.529807062873906"/>
    <n v="315.73707892599998"/>
    <n v="57.02194210382229"/>
    <n v="1648.0385436398653"/>
    <n v="17159.851542480894"/>
    <n v="5.2793046138375432E-2"/>
    <n v="949.89697996219638"/>
    <n v="11148.175037482444"/>
    <n v="6.6297875003111351E-2"/>
    <n v="1085.8277705723679"/>
    <n v="13151.227909096529"/>
    <n v="2.6452830810092642E-2"/>
    <n v="216.18768671461416"/>
    <n v="2834.8205216350179"/>
    <n v="-7.5357032717521588E-2"/>
  </r>
  <r>
    <x v="45"/>
    <x v="9"/>
    <x v="9"/>
    <x v="3"/>
    <n v="75681.657797839813"/>
    <n v="5344.772727272727"/>
    <n v="779.45492134000006"/>
    <n v="1.0299125891534688"/>
    <n v="8013.4435648710005"/>
    <n v="9608.1396463770016"/>
    <n v="0.17241019326578932"/>
    <n v="9.9795165477699621E-2"/>
    <n v="0.1613040159654513"/>
    <n v="507.00432923900007"/>
    <n v="0.66991704990567946"/>
    <n v="5210.1574203779992"/>
    <n v="6230.8318617799996"/>
    <n v="7.2931728641909332E-2"/>
    <n v="0.17094074672939397"/>
    <n v="0.16098159361470077"/>
    <n v="185.04441657100003"/>
    <n v="2720.8653614629998"/>
    <n v="0.17928411630350816"/>
    <n v="0.20575492643798277"/>
    <n v="333.51552287600003"/>
    <n v="3461.7657097289998"/>
    <n v="0.1370993656455759"/>
    <n v="0.10106352514513728"/>
    <n v="120.16693952600004"/>
    <n v="152.892750729"/>
    <n v="0.23946145982323319"/>
    <n v="0.10154085239979516"/>
    <n v="52.327414449000003"/>
    <n v="6.9141474924844459E-2"/>
    <n v="15.920582838"/>
    <n v="2.1036250131474289E-2"/>
    <n v="204.20259481399998"/>
    <n v="38.206038915746056"/>
    <n v="165.05446185699998"/>
    <n v="30.881474344975974"/>
    <n v="235.75983879928"/>
    <n v="0"/>
    <n v="0"/>
    <n v="55.363393297729516"/>
    <n v="39.148132957000001"/>
    <n v="165.05446185699998"/>
    <n v="588.03292461300009"/>
    <n v="0.77698208750097486"/>
    <n v="5817.5392358050003"/>
    <n v="7356.5334222789998"/>
    <n v="553.26764380400004"/>
    <n v="0.73104588337888132"/>
    <n v="6903.1462503380008"/>
    <n v="9.3830901006600715"/>
    <n v="519.41944134300002"/>
    <n v="0.6863214369992644"/>
    <n v="6364.0352131580003"/>
    <n v="8.654303393318358"/>
    <n v="0.1095295036646815"/>
    <n v="0.13813497690527043"/>
    <n v="0.1436936057470326"/>
    <n v="300.83040805600001"/>
    <n v="2972.0591950480002"/>
    <n v="3774.2508644150003"/>
    <n v="0.17890248468287395"/>
    <n v="0.18524363843104918"/>
    <n v="0.17522850603067197"/>
    <n v="226.02294927099999"/>
    <n v="74.807458785000023"/>
    <n v="50.629198478000006"/>
    <n v="33.848202461"/>
    <n v="6.3329544937024282"/>
    <n v="4.4724446379616874E-2"/>
    <n v="539.11103717999993"/>
    <n v="83.281230261000005"/>
    <n v="98.741710828999999"/>
    <n v="20.702174528"/>
    <n v="191.42199672699996"/>
    <n v="2195.9043290660006"/>
    <n v="2251.6062240980009"/>
    <n v="7.0932303324944268E-2"/>
    <n v="0.2740588972873077"/>
    <n v="0.22282225356110685"/>
    <n v="35.814805697954668"/>
    <n v="0.25293050165249387"/>
    <n v="395.27288519607458"/>
    <n v="2.9854709060339184"/>
    <n v="225.27019918799996"/>
    <n v="0.29765494803211073"/>
    <n v="155.807526182"/>
    <n v="1032.485897602"/>
    <n v="1625.0065685669997"/>
    <n v="0.579870100246896"/>
    <n v="0.20560098657261849"/>
    <n v="0.17610466457425455"/>
    <n v="29.151384751490411"/>
    <n v="0.20587224264853143"/>
    <n v="1.3642485215637947"/>
    <n v="2.2574621667099377"/>
    <n v="81.002848880999991"/>
    <n v="15.155527281387933"/>
    <n v="136.45818562077437"/>
    <n v="0"/>
    <n v="0"/>
    <n v="74.804677301000012"/>
    <n v="13.995857470102482"/>
    <n v="743.84045079500015"/>
    <n v="0.98285433014950641"/>
    <n v="35.614470544999961"/>
    <n v="1163.4184314640004"/>
    <n v="626.59965553100051"/>
    <n v="6.6634209464642531"/>
    <n v="113.40432641824199"/>
    <n v="-0.55550172762248384"/>
    <n v="0.3416693318415096"/>
    <n v="0.36325793008709306"/>
    <n v="4.7058259003962391E-2"/>
    <n v="0.72800873932398069"/>
    <n v="69.46267300599996"/>
    <n v="1165.7106927110008"/>
    <n v="9.1782705383579272E-2"/>
    <n v="1.4567954466656925"/>
    <n v="319.53638982299998"/>
    <n v="58.14945578901964"/>
    <n v="1340.4337336673484"/>
    <n v="17175.267738875613"/>
    <n v="5.8932939957321295E-2"/>
    <n v="871.89866587665927"/>
    <n v="11136.623635256252"/>
    <n v="5.9200342582093946E-2"/>
    <n v="1011.244072079585"/>
    <n v="13171.628132615684"/>
    <n v="4.3652125903870465E-2"/>
    <n v="267.94322331632401"/>
    <n v="2918.3855829095774"/>
    <n v="6.9902034767762355E-2"/>
  </r>
  <r>
    <x v="46"/>
    <x v="10"/>
    <x v="10"/>
    <x v="3"/>
    <n v="75681.657797839813"/>
    <n v="5396.363636363636"/>
    <n v="811.85265980700001"/>
    <n v="1.0727205024705111"/>
    <n v="8825.2962246780007"/>
    <n v="9675.7335044440006"/>
    <n v="0.16439835313455031"/>
    <n v="9.0820367738980945E-2"/>
    <n v="0.16821212645678352"/>
    <n v="596.62460225700011"/>
    <n v="0.78833447841575899"/>
    <n v="5806.7820226349995"/>
    <n v="6322.7028271420004"/>
    <n v="0.18201149758354562"/>
    <n v="0.17206865572989893"/>
    <n v="0.17763937159558951"/>
    <n v="266.91154273300003"/>
    <n v="2788.1144892350003"/>
    <n v="0.2139195914954457"/>
    <n v="0.33681415595987763"/>
    <n v="322.21708224999998"/>
    <n v="3491.6016393379996"/>
    <n v="0.13867827963766644"/>
    <n v="0.10204464049580531"/>
    <n v="116.34430454000001"/>
    <n v="138.18596469799999"/>
    <n v="0.13746987669534616"/>
    <n v="-1.2811333152880744E-2"/>
    <n v="31.978403341"/>
    <n v="4.2253835700085264E-2"/>
    <n v="17.720093231"/>
    <n v="2.3413986620554425E-2"/>
    <n v="165.52956097800001"/>
    <n v="30.674278483119949"/>
    <n v="126.964387872"/>
    <n v="23.527767294339625"/>
    <n v="259.28760609361962"/>
    <n v="0"/>
    <n v="0"/>
    <n v="55.363393297729516"/>
    <n v="38.565173106000003"/>
    <n v="126.964387872"/>
    <n v="596.15757882299999"/>
    <n v="0.78771738908712985"/>
    <n v="6413.6968146280005"/>
    <n v="7353.921127224"/>
    <n v="582.47164983999994"/>
    <n v="0.76963384099736964"/>
    <n v="6958.920109447"/>
    <n v="9.3587370368916378"/>
    <n v="557.87751955099998"/>
    <n v="0.73713702340030329"/>
    <n v="6431.7039344939994"/>
    <n v="8.6524599743600632"/>
    <n v="-4.3627696865931043E-3"/>
    <n v="0.12319280174165148"/>
    <n v="0.12476430862704735"/>
    <n v="307.61396518700002"/>
    <n v="3279.6731602350001"/>
    <n v="3816.9975185659996"/>
    <n v="0.16138893842279378"/>
    <n v="0.18296464265392443"/>
    <n v="0.18307308350146356"/>
    <n v="228.13104497099999"/>
    <n v="79.482920216000025"/>
    <n v="79.861644753000007"/>
    <n v="24.594130288999999"/>
    <n v="4.5575376209400273"/>
    <n v="3.2496817597066421E-2"/>
    <n v="527.21617495299995"/>
    <n v="70.032494661000001"/>
    <n v="100.811057612"/>
    <n v="13.244286320999999"/>
    <n v="215.69508098400001"/>
    <n v="2411.5994100500006"/>
    <n v="2321.8123772200011"/>
    <n v="0.48255323723735577"/>
    <n v="0.29028842362116114"/>
    <n v="0.33106590816375303"/>
    <n v="39.97044964326146"/>
    <n v="0.2850031133833813"/>
    <n v="411.49973176108233"/>
    <n v="3.0511522270275497"/>
    <n v="240.28921127300001"/>
    <n v="0.31749993098044765"/>
    <n v="197.40265225100001"/>
    <n v="1229.8885498530001"/>
    <n v="1578.1043354209999"/>
    <n v="-0.19198237918895056"/>
    <n v="0.11735673003222735"/>
    <n v="0.12303777997341636"/>
    <n v="36.580680167806605"/>
    <n v="0.2608328860584691"/>
    <n v="1.6250814076222637"/>
    <n v="2.1500100833055353"/>
    <n v="96.865009009000019"/>
    <n v="17.950052208541109"/>
    <n v="141.12867652470516"/>
    <n v="0"/>
    <n v="0"/>
    <n v="100.53764324199999"/>
    <n v="18.6306279592655"/>
    <n v="793.56023107400006"/>
    <n v="1.0485502751455991"/>
    <n v="18.292428733000008"/>
    <n v="1181.7108601970003"/>
    <n v="743.70804179900051"/>
    <n v="3.3897694754548535"/>
    <n v="132.92073115032679"/>
    <n v="-1.1851161410495963"/>
    <n v="0.53803216709390722"/>
    <n v="1.1930833976614954"/>
    <n v="2.4170227324912183E-2"/>
    <n v="0.90114214372201407"/>
    <n v="42.886559022000007"/>
    <n v="1270.9242167520008"/>
    <n v="5.6667044921978597E-2"/>
    <n v="1.6074192062535899"/>
    <n v="327.310899608"/>
    <n v="59.2494691404317"/>
    <n v="1370.2277363578835"/>
    <n v="17177.609301963948"/>
    <n v="6.8967515408288493E-2"/>
    <n v="1006.9703761275809"/>
    <n v="11215.898538784786"/>
    <n v="7.8013458656753132E-2"/>
    <n v="1006.1821438602282"/>
    <n v="13077.320729649977"/>
    <n v="2.9401358727668692E-2"/>
    <n v="333.17201844141573"/>
    <n v="2802.5454109469615"/>
    <n v="2.9983165558076896E-2"/>
  </r>
  <r>
    <x v="47"/>
    <x v="11"/>
    <x v="11"/>
    <x v="3"/>
    <n v="75681.657797839813"/>
    <n v="5313.1578947368425"/>
    <n v="730.60140184099998"/>
    <n v="0.96536125542146034"/>
    <n v="9555.8976265190013"/>
    <n v="9555.8976265190013"/>
    <n v="0.13359702399958873"/>
    <n v="-0.1409108946376072"/>
    <n v="0.13359702399958873"/>
    <n v="487.239093099"/>
    <n v="0.6438007666276403"/>
    <n v="6294.021115734"/>
    <n v="6294.021115734"/>
    <n v="-5.5593244462020741E-2"/>
    <n v="0.15059685905054554"/>
    <n v="0.15059685905054554"/>
    <n v="186.08438151599995"/>
    <n v="2790.902413759"/>
    <n v="0.19145486840944947"/>
    <n v="1.5209920419365419E-2"/>
    <n v="333.31395939399999"/>
    <n v="3486.7703394789992"/>
    <n v="0.11112997453313977"/>
    <n v="-1.4287646290451872E-2"/>
    <n v="118.47220357799999"/>
    <n v="132.603367822"/>
    <n v="0.15939929643601847"/>
    <n v="-0.14665977137961439"/>
    <n v="57.262907093999999"/>
    <n v="7.5662860407947438E-2"/>
    <n v="12.26484857"/>
    <n v="1.6205840261535705E-2"/>
    <n v="173.834553078"/>
    <n v="32.717746493135209"/>
    <n v="125.32086581900001"/>
    <n v="23.586889059544326"/>
    <n v="282.87449515316393"/>
    <n v="0"/>
    <n v="0"/>
    <n v="55.363393297729516"/>
    <n v="48.513687258999994"/>
    <n v="125.32086581900001"/>
    <n v="1226.9523301750003"/>
    <n v="1.6212017097358316"/>
    <n v="7640.649144803001"/>
    <n v="7640.649144803001"/>
    <n v="1046.1435291270002"/>
    <n v="1.3822946795397237"/>
    <n v="7125.4396847839998"/>
    <n v="9.4150153314788803"/>
    <n v="1005.2454993820002"/>
    <n v="1.3282551263176652"/>
    <n v="6609.1828928179984"/>
    <n v="8.732872779389151"/>
    <n v="0.30495703390963391"/>
    <n v="0.14889014041007109"/>
    <n v="0.14889014041007109"/>
    <n v="612.80737777599995"/>
    <n v="3892.4805380110001"/>
    <n v="3892.4805380110001"/>
    <n v="0.14047942974232575"/>
    <n v="0.1760673276177398"/>
    <n v="0.1760673276177398"/>
    <n v="240.06158311600001"/>
    <n v="372.74579465999994"/>
    <n v="101.99053768500001"/>
    <n v="40.898029745000002"/>
    <n v="7.6974994071817724"/>
    <n v="5.4039553222058723E-2"/>
    <n v="516.25679196599992"/>
    <n v="271.01056955799999"/>
    <n v="161.91646080099997"/>
    <n v="38.329354610000003"/>
    <n v="-496.35092833400029"/>
    <n v="1915.2484817160002"/>
    <n v="1915.2484817160002"/>
    <n v="4.528091448057733"/>
    <n v="7.6434645656836997E-2"/>
    <n v="7.6434645656836997E-2"/>
    <n v="-93.41919404007929"/>
    <n v="-0.6558404543143711"/>
    <n v="332.77677848039502"/>
    <n v="2.5306640174717043"/>
    <n v="-455.45289858900026"/>
    <n v="-0.60180090109231232"/>
    <n v="348.85451118799995"/>
    <n v="1578.7430610410001"/>
    <n v="1578.7430610410001"/>
    <n v="1.8342810592519854E-3"/>
    <n v="8.9593630939287738E-2"/>
    <n v="8.9593630939287738E-2"/>
    <n v="65.658600421713714"/>
    <n v="0.46094988051114982"/>
    <n v="2.0860312881334142"/>
    <n v="2.0860312881334133"/>
    <n v="90.774035061000006"/>
    <n v="17.084761428023775"/>
    <n v="129.34329577748343"/>
    <n v="0"/>
    <n v="0"/>
    <n v="258.08047612699994"/>
    <n v="48.573838993689932"/>
    <n v="1575.8068413630003"/>
    <n v="2.0821515902469816"/>
    <n v="-845.20543952200023"/>
    <n v="336.5054206750001"/>
    <n v="336.5054206750001"/>
    <n v="-159.07779446179299"/>
    <n v="45.534746402937486"/>
    <n v="0.92968036738518878"/>
    <n v="1.8714210100150064E-2"/>
    <n v="1.8714210100150064E-2"/>
    <n v="-1.116790334825521"/>
    <n v="0.44463272933829012"/>
    <n v="-804.3074097770002"/>
    <n v="852.76221264100036"/>
    <n v="-1.062750781603462"/>
    <n v="1.1267752814280196"/>
    <n v="645.52500773999998"/>
    <n v="60.844488499979171"/>
    <n v="1200.7684177363906"/>
    <n v="16806.206055267161"/>
    <n v="3.6568227082403038E-2"/>
    <n v="800.79413125342785"/>
    <n v="11062.929130696835"/>
    <n v="5.2023478964664305E-2"/>
    <n v="2016.5381621630697"/>
    <n v="13355.701290253854"/>
    <n v="4.6645278817812441E-2"/>
    <n v="573.35433296989481"/>
    <n v="2732.1662150562888"/>
    <n v="-5.1437242712879527E-3"/>
  </r>
  <r>
    <x v="48"/>
    <x v="0"/>
    <x v="0"/>
    <x v="4"/>
    <n v="89866.048799896729"/>
    <n v="5200.681818181818"/>
    <n v="784.47254017"/>
    <n v="0.8729353862177387"/>
    <n v="784.47254017"/>
    <n v="9535.8645221129991"/>
    <n v="-2.4901135922493101E-2"/>
    <n v="-2.4901135922493101E-2"/>
    <n v="9.9146835287429402E-2"/>
    <n v="553.29392444600001"/>
    <n v="0.61568738342776208"/>
    <n v="553.29392444600001"/>
    <n v="6353.0168365000018"/>
    <n v="0.11935248869363257"/>
    <n v="0.11935248869363257"/>
    <n v="0.14141105949891486"/>
    <n v="236.31585013400002"/>
    <n v="2818.3538815909997"/>
    <n v="0.18358910100592341"/>
    <n v="0.13143202076602756"/>
    <n v="309.42413020566664"/>
    <n v="3525.0808007966662"/>
    <n v="0.10629645200632543"/>
    <n v="0.14130774547370062"/>
    <n v="141.51490441299998"/>
    <n v="129.02820353199999"/>
    <n v="6.0229803808208304E-2"/>
    <n v="6.8604620860970078E-2"/>
    <n v="55.234476069999999"/>
    <n v="6.1463118505398748E-2"/>
    <n v="7.0445016660000004"/>
    <n v="7.8388910607229186E-3"/>
    <n v="168.89963798799999"/>
    <n v="32.476441338425907"/>
    <n v="123.47140217899999"/>
    <n v="23.741387474876547"/>
    <n v="23.741387474876547"/>
    <n v="15.553595251999999"/>
    <n v="2.9906838748765456"/>
    <n v="2.9906838748765456"/>
    <n v="29.874640556999999"/>
    <n v="139.024997431"/>
    <n v="541.194549585"/>
    <n v="0.60222359479726217"/>
    <n v="541.194549585"/>
    <n v="7666.271887844001"/>
    <n v="541.194549585"/>
    <n v="0.60222359479726217"/>
    <n v="7151.6624278250001"/>
    <n v="9.3367942564202195"/>
    <n v="448.30777311200001"/>
    <n v="0.49886222783672135"/>
    <n v="6638.2587742919995"/>
    <n v="8.6777937963213105"/>
    <n v="4.969771953349289E-2"/>
    <n v="4.969771953349289E-2"/>
    <n v="0.13102272649297353"/>
    <n v="305.87104220600008"/>
    <n v="305.87104220600008"/>
    <n v="3910.582003857"/>
    <n v="6.2902639239928337E-2"/>
    <n v="6.2902639239928337E-2"/>
    <n v="0.16548370811593593"/>
    <n v="239.89404385200001"/>
    <n v="65.976998354000074"/>
    <n v="15.634606680999998"/>
    <n v="92.886776473000012"/>
    <n v="17.860499780675614"/>
    <n v="0.10336136696054089"/>
    <n v="513.40365353300001"/>
    <n v="26.072562599999998"/>
    <n v="99.704999147999999"/>
    <n v="1.0245624769999999"/>
    <n v="243.277990585"/>
    <n v="243.277990585"/>
    <n v="1869.5926342690002"/>
    <n v="-0.15801488589212376"/>
    <n v="-0.15801488589212376"/>
    <n v="-1.4717802597412288E-2"/>
    <n v="46.778095467115328"/>
    <n v="0.27071179142047641"/>
    <n v="332.38900293241801"/>
    <n v="2.4196005591958842"/>
    <n v="336.164767058"/>
    <n v="0.37407315838101729"/>
    <n v="84.449454943000006"/>
    <n v="84.449454943000006"/>
    <n v="1651.436641706"/>
    <n v="6.1835962979834802"/>
    <n v="6.1835962979834802"/>
    <n v="0.15491582613007226"/>
    <n v="16.238150668583668"/>
    <n v="9.3972591507881065E-2"/>
    <n v="9.3972591507881065E-2"/>
    <n v="2.1644705593889793"/>
    <n v="77.053257311999985"/>
    <n v="14.815991442240962"/>
    <n v="144.14518796739821"/>
    <n v="0"/>
    <n v="0"/>
    <n v="7.396197631000021"/>
    <n v="1.4221592263427039"/>
    <n v="625.64400452799998"/>
    <n v="0.69619618630514324"/>
    <n v="158.82853564199999"/>
    <n v="158.82853564199999"/>
    <n v="218.15599256300024"/>
    <n v="30.539944798531664"/>
    <n v="30.827861769191955"/>
    <n v="-0.42697993198707873"/>
    <n v="-0.42697993198707873"/>
    <n v="-0.53345643492218298"/>
    <n v="0.17673919991259537"/>
    <n v="0.25512999980690454"/>
    <n v="251.71531211500002"/>
    <n v="731.55964609600051"/>
    <n v="0.28010056687313628"/>
    <n v="0.91413045990581354"/>
    <n v="323.00489772499998"/>
    <n v="60.211980822917241"/>
    <n v="1302.8512423086111"/>
    <n v="16642.303944238207"/>
    <n v="5.3567065939605918E-3"/>
    <n v="918.91001904293967"/>
    <n v="11080.64777503105"/>
    <n v="4.4047024897151621E-2"/>
    <n v="898.81538887858062"/>
    <n v="13314.539835920514"/>
    <n v="3.0678564825197707E-2"/>
    <n v="140.25357377191244"/>
    <n v="2850.9867906448771"/>
    <n v="5.3704883784406521E-2"/>
  </r>
  <r>
    <x v="49"/>
    <x v="1"/>
    <x v="1"/>
    <x v="4"/>
    <n v="89866.048799896729"/>
    <n v="5204"/>
    <n v="630.8556811819999"/>
    <n v="0.70199556963577647"/>
    <n v="1415.3282213519999"/>
    <n v="9464.383797075001"/>
    <n v="-6.0732197774582386E-2"/>
    <n v="-0.10177562262892226"/>
    <n v="7.7523183722403965E-2"/>
    <n v="413.206984955"/>
    <n v="0.45980321876071495"/>
    <n v="966.50090940099994"/>
    <n v="6329.6071632760013"/>
    <n v="-5.3616078968756975E-2"/>
    <n v="3.8226962529028796E-2"/>
    <n v="0.12343188605244371"/>
    <n v="183.47039304299997"/>
    <n v="2814.9743526739999"/>
    <n v="0.16433518301179495"/>
    <n v="-1.8086862876632748E-2"/>
    <n v="263.02489272466664"/>
    <n v="3527.269830346333"/>
    <n v="9.4057035154816004E-2"/>
    <n v="8.3923641596708176E-3"/>
    <n v="125.81419949299999"/>
    <n v="113.294242833"/>
    <n v="0.16951599629146696"/>
    <n v="-3.6619924030192097E-2"/>
    <n v="19.662443227000001"/>
    <n v="2.1879723755054641E-2"/>
    <n v="35.741812076999992"/>
    <n v="3.9772319529242581E-2"/>
    <n v="162.24444092299998"/>
    <n v="31.176871814565715"/>
    <n v="125.943392437"/>
    <n v="24.201266801883168"/>
    <n v="47.942654276759711"/>
    <n v="0"/>
    <n v="0"/>
    <n v="2.9906838748765456"/>
    <n v="36.301048485999985"/>
    <n v="125.943392437"/>
    <n v="559.20938584600003"/>
    <n v="0.62226991540618692"/>
    <n v="1100.403935431"/>
    <n v="7739.6200827340008"/>
    <n v="534.76827047400002"/>
    <n v="0.59507264157653106"/>
    <n v="7206.2289991559992"/>
    <n v="9.2973648097553561"/>
    <n v="511.23850927500001"/>
    <n v="0.56888949286439261"/>
    <n v="6693.8751003110001"/>
    <n v="8.6446587081794952"/>
    <n v="0.15096532971830334"/>
    <n v="9.8829315768576897E-2"/>
    <n v="0.14391829469671746"/>
    <n v="332.73173100700001"/>
    <n v="638.60277321300009"/>
    <n v="3948.5139928890003"/>
    <n v="0.12867036035335744"/>
    <n v="9.6183326369032596E-2"/>
    <n v="0.16215600271006769"/>
    <n v="243.01936352999999"/>
    <n v="89.712367477000015"/>
    <n v="20.634505357999998"/>
    <n v="23.529761198999999"/>
    <n v="4.5214760182551883"/>
    <n v="2.6183148712138594E-2"/>
    <n v="512.353898845"/>
    <n v="58.804678139000004"/>
    <n v="101.9603327"/>
    <n v="21.548377443000003"/>
    <n v="71.646295335999866"/>
    <n v="314.92428592099986"/>
    <n v="1724.7637143410002"/>
    <n v="-0.66903234049854454"/>
    <n v="-0.37689227395663605"/>
    <n v="-0.1451309348921882"/>
    <n v="13.767543300538021"/>
    <n v="7.9725654229589535E-2"/>
    <n v="310.42866782661832"/>
    <n v="2.2132922897999538"/>
    <n v="95.176056534999873"/>
    <n v="0.10590880294172815"/>
    <n v="16.131228775"/>
    <n v="100.580683718"/>
    <n v="1638.4049037500001"/>
    <n v="-0.4468591304926246"/>
    <n v="1.4580530933385316"/>
    <n v="0.14647947867529254"/>
    <n v="3.0997749375480397"/>
    <n v="1.7950303802628673E-2"/>
    <n v="0.11192289531050974"/>
    <n v="2.1438871317967432"/>
    <n v="0.77155797699999995"/>
    <n v="0.14826248597232897"/>
    <n v="142.40472585162109"/>
    <n v="0"/>
    <n v="0"/>
    <n v="15.359670798"/>
    <n v="2.9515124515757107"/>
    <n v="575.34061462099999"/>
    <n v="0.64022021920881556"/>
    <n v="55.51506656099987"/>
    <n v="214.34360220299988"/>
    <n v="86.35881059099988"/>
    <n v="10.667768362989982"/>
    <n v="10.580916725184075"/>
    <n v="-0.70362287039003024"/>
    <n v="-0.53854011014001535"/>
    <n v="-0.85325648032865309"/>
    <n v="6.1775350426960869E-2"/>
    <n v="6.9405158003210093E-2"/>
    <n v="79.044827759999862"/>
    <n v="598.71270943600007"/>
    <n v="8.795849913909945E-2"/>
    <n v="0.72211125957907452"/>
    <n v="350.308373733"/>
    <n v="60.03322865331279"/>
    <n v="1050.8441663618364"/>
    <n v="16426.63704216577"/>
    <n v="-1.2087023244879758E-2"/>
    <n v="688.29712181771549"/>
    <n v="10981.601644599255"/>
    <n v="3.0008693111826634E-2"/>
    <n v="931.49976836226904"/>
    <n v="13369.894539583289"/>
    <n v="4.4912258031931884E-2"/>
    <n v="26.870500116121672"/>
    <n v="2825.2682183078441"/>
    <n v="4.7139665991003499E-2"/>
  </r>
  <r>
    <x v="50"/>
    <x v="2"/>
    <x v="2"/>
    <x v="4"/>
    <n v="89866.048799896729"/>
    <n v="5090.9523809523807"/>
    <n v="1056.3024390750002"/>
    <n v="1.1754188074153027"/>
    <n v="2471.6306604270003"/>
    <n v="9775.3239299050001"/>
    <n v="9.7427350542154123E-2"/>
    <n v="0.41716643064023451"/>
    <n v="0.11155341733407509"/>
    <n v="567.68530295200003"/>
    <n v="0.63170163875353602"/>
    <n v="1534.186212353"/>
    <n v="6390.1438714180013"/>
    <n v="0.11936680641830377"/>
    <n v="6.6841803981758874E-2"/>
    <n v="0.10198678332512801"/>
    <n v="176.28395525900001"/>
    <n v="2768.7423398139999"/>
    <n v="0.10740687172559449"/>
    <n v="-0.20776941650891056"/>
    <n v="338.01414034566659"/>
    <n v="3594.5315734599994"/>
    <n v="0.10374463661763866"/>
    <n v="0.24842529115645084"/>
    <n v="122.04204398800002"/>
    <n v="135.98539229799999"/>
    <n v="0.10416291383303489"/>
    <n v="0.13600405881887578"/>
    <n v="116.233101667"/>
    <n v="0.12934039408566228"/>
    <n v="73.344180709999989"/>
    <n v="8.1615005543766911E-2"/>
    <n v="299.03985374600001"/>
    <n v="58.739471786231405"/>
    <n v="138.17452801900001"/>
    <n v="27.141194354120294"/>
    <n v="75.083848630879999"/>
    <n v="102"/>
    <n v="20.035543915442897"/>
    <n v="23.026227790319442"/>
    <n v="58.865325726999998"/>
    <n v="240.17452801900001"/>
    <n v="630.03162581900006"/>
    <n v="0.70107858777888554"/>
    <n v="1730.4355612500001"/>
    <n v="7826.337973382002"/>
    <n v="598.8624613610001"/>
    <n v="0.66639456096982463"/>
    <n v="7280.6435238719996"/>
    <n v="9.2707936615887583"/>
    <n v="561.18567601000007"/>
    <n v="0.62446906646533795"/>
    <n v="6767.6515616229999"/>
    <n v="8.6251022222448519"/>
    <n v="0.15960923686331419"/>
    <n v="0.12020664918832891"/>
    <n v="0.14354169422891383"/>
    <n v="324.87148293600001"/>
    <n v="963.4742561490001"/>
    <n v="3980.4044116600003"/>
    <n v="0.10884805426551436"/>
    <n v="0.10042126119338457"/>
    <n v="0.15513844684428113"/>
    <n v="242.28602268200001"/>
    <n v="82.585460253999997"/>
    <n v="40.511825287999997"/>
    <n v="37.676785350999999"/>
    <n v="7.4007341911046671"/>
    <n v="4.1925494504486654E-2"/>
    <n v="512.99196224900004"/>
    <n v="76.981805264000002"/>
    <n v="134.38780029099999"/>
    <n v="15.601926688999999"/>
    <n v="426.27081325600011"/>
    <n v="741.19509917699997"/>
    <n v="1948.9859565229999"/>
    <n v="1.1097442609474268"/>
    <n v="4.7688333046157494E-2"/>
    <n v="-6.965256162516642E-4"/>
    <n v="83.731054890805382"/>
    <n v="0.47434021963641732"/>
    <n v="359.82161098603706"/>
    <n v="2.4206608587707494"/>
    <n v="463.94759860700009"/>
    <n v="0.51626571414090394"/>
    <n v="88.820084886000004"/>
    <n v="189.40076860400001"/>
    <n v="1564.489753801"/>
    <n v="-0.45420495459353849"/>
    <n v="-6.9987831969138159E-2"/>
    <n v="3.4187869091400591E-2"/>
    <n v="17.446654032419794"/>
    <n v="9.8836085565277537E-2"/>
    <n v="0.21075898087578726"/>
    <n v="2.0276972261638671"/>
    <n v="56.10283287"/>
    <n v="11.020105605369002"/>
    <n v="139.48699827866639"/>
    <n v="0"/>
    <n v="0"/>
    <n v="32.717252016000003"/>
    <n v="6.4265484270507907"/>
    <n v="718.85171070500007"/>
    <n v="0.79991467334416311"/>
    <n v="337.45072837000009"/>
    <n v="551.79433057300002"/>
    <n v="384.49620272199985"/>
    <n v="66.284400858385581"/>
    <n v="70.184024441368024"/>
    <n v="7.5836197243223911"/>
    <n v="9.5256935341977211E-2"/>
    <n v="-0.12129834633583325"/>
    <n v="0.37550413407113975"/>
    <n v="0.39296363260688211"/>
    <n v="375.12751372100007"/>
    <n v="897.48816497099983"/>
    <n v="0.41742962857562643"/>
    <n v="1.0386550719507919"/>
    <n v="346.25733567999998"/>
    <n v="59.455721643821455"/>
    <n v="1776.6203316863944"/>
    <n v="16878.861825958855"/>
    <n v="2.3207551907237889E-2"/>
    <n v="954.80348611830016"/>
    <n v="11035.279147475338"/>
    <n v="1.3922940641142745E-2"/>
    <n v="1059.6652574386371"/>
    <n v="13464.17385525787"/>
    <n v="4.8742329938433304E-2"/>
    <n v="149.38862472831502"/>
    <n v="2685.5010610827799"/>
    <n v="-5.1250114036465955E-2"/>
  </r>
  <r>
    <x v="51"/>
    <x v="3"/>
    <x v="3"/>
    <x v="4"/>
    <n v="89866.048799896729"/>
    <n v="5023.1578947368425"/>
    <n v="884.85361824799998"/>
    <n v="0.98463616690023736"/>
    <n v="3356.4842786750005"/>
    <n v="9769.4243211810008"/>
    <n v="6.7938140733469377E-2"/>
    <n v="-6.6231685110532679E-3"/>
    <n v="9.279429452962229E-2"/>
    <n v="644.95711485499999"/>
    <n v="0.71768718383414798"/>
    <n v="2179.1433272079998"/>
    <n v="6403.4446792730005"/>
    <n v="2.1057033243554679E-2"/>
    <n v="5.2868782266940473E-2"/>
    <n v="8.2739204547930267E-2"/>
    <n v="341.59689121400004"/>
    <n v="2732.7600628999999"/>
    <n v="5.6072872300038767E-2"/>
    <n v="-9.5297304383598513E-2"/>
    <n v="303.0208063446666"/>
    <n v="3645.9178053576666"/>
    <n v="0.10870405209613621"/>
    <n v="0.20420974347660548"/>
    <n v="143.82835015200001"/>
    <n v="125.45845847300001"/>
    <n v="0.30986911564431519"/>
    <n v="8.9203451746090012E-2"/>
    <n v="50.157085094000003"/>
    <n v="5.581316388537786E-2"/>
    <n v="31.629476217000004"/>
    <n v="3.519624667979878E-2"/>
    <n v="158.109942082"/>
    <n v="31.476203893105613"/>
    <n v="124.049481746"/>
    <n v="24.695517112049455"/>
    <n v="99.779365742929457"/>
    <n v="0"/>
    <n v="0"/>
    <n v="23.026227790319442"/>
    <n v="34.060460336000006"/>
    <n v="124.049481746"/>
    <n v="607.116089386"/>
    <n v="0.67557892829788868"/>
    <n v="2337.551650636"/>
    <n v="7858.1529724010015"/>
    <n v="581.75611862599999"/>
    <n v="0.64735918224399391"/>
    <n v="7326.977922737"/>
    <n v="9.2106872103615451"/>
    <n v="550.80349848599997"/>
    <n v="0.6129161188698361"/>
    <n v="6823.437524852"/>
    <n v="8.5839397312363381"/>
    <n v="5.5301475265246758E-2"/>
    <n v="0.10259383077798678"/>
    <n v="0.14193611028055098"/>
    <n v="335.06648263499994"/>
    <n v="1298.540738784"/>
    <n v="4025.0502495830006"/>
    <n v="0.15372818267542132"/>
    <n v="0.11369897577042964"/>
    <n v="0.1564755992337481"/>
    <n v="242.86461481500001"/>
    <n v="92.201867819999933"/>
    <n v="43.932428104000003"/>
    <n v="30.952620140000001"/>
    <n v="6.1619843111902757"/>
    <n v="3.4443063374157791E-2"/>
    <n v="503.540397885"/>
    <n v="75.847540413000004"/>
    <n v="102.304209069"/>
    <n v="19.012809025000003"/>
    <n v="277.73752886199998"/>
    <n v="1018.932628039"/>
    <n v="1911.2713487799997"/>
    <n v="-0.11955730637584883"/>
    <n v="-3.8880584463377721E-3"/>
    <n v="-7.148937661935062E-2"/>
    <n v="55.291419199266542"/>
    <n v="0.30905723860234874"/>
    <n v="360.69345515281367"/>
    <n v="2.3129035801123461"/>
    <n v="308.690149002"/>
    <n v="0.34350030197650655"/>
    <n v="80.073086495999988"/>
    <n v="269.47385509999998"/>
    <n v="1565.8737885620003"/>
    <n v="1.75886572589663E-2"/>
    <n v="-4.5580257572939042E-2"/>
    <n v="2.7571617258441039E-2"/>
    <n v="15.940786289019275"/>
    <n v="8.9102711830913395E-2"/>
    <n v="0.29986169270670066"/>
    <n v="2.0128261958428926"/>
    <n v="35.881546704999998"/>
    <n v="7.1432249307942159"/>
    <n v="138.90393570831048"/>
    <n v="0"/>
    <n v="0"/>
    <n v="44.19153979099999"/>
    <n v="8.7975613582250602"/>
    <n v="687.18917588199997"/>
    <n v="0.76468164012880213"/>
    <n v="197.664442366"/>
    <n v="749.45877293900003"/>
    <n v="345.39756021799991"/>
    <n v="39.350632910247271"/>
    <n v="68.689961859378371"/>
    <n v="-0.16513825424038553"/>
    <n v="1.2007210616853392E-2"/>
    <n v="-0.35387591966761844"/>
    <n v="0.21995452677143534"/>
    <n v="0.30007738426945341"/>
    <n v="228.617062506"/>
    <n v="848.93795810300003"/>
    <n v="0.2543975901455931"/>
    <n v="0.92682486339466119"/>
    <n v="349.515300712"/>
    <n v="60.019478486420134"/>
    <n v="1474.2774188686176"/>
    <n v="16776.952710070189"/>
    <n v="9.84425670830813E-3"/>
    <n v="1074.5796716659684"/>
    <n v="10992.143906030802"/>
    <n v="1.2670094141076227E-4"/>
    <n v="1011.5317638479059"/>
    <n v="13457.711179556976"/>
    <n v="5.1092976766580867E-2"/>
    <n v="133.41183315032825"/>
    <n v="2679.6727320625541"/>
    <n v="-5.5611289614015957E-2"/>
  </r>
  <r>
    <x v="52"/>
    <x v="4"/>
    <x v="4"/>
    <x v="4"/>
    <n v="89866.048799896729"/>
    <n v="5045.7142857142853"/>
    <n v="1061.3230152830001"/>
    <n v="1.1810055404196427"/>
    <n v="4417.8072939580006"/>
    <n v="9939.8293850249993"/>
    <n v="9.5176897534837046E-2"/>
    <n v="0.19126908776365315"/>
    <n v="8.6408395102564706E-2"/>
    <n v="661.87865591600007"/>
    <n v="0.73651692130116297"/>
    <n v="2841.0219831240001"/>
    <n v="6481.2892135229995"/>
    <n v="0.133287647694184"/>
    <n v="7.0567243942201596E-2"/>
    <n v="8.0631163425235908E-2"/>
    <n v="372.71064531899987"/>
    <n v="2817.3412251489999"/>
    <n v="7.7572063057779861E-2"/>
    <n v="0.29355261165151658"/>
    <n v="315.34562368166655"/>
    <n v="3676.7568129783331"/>
    <n v="0.10684620015413615"/>
    <n v="0.10839469411162828"/>
    <n v="143.71439622700001"/>
    <n v="137.279715283"/>
    <n v="0.33644279534351962"/>
    <n v="8.6886434970673276E-2"/>
    <n v="66.450070108999995"/>
    <n v="7.3943464741576967E-2"/>
    <n v="12.947244683999998"/>
    <n v="1.4407270439617767E-2"/>
    <n v="320.04704457400004"/>
    <n v="63.429482220215192"/>
    <n v="137.93704857"/>
    <n v="27.337467157134771"/>
    <n v="127.11683290006422"/>
    <n v="143.10098967799999"/>
    <n v="28.360898294054358"/>
    <n v="51.387126084373804"/>
    <n v="39.009006326000048"/>
    <n v="281.03803824800002"/>
    <n v="653.29624466600001"/>
    <n v="0.72696669475330344"/>
    <n v="2990.8478953019999"/>
    <n v="7897.2713829350014"/>
    <n v="609.481177871"/>
    <n v="0.67821072141284611"/>
    <n v="7356.8817867549997"/>
    <n v="9.1230884467322397"/>
    <n v="571.82457223400002"/>
    <n v="0.63630768223411327"/>
    <n v="6836.9764417619999"/>
    <n v="8.482571110428454"/>
    <n v="6.3692318999569286E-2"/>
    <n v="9.385554460695511E-2"/>
    <n v="0.13215685703383384"/>
    <n v="329.97571425000001"/>
    <n v="1628.5164530340001"/>
    <n v="4055.3102343050004"/>
    <n v="0.1009622843941298"/>
    <n v="0.11109447195672839"/>
    <n v="0.14889531047581728"/>
    <n v="244.911706643"/>
    <n v="85.064007607000008"/>
    <n v="53.017305477000001"/>
    <n v="37.656605636999998"/>
    <n v="7.463087187400907"/>
    <n v="4.1903039178732948E-2"/>
    <n v="519.90534499300009"/>
    <n v="96.035936640000003"/>
    <n v="124.13737358"/>
    <n v="12.473309082000002"/>
    <n v="408.02677061700012"/>
    <n v="1426.9593986560001"/>
    <n v="2042.5580020900002"/>
    <n v="0.47440412538511012"/>
    <n v="9.7956782439197809E-2"/>
    <n v="-6.0389673579222203E-2"/>
    <n v="80.866007766676134"/>
    <n v="0.45403884566633912"/>
    <n v="392.10373605839715"/>
    <n v="2.4012790334066185"/>
    <n v="445.68337625400011"/>
    <n v="0.49594188484507207"/>
    <n v="141.924057713"/>
    <n v="411.39791281299995"/>
    <n v="1592.692321648"/>
    <n v="0.23299084186363417"/>
    <n v="3.5097013235737329E-2"/>
    <n v="2.9583584513937167E-2"/>
    <n v="28.127644507106456"/>
    <n v="0.15792844974081369"/>
    <n v="0.45779014244751431"/>
    <n v="2.0186629393813016"/>
    <n v="85.530482769000017"/>
    <n v="16.951114931568522"/>
    <n v="147.68549948361147"/>
    <n v="0"/>
    <n v="0"/>
    <n v="56.39357494399998"/>
    <n v="11.176529575537936"/>
    <n v="795.22030237900003"/>
    <n v="0.8848951444941171"/>
    <n v="266.1027129040001"/>
    <n v="1015.5614858430001"/>
    <n v="449.86568044200015"/>
    <n v="52.738363259569667"/>
    <n v="92.542898803911029"/>
    <n v="0.64632278580874947"/>
    <n v="0.12564853215733796"/>
    <n v="-0.2824039494106958"/>
    <n v="0.2961103959255254"/>
    <n v="0.38261609402531671"/>
    <n v="303.75931854100008"/>
    <n v="969.77102543500007"/>
    <n v="0.33801343510425841"/>
    <n v="1.0231334303291035"/>
    <n v="350.144159188"/>
    <n v="60.349482491843744"/>
    <n v="1758.6281960685219"/>
    <n v="16954.486557813827"/>
    <n v="4.4455623003525346E-3"/>
    <n v="1096.7428859153069"/>
    <n v="11052.413065601821"/>
    <n v="-8.2498588478996382E-4"/>
    <n v="1082.5217014152413"/>
    <n v="13450.263708340713"/>
    <n v="4.3484259327978947E-2"/>
    <n v="235.17029782679759"/>
    <n v="2710.5675473325482"/>
    <n v="-5.362316027152747E-2"/>
  </r>
  <r>
    <x v="53"/>
    <x v="5"/>
    <x v="5"/>
    <x v="4"/>
    <n v="89866.048799896729"/>
    <n v="5069.5"/>
    <n v="774.75072046299988"/>
    <n v="0.86211726320373194"/>
    <n v="5192.5580144210007"/>
    <n v="9980.4593012250007"/>
    <n v="8.9044043756832725E-2"/>
    <n v="5.5345000392393207E-2"/>
    <n v="8.56782377055747E-2"/>
    <n v="546.80658852699992"/>
    <n v="0.6084684881879755"/>
    <n v="3387.8285716509999"/>
    <n v="6554.7707206019995"/>
    <n v="0.15524532706824812"/>
    <n v="8.3384400470144948E-2"/>
    <n v="8.1855760618064766E-2"/>
    <n v="262.74915047600001"/>
    <n v="2891.8209815270002"/>
    <n v="9.7998630546775489E-2"/>
    <n v="0.39560204001735411"/>
    <n v="288.36919978766656"/>
    <n v="3689.6954706289994"/>
    <n v="9.8248406486405981E-2"/>
    <n v="4.6976118008840162E-2"/>
    <n v="138.04035002800001"/>
    <n v="139.071824195"/>
    <n v="0.21941399253791571"/>
    <n v="0.21628326943356835"/>
    <n v="16.591464238"/>
    <n v="1.8462438773672964E-2"/>
    <n v="42.615871240999994"/>
    <n v="4.7421547748129067E-2"/>
    <n v="168.73679645699997"/>
    <n v="33.284701934510302"/>
    <n v="135.69872530399999"/>
    <n v="26.767674386823156"/>
    <n v="153.88450728688738"/>
    <n v="0"/>
    <n v="0"/>
    <n v="51.387126084373804"/>
    <n v="33.038071152999976"/>
    <n v="135.69872530399999"/>
    <n v="632.41006280599993"/>
    <n v="0.70372523467030035"/>
    <n v="3623.2579581079999"/>
    <n v="7898.8843612380015"/>
    <n v="595.34733679099998"/>
    <n v="0.6624830453118622"/>
    <n v="7380.0895618600007"/>
    <n v="9.0295896883496152"/>
    <n v="574.92164361999994"/>
    <n v="0.63975400198151422"/>
    <n v="6884.2859120310004"/>
    <n v="8.4251784209879137"/>
    <n v="2.5570478092347138E-3"/>
    <n v="7.6741001847319579E-2"/>
    <n v="0.11471084997448577"/>
    <n v="335.63048746799996"/>
    <n v="1964.146940502"/>
    <n v="4094.6493035820004"/>
    <n v="0.1327715447081923"/>
    <n v="0.1147396536730183"/>
    <n v="0.14550177408463272"/>
    <n v="248.32157238799999"/>
    <n v="87.308915079999963"/>
    <n v="55.157018816000004"/>
    <n v="20.425693170999999"/>
    <n v="4.0291336761021794"/>
    <n v="2.2729043330347767E-2"/>
    <n v="495.80364982899999"/>
    <n v="92.225887829000001"/>
    <n v="112.5461081"/>
    <n v="16.424867421999998"/>
    <n v="142.34065765699995"/>
    <n v="1569.3000563129999"/>
    <n v="2081.5749399870001"/>
    <n v="0.37761840154059523"/>
    <n v="0.11855280705433491"/>
    <n v="-1.1970677808494812E-2"/>
    <n v="28.077849424400817"/>
    <n v="0.15839202853343157"/>
    <n v="401.78099088510453"/>
    <n v="2.4231469387026898"/>
    <n v="162.76635082799996"/>
    <n v="0.18112107186377932"/>
    <n v="88.465620295999997"/>
    <n v="499.86353310899995"/>
    <n v="1531.678505888"/>
    <n v="-0.40817531407559093"/>
    <n v="-8.6052547241739719E-2"/>
    <n v="-4.1887415484820445E-2"/>
    <n v="17.450561257717723"/>
    <n v="9.8441648962429587E-2"/>
    <n v="0.55623179140994394"/>
    <n v="1.9195938038214255"/>
    <n v="41.610549323000015"/>
    <n v="8.2080184087188108"/>
    <n v="141.60339336456568"/>
    <n v="0"/>
    <n v="0"/>
    <n v="46.855070972999982"/>
    <n v="9.2425428489989105"/>
    <n v="720.87568310199993"/>
    <n v="0.80216688363273003"/>
    <n v="53.875037360999954"/>
    <n v="1069.436523204"/>
    <n v="549.89643409899986"/>
    <n v="10.627288166683096"/>
    <n v="111.38991256604864"/>
    <n v="-2.1672451796760264"/>
    <n v="0.24927531420477878"/>
    <n v="8.2146871818395084E-2"/>
    <n v="5.9950379571001973E-2"/>
    <n v="0.50355313488126374"/>
    <n v="74.30073053199996"/>
    <n v="1045.7000839279999"/>
    <n v="8.2679422901349761E-2"/>
    <n v="1.1079644022429624"/>
    <n v="352.84853359800002"/>
    <n v="59.936977485064226"/>
    <n v="1292.6089251932349"/>
    <n v="16938.518132077046"/>
    <n v="5.0275010835707512E-3"/>
    <n v="912.30257425519903"/>
    <n v="11121.009157745033"/>
    <n v="1.0968229614602976E-3"/>
    <n v="1055.1250485788862"/>
    <n v="13380.986924114988"/>
    <n v="2.8587099134939953E-2"/>
    <n v="147.5977334993992"/>
    <n v="2591.7167572145768"/>
    <n v="-0.1189732922991511"/>
  </r>
  <r>
    <x v="54"/>
    <x v="6"/>
    <x v="6"/>
    <x v="4"/>
    <n v="89866.048799896729"/>
    <n v="5110.681818181818"/>
    <n v="901.46919761300001"/>
    <n v="1.0031254401985414"/>
    <n v="6094.0272120340005"/>
    <n v="10120.506179218"/>
    <n v="0.10210993008203562"/>
    <n v="0.18392799158145601"/>
    <n v="9.4434210885608216E-2"/>
    <n v="634.25544896999997"/>
    <n v="0.70577872003951825"/>
    <n v="4022.084020621"/>
    <n v="6634.5312426569999"/>
    <n v="0.14384355597039855"/>
    <n v="9.2490368726775962E-2"/>
    <n v="8.9215576291861165E-2"/>
    <n v="308.29291451199998"/>
    <n v="2948.2804605210004"/>
    <n v="0.12477011595340071"/>
    <n v="0.22419373693515965"/>
    <n v="329.03559347966655"/>
    <n v="3719.1421951706661"/>
    <n v="9.1131100621579808E-2"/>
    <n v="9.8290449328277685E-2"/>
    <n v="136.80074303000001"/>
    <n v="156.94884493299998"/>
    <n v="0.23264707078122782"/>
    <n v="0.15240200772284229"/>
    <n v="54.013137337000003"/>
    <n v="6.0104052707680718E-2"/>
    <n v="21.926523348000003"/>
    <n v="2.4399118066071247E-2"/>
    <n v="191.274087958"/>
    <n v="37.42633463846667"/>
    <n v="126.714051157"/>
    <n v="24.793962071009915"/>
    <n v="178.67846935789731"/>
    <n v="0"/>
    <n v="0"/>
    <n v="51.387126084373804"/>
    <n v="64.560036800999995"/>
    <n v="126.714051157"/>
    <n v="734.98419702899992"/>
    <n v="0.81786637650618998"/>
    <n v="4358.2421551369998"/>
    <n v="7995.707967532001"/>
    <n v="688.64678529299988"/>
    <n v="0.7663036202096728"/>
    <n v="7467.3412497560003"/>
    <n v="9.0012554598437617"/>
    <n v="589.37342420799985"/>
    <n v="0.65583547076866378"/>
    <n v="6959.8565350179988"/>
    <n v="8.4021138568320453"/>
    <n v="0.15172294826680477"/>
    <n v="8.8694119965628593E-2"/>
    <n v="0.12355912486932552"/>
    <n v="334.4819829839999"/>
    <n v="2298.6289234860001"/>
    <n v="4129.7221953380003"/>
    <n v="0.11714037009414624"/>
    <n v="0.11508834910436527"/>
    <n v="0.14145331908088155"/>
    <n v="251.12302059999999"/>
    <n v="83.358962383999909"/>
    <n v="61.331361361000006"/>
    <n v="99.273361085000005"/>
    <n v="19.424680427535911"/>
    <n v="0.11046814944100901"/>
    <n v="507.48471473799998"/>
    <n v="108.953574194"/>
    <n v="123.26277819999999"/>
    <n v="7.681139205"/>
    <n v="166.48500058400009"/>
    <n v="1735.785056897"/>
    <n v="2124.7982116860003"/>
    <n v="0.35066254619328152"/>
    <n v="0.1372984403341766"/>
    <n v="-2.834915470546262E-3"/>
    <n v="32.575888405283067"/>
    <n v="0.18525906369235121"/>
    <n v="411.9126210177352"/>
    <n v="2.4455373067670254"/>
    <n v="265.75836166900012"/>
    <n v="0.29572721313336026"/>
    <n v="113.70690855399999"/>
    <n v="613.57044166299988"/>
    <n v="1553.5150267989998"/>
    <n v="0.23768835063431681"/>
    <n v="-3.9492946826867437E-2"/>
    <n v="-4.6566916523109736E-3"/>
    <n v="22.248872576937785"/>
    <n v="0.12652932900965672"/>
    <n v="0.68276112041960058"/>
    <n v="1.9247325735909513"/>
    <n v="68.58638080599998"/>
    <n v="13.420201696375681"/>
    <n v="145.06021508728315"/>
    <n v="0"/>
    <n v="0"/>
    <n v="45.120527748000015"/>
    <n v="8.8286708805621057"/>
    <n v="848.69110558299985"/>
    <n v="0.94439570551584673"/>
    <n v="52.778092030000096"/>
    <n v="1122.2146152340001"/>
    <n v="571.28318488699983"/>
    <n v="10.327015828345285"/>
    <n v="116.00099874831743"/>
    <n v="0.68129458448833913"/>
    <n v="0.26455715011341052"/>
    <n v="2.1530124869686418E-3"/>
    <n v="5.8729734682694483E-2"/>
    <n v="0.52080473317607368"/>
    <n v="152.0514531150001"/>
    <n v="1078.7678996249999"/>
    <n v="0.16919788412370348"/>
    <n v="1.1199463361877888"/>
    <n v="354.30285514299999"/>
    <n v="60.184480489131943"/>
    <n v="1497.8432816675829"/>
    <n v="17076.452362384396"/>
    <n v="1.3189831129411411E-2"/>
    <n v="1053.8521622439414"/>
    <n v="11184.526980405435"/>
    <n v="8.0713386160924383E-3"/>
    <n v="1221.2188109885283"/>
    <n v="13462.44355424831"/>
    <n v="3.7160043108965812E-2"/>
    <n v="188.93061405511855"/>
    <n v="2616.565798549263"/>
    <n v="-8.3937761425537105E-2"/>
  </r>
  <r>
    <x v="55"/>
    <x v="7"/>
    <x v="7"/>
    <x v="4"/>
    <n v="89866.048799896729"/>
    <n v="5096.136363636364"/>
    <n v="915.8331071770001"/>
    <n v="1.0191091289840404"/>
    <n v="7009.8603192110004"/>
    <n v="10271.512886402001"/>
    <n v="0.11369358090410953"/>
    <n v="0.19743919297945545"/>
    <n v="0.10544850765083202"/>
    <n v="566.00638478600001"/>
    <n v="0.62983339352809109"/>
    <n v="4588.0904054069997"/>
    <n v="6720.6081359620002"/>
    <n v="0.17935320673746857"/>
    <n v="0.10250791138300408"/>
    <n v="9.6268693992749954E-2"/>
    <n v="189.98657135300002"/>
    <n v="2963.802786969"/>
    <n v="0.12131670576831532"/>
    <n v="8.8971390421299867E-2"/>
    <n v="355.05290896766661"/>
    <n v="3771.5175980113327"/>
    <n v="9.9279495600248957E-2"/>
    <n v="0.17304028803082083"/>
    <n v="136.15230181499999"/>
    <n v="179.938616481"/>
    <n v="0.27862185315021537"/>
    <n v="0.26132288059180997"/>
    <n v="95.237568474"/>
    <n v="0.10597725141567528"/>
    <n v="26.089344553"/>
    <n v="2.9031369356287955E-2"/>
    <n v="228.49980936400001"/>
    <n v="44.837852258912726"/>
    <n v="126.464925295"/>
    <n v="24.815844057351825"/>
    <n v="203.49431341524914"/>
    <n v="50.95"/>
    <n v="9.9977701467243456"/>
    <n v="61.384896231098153"/>
    <n v="51.084884069000012"/>
    <n v="177.41492529499999"/>
    <n v="675.31589589500004"/>
    <n v="0.75146944247956748"/>
    <n v="5033.5580510319996"/>
    <n v="8063.8609673259998"/>
    <n v="615.12934211300001"/>
    <n v="0.68449581385590741"/>
    <n v="7517.980367342001"/>
    <n v="8.9398767237065098"/>
    <n v="578.71637828200005"/>
    <n v="0.64397665860509612"/>
    <n v="6996.9948376569992"/>
    <n v="8.3304903404387858"/>
    <n v="0.11224829486725252"/>
    <n v="9.1796104142023882E-2"/>
    <n v="0.11770869304188247"/>
    <n v="343.65585076900004"/>
    <n v="2642.2847742550002"/>
    <n v="4162.5145618499992"/>
    <n v="0.10548799769898221"/>
    <n v="0.11383030389668836"/>
    <n v="0.13141724087368689"/>
    <n v="249.75181523399999"/>
    <n v="93.904035535000048"/>
    <n v="45.967062267999999"/>
    <n v="36.412963830999999"/>
    <n v="7.1452098673861659"/>
    <n v="4.0519155250811296E-2"/>
    <n v="520.98552968499996"/>
    <n v="130.15392419200001"/>
    <n v="102.643670646"/>
    <n v="16.482424188999996"/>
    <n v="240.51721128200006"/>
    <n v="1976.3022681790001"/>
    <n v="2207.651919076"/>
    <n v="0.52550974286829955"/>
    <n v="0.17364667758441454"/>
    <n v="6.286334874651911E-2"/>
    <n v="47.195992045703079"/>
    <n v="0.26763968650447267"/>
    <n v="430.03647254190611"/>
    <n v="2.5048524025058603"/>
    <n v="276.93017511300008"/>
    <n v="0.30815884175528402"/>
    <n v="128.139256053"/>
    <n v="741.70969771599994"/>
    <n v="1567.0488048909999"/>
    <n v="0.11809015007646928"/>
    <n v="-1.5521893786185292E-2"/>
    <n v="1.5747600589355537E-2"/>
    <n v="25.144393106774292"/>
    <n v="0.14258917329093393"/>
    <n v="0.82535029371053459"/>
    <n v="1.9158907644011194"/>
    <n v="60.092019128000004"/>
    <n v="11.791681941007003"/>
    <n v="144.4572525364454"/>
    <n v="0"/>
    <n v="0"/>
    <n v="68.047236924999993"/>
    <n v="13.352711165767289"/>
    <n v="803.45515194800009"/>
    <n v="0.89405861577050161"/>
    <n v="112.37795522900007"/>
    <n v="1234.5925704630001"/>
    <n v="640.60311418499987"/>
    <n v="22.051598938928791"/>
    <n v="130.11297342706683"/>
    <n v="1.6099188896649488"/>
    <n v="0.32681286167399271"/>
    <n v="0.19890027955412526"/>
    <n v="0.12505051321353877"/>
    <n v="0.58896163810474089"/>
    <n v="148.79091906000008"/>
    <n v="1161.5886438699999"/>
    <n v="0.16556966846435009"/>
    <n v="1.1983480213724664"/>
    <n v="354.32363806799998"/>
    <n v="62.219505189244238"/>
    <n v="1471.9389111042278"/>
    <n v="17185.080904660514"/>
    <n v="2.1073804612027125E-2"/>
    <n v="909.69284160081111"/>
    <n v="11238.740915880047"/>
    <n v="1.2309841764833074E-2"/>
    <n v="1085.3765131062798"/>
    <n v="13465.546401291578"/>
    <n v="2.9286146555997039E-2"/>
    <n v="205.94708309437212"/>
    <n v="2618.2275216846133"/>
    <n v="-6.6657297719410202E-2"/>
  </r>
  <r>
    <x v="56"/>
    <x v="8"/>
    <x v="8"/>
    <x v="4"/>
    <n v="89866.048799896729"/>
    <n v="5012.5"/>
    <n v="819.66443758600008"/>
    <n v="0.91209577869739611"/>
    <n v="7829.524756797"/>
    <n v="10151.433739785001"/>
    <n v="8.232472327677165E-2"/>
    <n v="-0.12777862880419599"/>
    <n v="6.4380321623092485E-2"/>
    <n v="555.50086982500011"/>
    <n v="0.61814320006649548"/>
    <n v="5143.591275232"/>
    <n v="6734.459299827"/>
    <n v="2.5572180161070657E-2"/>
    <n v="9.3647426642949672E-2"/>
    <n v="8.6839681330226792E-2"/>
    <n v="318.29514676200012"/>
    <n v="3027.741858892"/>
    <n v="0.12585232609866348"/>
    <n v="0.25137623295795763"/>
    <n v="287.57411807266658"/>
    <n v="3777.9079781299997"/>
    <n v="0.10106069139870621"/>
    <n v="2.2726705908262756E-2"/>
    <n v="136.23265439000002"/>
    <n v="156.47660832199998"/>
    <n v="0.22061544314953507"/>
    <n v="0.15340048649240479"/>
    <n v="61.147227316999995"/>
    <n v="6.8042634714201716E-2"/>
    <n v="7.7635936969999992"/>
    <n v="8.6390731546315859E-3"/>
    <n v="195.252746747"/>
    <n v="38.95316643331671"/>
    <n v="129.84474825300001"/>
    <n v="25.904189177655862"/>
    <n v="229.398502592905"/>
    <n v="19.84"/>
    <n v="3.9581047381546135"/>
    <n v="65.34300096925277"/>
    <n v="45.567998493999994"/>
    <n v="149.68474825300001"/>
    <n v="720.44249109400016"/>
    <n v="0.80168484173394305"/>
    <n v="5754.0005421259993"/>
    <n v="8165.1433757369996"/>
    <n v="624.74214360000019"/>
    <n v="0.69519262496018197"/>
    <n v="7571.8110084850005"/>
    <n v="8.8807102092540564"/>
    <n v="594.98056801300015"/>
    <n v="0.66207491701102128"/>
    <n v="7063.8945035160004"/>
    <n v="8.2947992233539285"/>
    <n v="0.16358032638685982"/>
    <n v="0.10029517123088572"/>
    <n v="0.11874504054532875"/>
    <n v="343.69783445500008"/>
    <n v="2985.9826087100005"/>
    <n v="4207.2343597290001"/>
    <n v="0.14957552866139157"/>
    <n v="0.1178310982760995"/>
    <n v="0.1283687416536794"/>
    <n v="252.945708005"/>
    <n v="90.752126450000077"/>
    <n v="67.604237760999993"/>
    <n v="29.761575586999999"/>
    <n v="5.9374714388029926"/>
    <n v="3.3117707949160663E-2"/>
    <n v="507.91650496900002"/>
    <n v="112.404600065"/>
    <n v="104.06138598000003"/>
    <n v="62.912857246000002"/>
    <n v="99.221946491999915"/>
    <n v="2075.5242146709998"/>
    <n v="1986.2903640479997"/>
    <n v="-0.69049578028328495"/>
    <n v="3.5441510850884539E-2"/>
    <n v="-0.11283848140862951"/>
    <n v="19.794902043291753"/>
    <n v="0.11041093696345303"/>
    <n v="390.44481384421698"/>
    <n v="2.1916686259703835"/>
    <n v="128.98352207899993"/>
    <n v="0.14352864491261372"/>
    <n v="140.114679951"/>
    <n v="881.82437766699991"/>
    <n v="1583.8890672879998"/>
    <n v="0.13660792507596464"/>
    <n v="5.8698907316083737E-3"/>
    <n v="1.0249622730595043E-2"/>
    <n v="27.953053356807981"/>
    <n v="0.15591503334367252"/>
    <n v="0.9812653270542071"/>
    <n v="1.9089203362723575"/>
    <n v="36.504970028000002"/>
    <n v="7.2827870380049884"/>
    <n v="140.97172939800433"/>
    <n v="0"/>
    <n v="0"/>
    <n v="103.609709923"/>
    <n v="20.670266318802994"/>
    <n v="860.55717104500013"/>
    <n v="0.95759987507761557"/>
    <n v="-40.892733459000084"/>
    <n v="1193.6998370040001"/>
    <n v="402.40129675999992"/>
    <n v="-8.1581513135162265"/>
    <n v="85.404257770291224"/>
    <n v="-1.2072521580711746"/>
    <n v="5.8428484354057231E-2"/>
    <n v="-0.40039267466245365"/>
    <n v="-4.5504096380219489E-2"/>
    <n v="0.28274828969802601"/>
    <n v="-11.131157872000085"/>
    <n v="910.31780172899983"/>
    <n v="-1.2386388431058824E-2"/>
    <n v="0.86865927559815415"/>
    <n v="355.033637822"/>
    <n v="62.783262031842924"/>
    <n v="1305.5461138197566"/>
    <n v="16842.588474840406"/>
    <n v="-1.8488683707727382E-2"/>
    <n v="884.79134700464692"/>
    <n v="11173.635282922496"/>
    <n v="2.2838038830974572E-3"/>
    <n v="1147.5072619332846"/>
    <n v="13527.225892652496"/>
    <n v="2.8590332868909885E-2"/>
    <n v="223.17202932197998"/>
    <n v="2625.2118642919795"/>
    <n v="-7.3940715379802624E-2"/>
  </r>
  <r>
    <x v="57"/>
    <x v="9"/>
    <x v="9"/>
    <x v="4"/>
    <n v="89866.048799896729"/>
    <n v="4952.826086956522"/>
    <n v="964.51359225900001"/>
    <n v="1.0732791806688493"/>
    <n v="8794.0383490559998"/>
    <n v="10336.492410703999"/>
    <n v="9.7410654716149514E-2"/>
    <n v="0.23742062029816458"/>
    <n v="7.5805805403925675E-2"/>
    <n v="570.05181706600001"/>
    <n v="0.63433501826181893"/>
    <n v="5713.6430922979998"/>
    <n v="6797.5067876539997"/>
    <n v="0.12435295754107778"/>
    <n v="9.6635404901733724E-2"/>
    <n v="9.0946913420981712E-2"/>
    <n v="221.456256951"/>
    <n v="3064.1536992719998"/>
    <n v="0.12616880742103875"/>
    <n v="0.19677351554149181"/>
    <n v="372.03557215366664"/>
    <n v="3816.4280274076659"/>
    <n v="0.10245127701216683"/>
    <n v="0.11549702078481139"/>
    <n v="152.638031342"/>
    <n v="189.60463297999999"/>
    <n v="0.27021651665659951"/>
    <n v="0.24011525776046261"/>
    <n v="56.179014454999994"/>
    <n v="6.2514169928726798E-2"/>
    <n v="24.308971544999999"/>
    <n v="2.7050228500786089E-2"/>
    <n v="313.97378919300002"/>
    <n v="63.392855650607906"/>
    <n v="127.44335605800001"/>
    <n v="25.731441770916913"/>
    <n v="255.12994436382192"/>
    <n v="148.15"/>
    <n v="29.912215248211385"/>
    <n v="95.255216217464152"/>
    <n v="38.380433135000004"/>
    <n v="275.59335605800004"/>
    <n v="734.76640464599996"/>
    <n v="0.81762402426537339"/>
    <n v="6488.7669467719988"/>
    <n v="8311.8768557700005"/>
    <n v="669.44005994700001"/>
    <n v="0.7449310044081624"/>
    <n v="7687.9834246280016"/>
    <n v="8.8945953302833374"/>
    <n v="640.02372194099996"/>
    <n v="0.71219746554800734"/>
    <n v="7184.498784114001"/>
    <n v="8.3206752519026725"/>
    <n v="0.24953276235266753"/>
    <n v="0.11538000583405039"/>
    <n v="0.12986326285119243"/>
    <n v="352.47150852800002"/>
    <n v="3338.4541172380004"/>
    <n v="4258.8754602010004"/>
    <n v="0.17166183699882809"/>
    <n v="0.12327981986377723"/>
    <n v="0.12840285746642222"/>
    <n v="257.105914412"/>
    <n v="95.365594116000011"/>
    <n v="100.27055261299999"/>
    <n v="29.416338006"/>
    <n v="5.939303639889391"/>
    <n v="3.273353886015494E-2"/>
    <n v="503.48464051399998"/>
    <n v="124.82079412300001"/>
    <n v="104.81346463999999"/>
    <n v="22.973746735999995"/>
    <n v="229.74718761300005"/>
    <n v="2305.271402284"/>
    <n v="2024.6155549340001"/>
    <n v="0.20021309745639249"/>
    <n v="4.9805026462385715E-2"/>
    <n v="-0.10081277389208398"/>
    <n v="46.38708962910065"/>
    <n v="0.25565515640347602"/>
    <n v="401.01709777536297"/>
    <n v="2.1943932807213655"/>
    <n v="259.16352561900004"/>
    <n v="0.28838869526363092"/>
    <n v="131.00804793500001"/>
    <n v="1012.8324256019999"/>
    <n v="1559.0895890409997"/>
    <n v="-0.15916739617591724"/>
    <n v="-1.903509970029249E-2"/>
    <n v="-4.0564131124791958E-2"/>
    <n v="26.451170631655181"/>
    <n v="0.145781471072255"/>
    <n v="1.127046798126462"/>
    <n v="1.8488295646960811"/>
    <n v="38.709753270999997"/>
    <n v="7.8156899901944419"/>
    <n v="133.63189210681085"/>
    <n v="0"/>
    <n v="0"/>
    <n v="92.298294664000011"/>
    <n v="18.635480641460742"/>
    <n v="865.77445258099999"/>
    <n v="0.96340549533762831"/>
    <n v="98.739139678000043"/>
    <n v="1292.4389766820002"/>
    <n v="465.52596589299992"/>
    <n v="19.935918997445473"/>
    <n v="98.676755821272423"/>
    <n v="1.7724444072035315"/>
    <n v="0.11089780059238485"/>
    <n v="-0.25705997157228189"/>
    <n v="0.10987368533122101"/>
    <n v="0.34556371602528474"/>
    <n v="128.15547768400003"/>
    <n v="969.01060640699995"/>
    <n v="0.14260722419137595"/>
    <n v="0.91948379440595074"/>
    <n v="365.05896937599999"/>
    <n v="65.107040236700868"/>
    <n v="1481.4274904103279"/>
    <n v="16983.582231583387"/>
    <n v="-1.1160554246170684E-2"/>
    <n v="875.56094547308498"/>
    <n v="11177.297562518923"/>
    <n v="3.6522673832584118E-3"/>
    <n v="1128.5513854948852"/>
    <n v="13644.533206067796"/>
    <n v="3.59033119285459E-2"/>
    <n v="201.21948019555452"/>
    <n v="2558.48812117121"/>
    <n v="-0.1233207372754207"/>
  </r>
  <r>
    <x v="58"/>
    <x v="10"/>
    <x v="10"/>
    <x v="4"/>
    <n v="89866.048799896729"/>
    <n v="4714.318181818182"/>
    <n v="1011.2920694810001"/>
    <n v="1.1253327402129671"/>
    <n v="9805.3304185369998"/>
    <n v="10535.931820378"/>
    <n v="0.11104830579154368"/>
    <n v="0.245659612325976"/>
    <n v="8.8902646557898368E-2"/>
    <n v="717.00717437000003"/>
    <n v="0.79786213363686243"/>
    <n v="6430.6502666679999"/>
    <n v="6917.8893597669994"/>
    <n v="0.20177272552556302"/>
    <n v="0.10743786172808689"/>
    <n v="9.4134826338823308E-2"/>
    <n v="331.01816230200001"/>
    <n v="3128.2603188409998"/>
    <n v="0.12199851581393584"/>
    <n v="0.24017927030277519"/>
    <n v="356.11491385266658"/>
    <n v="3850.3258590103333"/>
    <n v="0.1027391600550247"/>
    <n v="0.10520184518450248"/>
    <n v="161.56503024400001"/>
    <n v="170.85892919699998"/>
    <n v="0.38868018406911187"/>
    <n v="0.23644199011386924"/>
    <n v="71.49727531500001"/>
    <n v="7.9559829623979395E-2"/>
    <n v="21.598650731999999"/>
    <n v="2.4034272142189499E-2"/>
    <n v="201.18896906400002"/>
    <n v="42.676154070365911"/>
    <n v="121.887312244"/>
    <n v="25.854706352678011"/>
    <n v="280.98465071649991"/>
    <n v="23"/>
    <n v="4.8787542785518001"/>
    <n v="100.13397049601595"/>
    <n v="56.301656820000019"/>
    <n v="144.88731224399999"/>
    <n v="779.87495200000012"/>
    <n v="0.86781934046809495"/>
    <n v="7268.641898771999"/>
    <n v="8495.5942289470004"/>
    <n v="707.56033004400012"/>
    <n v="0.78734999423365459"/>
    <n v="7813.0721048320011"/>
    <n v="8.9123114835196215"/>
    <n v="656.6096542680001"/>
    <n v="0.73065374859204302"/>
    <n v="7283.2309188310001"/>
    <n v="8.3141919770944135"/>
    <n v="0.30816914806269047"/>
    <n v="0.13329989066431813"/>
    <n v="0.15524685157372176"/>
    <n v="384.75800571799999"/>
    <n v="3723.2121229560003"/>
    <n v="4336.0195007319999"/>
    <n v="0.25078198411474495"/>
    <n v="0.13523876955142056"/>
    <n v="0.1359765049994035"/>
    <n v="281.86159409499999"/>
    <n v="102.89641162300001"/>
    <n v="106.53506456"/>
    <n v="50.950675775999997"/>
    <n v="10.807644671185459"/>
    <n v="5.669624564161159E-2"/>
    <n v="529.84118600099998"/>
    <n v="144.18320740500002"/>
    <n v="77.082940618000009"/>
    <n v="16.365057923000002"/>
    <n v="231.41711748099999"/>
    <n v="2536.6885197649999"/>
    <n v="2040.337591431"/>
    <n v="7.289010220018044E-2"/>
    <n v="5.1869771237174733E-2"/>
    <n v="-0.12123063368540665"/>
    <n v="49.088141393067538"/>
    <n v="0.2575133997448722"/>
    <n v="410.13478952516903"/>
    <n v="2.1669035670828567"/>
    <n v="282.36779325700002"/>
    <n v="0.31420964538648383"/>
    <n v="166.76740225399999"/>
    <n v="1179.599827856"/>
    <n v="1528.4543390439999"/>
    <n v="-0.15519168383840609"/>
    <n v="-4.0888844768097621E-2"/>
    <n v="-3.1461795815771909E-2"/>
    <n v="35.374659881290071"/>
    <n v="0.18557331103466923"/>
    <n v="1.3126201091611314"/>
    <n v="1.7735699896722812"/>
    <n v="73.198711153999994"/>
    <n v="15.526892401176298"/>
    <n v="131.20873229944604"/>
    <n v="0"/>
    <n v="0"/>
    <n v="93.568691099999995"/>
    <n v="19.84776748011377"/>
    <n v="946.64235425400011"/>
    <n v="1.0533926515027641"/>
    <n v="64.649715227000002"/>
    <n v="1357.0886919090003"/>
    <n v="511.88325238699997"/>
    <n v="13.713481511777466"/>
    <n v="109.00046785759505"/>
    <n v="2.534233543868905"/>
    <n v="0.14841010404420185"/>
    <n v="-0.31171478104663963"/>
    <n v="7.1940088710202979E-2"/>
    <n v="0.39333357741057551"/>
    <n v="115.600391003"/>
    <n v="1041.7244383879997"/>
    <n v="0.12863633435181457"/>
    <n v="0.99145308383578667"/>
    <n v="395.98510114800001"/>
    <n v="63.649522546079908"/>
    <n v="1588.844706178058"/>
    <n v="17202.19920140356"/>
    <n v="1.4315088326524172E-3"/>
    <n v="1126.4926203506293"/>
    <n v="11296.819806741971"/>
    <n v="7.2148716108082489E-3"/>
    <n v="1225.2644180251305"/>
    <n v="13863.615480232696"/>
    <n v="6.0126593729552535E-2"/>
    <n v="262.00888173711991"/>
    <n v="2487.324984466914"/>
    <n v="-0.1124764741540929"/>
  </r>
  <r>
    <x v="59"/>
    <x v="11"/>
    <x v="11"/>
    <x v="4"/>
    <n v="89866.048799896729"/>
    <n v="4716.5"/>
    <n v="1007.037033724"/>
    <n v="1.120597875585198"/>
    <n v="10812.367452261"/>
    <n v="10812.367452261"/>
    <n v="0.13148632131168014"/>
    <n v="0.37836723442690623"/>
    <n v="0.13148632131168014"/>
    <n v="587.98889464900003"/>
    <n v="0.65429481155699332"/>
    <n v="7018.6391613169999"/>
    <n v="7018.6391613169999"/>
    <n v="0.20677692528569147"/>
    <n v="0.11512799723082856"/>
    <n v="0.11512799723082856"/>
    <n v="232.34261099499994"/>
    <n v="3174.5185483199998"/>
    <n v="0.1374523640345835"/>
    <n v="0.24858738332653996"/>
    <n v="321.48364038366668"/>
    <n v="3838.4955399999994"/>
    <n v="0.10087420916100709"/>
    <n v="-3.5493019949845772E-2"/>
    <n v="154.95730089599996"/>
    <n v="169.54169302299999"/>
    <n v="0.30796335525217811"/>
    <n v="0.27856249662213806"/>
    <n v="89.729622526"/>
    <n v="9.9848189304282742E-2"/>
    <n v="148.90361670499999"/>
    <n v="0.16569507471788514"/>
    <n v="180.41489984400002"/>
    <n v="38.251860456694587"/>
    <n v="122.026843771"/>
    <n v="25.872329857097423"/>
    <n v="306.85698057359735"/>
    <n v="0"/>
    <n v="0"/>
    <n v="100.13397049601595"/>
    <n v="58.388056073000016"/>
    <n v="122.026843771"/>
    <n v="1315.7070580649997"/>
    <n v="1.4640757834971283"/>
    <n v="8584.3489568369987"/>
    <n v="8584.3489568369987"/>
    <n v="1183.0788737509997"/>
    <n v="1.3164914776495207"/>
    <n v="7950.0074494559994"/>
    <n v="8.8465082816294185"/>
    <n v="1159.4091594639997"/>
    <n v="1.2901525937182765"/>
    <n v="7437.3945789130003"/>
    <n v="8.2760894444950228"/>
    <n v="7.2337551922119436E-2"/>
    <n v="0.12351042354508346"/>
    <n v="0.12351042354508346"/>
    <n v="704.5410623959998"/>
    <n v="4427.7531853520004"/>
    <n v="4427.7531853520004"/>
    <n v="0.14969415830618704"/>
    <n v="0.13751453401344849"/>
    <n v="0.13751453401344849"/>
    <n v="282.61542051499998"/>
    <n v="421.92564188099982"/>
    <n v="81.819048534000004"/>
    <n v="23.669714287000001"/>
    <n v="5.0184913149581263"/>
    <n v="2.6338883931244124E-2"/>
    <n v="512.61287054299999"/>
    <n v="226.53153421300001"/>
    <n v="232.019542758"/>
    <n v="47.126155876999995"/>
    <n v="-308.6700243409997"/>
    <n v="2228.0184954240003"/>
    <n v="2228.0184954240003"/>
    <n v="-0.3781213921024601"/>
    <n v="0.16330518817473139"/>
    <n v="0.16330518817473139"/>
    <n v="-65.444720521785158"/>
    <n v="-0.34347790791193039"/>
    <n v="438.10926304346322"/>
    <n v="2.4792661134852971"/>
    <n v="-285.00031005399973"/>
    <n v="-0.31713902398068627"/>
    <n v="348.00036732199999"/>
    <n v="1527.6001951779999"/>
    <n v="1527.6001951779999"/>
    <n v="-2.448424310441677E-3"/>
    <n v="-3.2394673411439978E-2"/>
    <n v="-3.2394673411439978E-2"/>
    <n v="73.783603799851576"/>
    <n v="0.3872434272668277"/>
    <n v="1.6998635364279591"/>
    <n v="1.6998635364279588"/>
    <n v="119.980912166"/>
    <n v="25.43854811109933"/>
    <n v="139.5625189825216"/>
    <n v="0"/>
    <n v="0"/>
    <n v="228.01945515599999"/>
    <n v="48.345055688752247"/>
    <n v="1663.7074253869996"/>
    <n v="1.8513192107639558"/>
    <n v="-656.67039166299969"/>
    <n v="700.41830024600063"/>
    <n v="700.41830024600063"/>
    <n v="-139.22832432163673"/>
    <n v="128.84993799775131"/>
    <n v="-0.22306416764854842"/>
    <n v="1.0814473028132014"/>
    <n v="1.0814473028132014"/>
    <n v="-0.73072133517875804"/>
    <n v="0.77940257705733829"/>
    <n v="-633.00067737599966"/>
    <n v="1213.0311707890005"/>
    <n v="-0.70438245124751397"/>
    <n v="1.3498214141917346"/>
    <n v="727.55862381500003"/>
    <n v="64.474532559638945"/>
    <n v="1561.9144393059241"/>
    <n v="17563.345222973094"/>
    <n v="4.5051165338332977E-2"/>
    <n v="911.97077560059904"/>
    <n v="11407.996451089142"/>
    <n v="3.1191316179982831E-2"/>
    <n v="2040.6616470588144"/>
    <n v="13887.738965128441"/>
    <n v="3.9835996875943636E-2"/>
    <n v="539.74856971642191"/>
    <n v="2453.7192212134414"/>
    <n v="-0.10191436827979028"/>
  </r>
  <r>
    <x v="60"/>
    <x v="0"/>
    <x v="0"/>
    <x v="5"/>
    <n v="107403.59062806917"/>
    <n v="4704.090909090909"/>
    <n v="1034.4158915"/>
    <n v="0.96311108916470689"/>
    <n v="1034.4158915"/>
    <n v="11062.310803591001"/>
    <n v="0.31861325735612844"/>
    <n v="0.31861325735612844"/>
    <n v="0.16007424161053052"/>
    <n v="632.44239380300007"/>
    <n v="0.58884660196613181"/>
    <n v="632.44239380300007"/>
    <n v="7097.787630674"/>
    <n v="0.14304959057023714"/>
    <n v="0.14304959057023714"/>
    <n v="0.11723104366654047"/>
    <n v="254.25466422899999"/>
    <n v="3192.4573624149998"/>
    <n v="0.13273829211710408"/>
    <n v="7.5910329691504019E-2"/>
    <n v="361.69210985199993"/>
    <n v="3890.7635196463325"/>
    <n v="0.10373740050640046"/>
    <n v="0.16892017959812011"/>
    <n v="182.63011384699999"/>
    <n v="185.03564576399995"/>
    <n v="0.29053624849301052"/>
    <n v="0.43407131695908396"/>
    <n v="4.6688071980000005"/>
    <n v="4.3469749667566894E-3"/>
    <n v="232.48025207299997"/>
    <n v="0.21645482307762151"/>
    <n v="164.82443842599997"/>
    <n v="35.038531697478014"/>
    <n v="122.84667638400001"/>
    <n v="26.114860184056433"/>
    <n v="26.114860184056433"/>
    <n v="0"/>
    <n v="0"/>
    <n v="0"/>
    <n v="41.977762041999966"/>
    <n v="122.84667638400001"/>
    <n v="611.14059862300007"/>
    <n v="0.56901319131809625"/>
    <n v="611.14059862300007"/>
    <n v="8654.2950058749993"/>
    <n v="611.14059862300007"/>
    <n v="0.56901319131809625"/>
    <n v="8019.9534984940001"/>
    <n v="8.8132978781502533"/>
    <n v="531.85118530500006"/>
    <n v="0.49518939003330165"/>
    <n v="7520.9379911060005"/>
    <n v="8.2724166066916034"/>
    <n v="0.12924381646422023"/>
    <n v="0.12924381646422023"/>
    <n v="0.12887921697607063"/>
    <n v="380.89507216900006"/>
    <n v="380.89507216900006"/>
    <n v="4502.7772153149999"/>
    <n v="0.24527993700192208"/>
    <n v="0.24527993700192208"/>
    <n v="0.1514340348505463"/>
    <n v="297.01996123599997"/>
    <n v="83.875110933000087"/>
    <n v="7.254340634000001"/>
    <n v="79.289413317999987"/>
    <n v="16.855416880819401"/>
    <n v="7.382380128479453E-2"/>
    <n v="499.01550738799995"/>
    <n v="37.384915192999998"/>
    <n v="104.31244107500001"/>
    <n v="2.0044162340000002"/>
    <n v="423.27529287699997"/>
    <n v="423.27529287699997"/>
    <n v="2408.0157977160006"/>
    <n v="0.73988321696988812"/>
    <n v="0.73988321696988812"/>
    <n v="0.2879895617782644"/>
    <n v="89.980253582896893"/>
    <n v="0.3940978978466107"/>
    <n v="481.31142115924479"/>
    <n v="2.6026522199114313"/>
    <n v="502.56470619499999"/>
    <n v="0.46792169913140524"/>
    <n v="23.030523555999999"/>
    <n v="23.030523555999999"/>
    <n v="1466.1812637909998"/>
    <n v="-0.72728629721121729"/>
    <n v="-0.72728629721121729"/>
    <n v="-0.11217831386109012"/>
    <n v="4.8958500167359169"/>
    <n v="2.144297357408937E-2"/>
    <n v="2.144297357408937E-2"/>
    <n v="1.6273339184941673"/>
    <n v="15.160741663"/>
    <n v="3.2228844969175765"/>
    <n v="127.9694120371982"/>
    <n v="0"/>
    <n v="0"/>
    <n v="7.869781892999999"/>
    <n v="1.6729655198183397"/>
    <n v="634.17112217900012"/>
    <n v="0.59045616489218566"/>
    <n v="400.24476932099998"/>
    <n v="400.24476932099998"/>
    <n v="941.83453392500041"/>
    <n v="85.084403566160972"/>
    <n v="183.39439676538063"/>
    <n v="1.5199802271246328"/>
    <n v="1.5199802271246328"/>
    <n v="3.3172526358771117"/>
    <n v="0.37265492427252134"/>
    <n v="0.97531830141726428"/>
    <n v="479.53418263899994"/>
    <n v="1440.8500413130002"/>
    <n v="0.44647872555731588"/>
    <n v="1.5161995728759141"/>
    <n v="410.506792738"/>
    <n v="65.506125080593165"/>
    <n v="1579.1132359414371"/>
    <n v="17839.60721660592"/>
    <n v="7.1943360509422405E-2"/>
    <n v="965.47062282328056"/>
    <n v="11454.557054869483"/>
    <n v="3.3744352083909357E-2"/>
    <n v="932.95183903963891"/>
    <n v="13921.875415289502"/>
    <n v="4.5614462599037342E-2"/>
    <n v="35.157816963933072"/>
    <n v="2348.6234644054616"/>
    <n v="-0.17620682350681249"/>
  </r>
  <r>
    <x v="61"/>
    <x v="1"/>
    <x v="1"/>
    <x v="5"/>
    <n v="107403.59062806917"/>
    <n v="4672.8571428571431"/>
    <n v="1014.461690237"/>
    <n v="0.9445323795086209"/>
    <n v="2048.8775817370001"/>
    <n v="11445.916812646001"/>
    <n v="0.44763423128791913"/>
    <n v="0.60807252830989555"/>
    <n v="0.20936735640236814"/>
    <n v="679.00750469399998"/>
    <n v="0.63220186655151378"/>
    <n v="1311.449898497"/>
    <n v="7363.5881504130011"/>
    <n v="0.6432624070184747"/>
    <n v="0.35690498140326232"/>
    <n v="0.16335626532023895"/>
    <n v="207.237497784"/>
    <n v="3216.2244671559997"/>
    <n v="0.14254130383136321"/>
    <n v="0.12954190780759767"/>
    <n v="375.90416938000004"/>
    <n v="4003.6427963016658"/>
    <n v="0.13505430229831861"/>
    <n v="0.42915815110129119"/>
    <n v="156.92707473499999"/>
    <n v="178.83910881400001"/>
    <n v="0.2472922402032296"/>
    <n v="0.57853659940704683"/>
    <n v="44.068689699000004"/>
    <n v="4.1030927775596138E-2"/>
    <n v="46.107031662000004"/>
    <n v="4.2928761871346838E-2"/>
    <n v="245.27846418200002"/>
    <n v="52.490041249587286"/>
    <n v="121.963683336"/>
    <n v="26.100451952063587"/>
    <n v="52.215312136120019"/>
    <n v="46.9"/>
    <n v="10.036686028737389"/>
    <n v="10.036686028737389"/>
    <n v="76.414780846000014"/>
    <n v="168.86368333600001"/>
    <n v="684.33390082099993"/>
    <n v="0.63716110124362468"/>
    <n v="1295.474499444"/>
    <n v="8779.4195208500005"/>
    <n v="628.12377604699998"/>
    <n v="0.58482567703173627"/>
    <n v="8113.3090040670004"/>
    <n v="8.8030509136054587"/>
    <n v="608.51103087199999"/>
    <n v="0.56656488606533595"/>
    <n v="7618.210512702999"/>
    <n v="8.2700919998925464"/>
    <n v="0.22375253016489571"/>
    <n v="0.17727177969115115"/>
    <n v="0.13434760711777649"/>
    <n v="402.51415779199988"/>
    <n v="783.40922996099994"/>
    <n v="4572.5596420999991"/>
    <n v="0.20972579493337173"/>
    <n v="0.22675513295915639"/>
    <n v="0.15804569778272581"/>
    <n v="298.01379636000001"/>
    <n v="104.50036143199986"/>
    <n v="25.182944811999999"/>
    <n v="19.612745175000001"/>
    <n v="4.1971634431366551"/>
    <n v="1.8260790966400285E-2"/>
    <n v="495.09849136399987"/>
    <n v="111.50272481399999"/>
    <n v="108.57176137"/>
    <n v="16.949566858000001"/>
    <n v="330.12778941600004"/>
    <n v="753.40308229300001"/>
    <n v="2666.4972917960004"/>
    <n v="3.6077440273471035"/>
    <n v="1.3923308426013055"/>
    <n v="0.54600729921710989"/>
    <n v="70.647952488902476"/>
    <n v="0.30737127826499638"/>
    <n v="538.1918303476092"/>
    <n v="2.830297843946838"/>
    <n v="349.74053459100003"/>
    <n v="0.32563206923139659"/>
    <n v="31.266086548999997"/>
    <n v="54.296610104999999"/>
    <n v="1481.316121565"/>
    <n v="0.93823340956244028"/>
    <n v="-0.46016861192520375"/>
    <n v="-9.5879096690600463E-2"/>
    <n v="6.6909998729134808"/>
    <n v="2.911083918718526E-2"/>
    <n v="5.0553812761274637E-2"/>
    <n v="1.6384944538787238"/>
    <n v="15.575192763000002"/>
    <n v="3.3331198208804649"/>
    <n v="131.15426937210631"/>
    <n v="0"/>
    <n v="0"/>
    <n v="15.690893785999995"/>
    <n v="3.3578800520330163"/>
    <n v="715.59998736999989"/>
    <n v="0.66627194043080984"/>
    <n v="298.86170286700002"/>
    <n v="699.106472188"/>
    <n v="1185.1811702310006"/>
    <n v="63.956952615988996"/>
    <n v="236.68358101837964"/>
    <n v="4.3834341086236694"/>
    <n v="2.2616157655402862"/>
    <n v="12.723917248514276"/>
    <n v="0.27826043907781106"/>
    <n v="1.1918033900681146"/>
    <n v="318.47444804200001"/>
    <n v="1680.2796615950003"/>
    <n v="0.29652123004421133"/>
    <n v="1.724762303781026"/>
    <n v="429.30756061099999"/>
    <n v="66.34429400386847"/>
    <n v="1529.0865709986269"/>
    <n v="18317.849621242713"/>
    <n v="0.1151308435331202"/>
    <n v="1023.4602913317726"/>
    <n v="11789.72022438354"/>
    <n v="7.3588407769436426E-2"/>
    <n v="1031.4887076514781"/>
    <n v="14021.864354578711"/>
    <n v="4.876402076809061E-2"/>
    <n v="47.127016751699706"/>
    <n v="2368.8799810410396"/>
    <n v="-0.16153802117242944"/>
  </r>
  <r>
    <x v="62"/>
    <x v="2"/>
    <x v="2"/>
    <x v="5"/>
    <n v="107403.59062806917"/>
    <n v="4524.7368421052633"/>
    <n v="992.9383303149998"/>
    <n v="0.92449267711493288"/>
    <n v="3041.8159120519999"/>
    <n v="11382.552703886002"/>
    <n v="0.23069193174942004"/>
    <n v="-5.9986710638941676E-2"/>
    <n v="0.16441693242145283"/>
    <n v="559.97745219599983"/>
    <n v="0.52137684496523129"/>
    <n v="1871.4273506929999"/>
    <n v="7355.8802996570003"/>
    <n v="-1.3577682416505921E-2"/>
    <n v="0.21981760468487654"/>
    <n v="0.15112905869906457"/>
    <n v="219.81453538999997"/>
    <n v="3259.7550472869998"/>
    <n v="0.17734142336479941"/>
    <n v="0.24693444203157311"/>
    <n v="326.04844308599996"/>
    <n v="3991.6770990419986"/>
    <n v="0.11048603064563367"/>
    <n v="-3.5399990211740895E-2"/>
    <n v="162.80912338899998"/>
    <n v="164.76301203599999"/>
    <n v="0.33404127027738451"/>
    <n v="0.21162287545515457"/>
    <n v="165.70788527900001"/>
    <n v="0.15428523786773049"/>
    <n v="57.685102975"/>
    <n v="5.3708728579437648E-2"/>
    <n v="209.56788986500001"/>
    <n v="46.316039402524133"/>
    <n v="122.53881230099999"/>
    <n v="27.081975499813886"/>
    <n v="79.297287635933912"/>
    <n v="46"/>
    <n v="10.166337094335233"/>
    <n v="20.203023123072622"/>
    <n v="41.029077564000019"/>
    <n v="168.53881230100001"/>
    <n v="847.81760941599998"/>
    <n v="0.78937548033373561"/>
    <n v="2143.2921088600001"/>
    <n v="8997.2055044469998"/>
    <n v="741.54267326499996"/>
    <n v="0.69042633391364761"/>
    <n v="8255.9892159709998"/>
    <n v="8.8270826865492822"/>
    <n v="692.12717524199991"/>
    <n v="0.64441716631130708"/>
    <n v="7749.1520119349989"/>
    <n v="8.2900400997385155"/>
    <n v="0.34567468468569706"/>
    <n v="0.23858533473027355"/>
    <n v="0.14960605267076521"/>
    <n v="404.37226482199992"/>
    <n v="1187.7814947829997"/>
    <n v="4652.0604239859995"/>
    <n v="0.24471455963914712"/>
    <n v="0.23281082727685343"/>
    <n v="0.16874064614100104"/>
    <n v="298.82184760500002"/>
    <n v="105.5504172169999"/>
    <n v="65.829090278999999"/>
    <n v="49.415498023000005"/>
    <n v="10.921187186658138"/>
    <n v="4.6009167602340487E-2"/>
    <n v="506.83720403599995"/>
    <n v="135.91585269100003"/>
    <n v="114.36137784799998"/>
    <n v="77.923525753000007"/>
    <n v="145.12072089899982"/>
    <n v="898.52380319199983"/>
    <n v="2385.3471994390011"/>
    <n v="-0.65955745412049471"/>
    <n v="0.21226355137762343"/>
    <n v="0.22389142489998837"/>
    <n v="32.072742783308094"/>
    <n v="0.13511719678119732"/>
    <n v="486.5335182401119"/>
    <n v="2.491074821091618"/>
    <n v="194.53621892199982"/>
    <n v="0.1811263643835378"/>
    <n v="53.593922126999999"/>
    <n v="107.890532232"/>
    <n v="1446.0899588059999"/>
    <n v="-0.39660131831907786"/>
    <n v="-0.43035853007767877"/>
    <n v="-7.5679495316183676E-2"/>
    <n v="11.844649533709433"/>
    <n v="4.9899562774015492E-2"/>
    <n v="0.10045337553529013"/>
    <n v="1.5895579310874619"/>
    <n v="21.664072748999999"/>
    <n v="4.7879188348377335"/>
    <n v="124.92208260157507"/>
    <n v="0"/>
    <n v="0"/>
    <n v="31.929849378"/>
    <n v="7.0567306988716991"/>
    <n v="901.41153154300002"/>
    <n v="0.83927504310775114"/>
    <n v="91.526798771999822"/>
    <n v="790.63327095999978"/>
    <n v="939.25724063300015"/>
    <n v="20.228093249598658"/>
    <n v="190.62727340959273"/>
    <n v="-0.72876988823196531"/>
    <n v="0.43284051167938276"/>
    <n v="1.442825791213616"/>
    <n v="8.5217634007181825E-2"/>
    <n v="0.90151689000415669"/>
    <n v="140.94229679499983"/>
    <n v="1446.094444669"/>
    <n v="0.13122680160952233"/>
    <n v="1.4385594768149224"/>
    <n v="420.30763731799999"/>
    <n v="66.795615731785944"/>
    <n v="1486.532191427186"/>
    <n v="18027.761480983503"/>
    <n v="6.806736537517577E-2"/>
    <n v="838.3446219652468"/>
    <n v="11673.261360230486"/>
    <n v="5.7812965510809722E-2"/>
    <n v="1269.2713438264632"/>
    <n v="14231.470440966537"/>
    <n v="5.6988018274068297E-2"/>
    <n v="80.235688435305988"/>
    <n v="2299.7270447480309"/>
    <n v="-0.14365066613647393"/>
  </r>
  <r>
    <x v="63"/>
    <x v="3"/>
    <x v="3"/>
    <x v="5"/>
    <n v="107403.59062806917"/>
    <n v="4274.090909090909"/>
    <n v="1052.792667809"/>
    <n v="0.98022110960400244"/>
    <n v="4094.6085798610002"/>
    <n v="11550.491753447001"/>
    <n v="0.2199099533626836"/>
    <n v="0.18979303027942351"/>
    <n v="0.18231037712268106"/>
    <n v="807.30564953699991"/>
    <n v="0.75165610834431107"/>
    <n v="2678.7330002299996"/>
    <n v="7518.228834339001"/>
    <n v="0.25171989104810377"/>
    <n v="0.22925966676184295"/>
    <n v="0.17409132285852191"/>
    <n v="420.18343935699994"/>
    <n v="3338.3415954299994"/>
    <n v="0.22160069621602907"/>
    <n v="0.23005639150787194"/>
    <n v="371.90721236999997"/>
    <n v="4060.5635050673322"/>
    <n v="0.11372875688539796"/>
    <n v="0.22733226426366104"/>
    <n v="159.96545731699999"/>
    <n v="174.71222094200002"/>
    <n v="0.11219698444671056"/>
    <n v="0.39259020928907673"/>
    <n v="42.079225582999996"/>
    <n v="3.9178602258016955E-2"/>
    <n v="16.503338472999999"/>
    <n v="1.5365723228145939E-2"/>
    <n v="186.904454216"/>
    <n v="43.729639399680956"/>
    <n v="108.62129169900001"/>
    <n v="25.413893623077744"/>
    <n v="104.71118125901165"/>
    <n v="43.8"/>
    <n v="10.24779325747102"/>
    <n v="30.450816380543642"/>
    <n v="34.483162516999997"/>
    <n v="152.42129169899999"/>
    <n v="805.66503268400015"/>
    <n v="0.75012858319975506"/>
    <n v="2948.9571415440005"/>
    <n v="9195.754447745001"/>
    <n v="730.47772597100015"/>
    <n v="0.6801241203383892"/>
    <n v="8404.7108233160016"/>
    <n v="8.8598476246436775"/>
    <n v="694.88522248000015"/>
    <n v="0.64698509464766141"/>
    <n v="7893.2337359290004"/>
    <n v="8.3241090755163416"/>
    <n v="0.32703620735665306"/>
    <n v="0.2615580668524049"/>
    <n v="0.17021830448476294"/>
    <n v="397.92069704800008"/>
    <n v="1585.7021918309997"/>
    <n v="4714.9146383989992"/>
    <n v="0.18758729288202036"/>
    <n v="0.22114165884075998"/>
    <n v="0.17139273947883482"/>
    <n v="300.09446367700002"/>
    <n v="97.826233371000058"/>
    <n v="70.889170491999991"/>
    <n v="35.592503491000002"/>
    <n v="8.3275026778900365"/>
    <n v="3.3139025690727839E-2"/>
    <n v="511.47708738699993"/>
    <n v="156.952720535"/>
    <n v="111.25498790099999"/>
    <n v="33.054953217000005"/>
    <n v="247.12763512499987"/>
    <n v="1145.6514383169997"/>
    <n v="2354.7373057020004"/>
    <n v="-0.11021158668193276"/>
    <n v="0.12436426785338894"/>
    <n v="0.23202668590468511"/>
    <n v="57.819929519834062"/>
    <n v="0.23009252640424743"/>
    <n v="489.06202856067944"/>
    <n v="2.4121101088935171"/>
    <n v="282.72013861599987"/>
    <n v="0.26323155209497529"/>
    <n v="100.10283615999998"/>
    <n v="207.99336839199998"/>
    <n v="1466.1197084699998"/>
    <n v="0.25014334454312026"/>
    <n v="-0.22815009895926641"/>
    <n v="-6.3705057726017866E-2"/>
    <n v="23.420848617675205"/>
    <n v="9.3202504287448668E-2"/>
    <n v="0.1936558798227388"/>
    <n v="1.5936577235439973"/>
    <n v="53.183486373000008"/>
    <n v="12.443227695480168"/>
    <n v="130.22208536626101"/>
    <n v="0"/>
    <n v="0"/>
    <n v="46.919349786999973"/>
    <n v="10.977620922195037"/>
    <n v="905.76786884400008"/>
    <n v="0.84333108748720376"/>
    <n v="147.02479896499989"/>
    <n v="937.65806992499961"/>
    <n v="888.61759723200021"/>
    <n v="34.399080902158857"/>
    <n v="185.67572140150429"/>
    <n v="-0.25618994896024139"/>
    <n v="0.25111360862182819"/>
    <n v="1.572738489151873"/>
    <n v="0.13689002211679874"/>
    <n v="0.81845238534952003"/>
    <n v="182.61730245599989"/>
    <n v="1400.094684619"/>
    <n v="0.17002904780752659"/>
    <n v="1.3541909344768557"/>
    <n v="416.81324312200002"/>
    <n v="67.311411992263061"/>
    <n v="1564.0626702794625"/>
    <n v="18117.546732394345"/>
    <n v="7.9906884491572683E-2"/>
    <n v="1199.3592552029565"/>
    <n v="11798.040943767475"/>
    <n v="7.3315728453529516E-2"/>
    <n v="1196.9219020046783"/>
    <n v="14416.860579123309"/>
    <n v="7.1271361583635118E-2"/>
    <n v="148.71599509977008"/>
    <n v="2315.031206697473"/>
    <n v="-0.13607688767441961"/>
  </r>
  <r>
    <x v="64"/>
    <x v="4"/>
    <x v="4"/>
    <x v="5"/>
    <n v="107403.59062806917"/>
    <n v="4072.5"/>
    <n v="1183.3630319040003"/>
    <n v="1.1017909410514035"/>
    <n v="5277.9716117650005"/>
    <n v="11672.531770068001"/>
    <n v="0.19470390186176756"/>
    <n v="0.11498857074013258"/>
    <n v="0.17431912741414157"/>
    <n v="873.9174724730002"/>
    <n v="0.81367621637465815"/>
    <n v="3552.6504727029997"/>
    <n v="7730.2676508960003"/>
    <n v="0.32035904868929665"/>
    <n v="0.25048327461250053"/>
    <n v="0.19270524678439704"/>
    <n v="504.82807106190012"/>
    <n v="3470.4590211728996"/>
    <n v="0.23182062229233824"/>
    <n v="0.35447719940980504"/>
    <n v="387.19782036000004"/>
    <n v="4132.4157017456655"/>
    <n v="0.12392956943982081"/>
    <n v="0.22785220812471607"/>
    <n v="182.84118522400004"/>
    <n v="198.45475533999993"/>
    <n v="0.27225378962869118"/>
    <n v="0.44562330225473246"/>
    <n v="96.586501780000006"/>
    <n v="8.9928559385385951E-2"/>
    <n v="42.904134490000004"/>
    <n v="3.9946648188489253E-2"/>
    <n v="169.95492316100001"/>
    <n v="41.732332267894414"/>
    <n v="113.19774268499999"/>
    <n v="27.795639701657457"/>
    <n v="132.5068209606691"/>
    <n v="12.494814033999999"/>
    <n v="3.0680942993247391"/>
    <n v="33.518910679868384"/>
    <n v="44.262366442000015"/>
    <n v="125.692556719"/>
    <n v="672.71715304200006"/>
    <n v="0.62634512413236787"/>
    <n v="3621.6742945860005"/>
    <n v="9215.1753561210007"/>
    <n v="654.62658918000011"/>
    <n v="0.60950158682024369"/>
    <n v="8449.8562346250001"/>
    <n v="8.7911384900510754"/>
    <n v="642.50722869900017"/>
    <n v="0.59821764332251792"/>
    <n v="7963.9163923940005"/>
    <n v="8.2860190366047455"/>
    <n v="2.9727567752863893E-2"/>
    <n v="0.21091891709869226"/>
    <n v="0.16688092751045924"/>
    <n v="397.45385965099996"/>
    <n v="1983.1560514819996"/>
    <n v="4782.3927838"/>
    <n v="0.20449427787245078"/>
    <n v="0.21776850813345483"/>
    <n v="0.179291474014591"/>
    <n v="301.20121048200002"/>
    <n v="96.252649168999938"/>
    <n v="50.808717177999995"/>
    <n v="12.119360480999999"/>
    <n v="2.9759018983425412"/>
    <n v="1.1283943497725754E-2"/>
    <n v="485.93984223099994"/>
    <n v="87.694756731999988"/>
    <n v="109.86443260600001"/>
    <n v="14.776026394000001"/>
    <n v="510.64587886200025"/>
    <n v="1656.2973171789999"/>
    <n v="2457.3564139470004"/>
    <n v="0.2515009201230205"/>
    <n v="0.16071790041048439"/>
    <n v="0.20307791085127924"/>
    <n v="125.3887977561695"/>
    <n v="0.47544581691903559"/>
    <n v="533.58481855017283"/>
    <n v="2.4335170801462138"/>
    <n v="522.76523934300019"/>
    <n v="0.4867297604167613"/>
    <n v="128.320563443"/>
    <n v="336.31393183499995"/>
    <n v="1452.5162141999999"/>
    <n v="-9.5850516742616687E-2"/>
    <n v="-0.18250938723680221"/>
    <n v="-8.8012044475078599E-2"/>
    <n v="31.50903951945979"/>
    <n v="0.1194751150241939"/>
    <n v="0.31313099484693269"/>
    <n v="1.5552043888273774"/>
    <n v="78.042201250999994"/>
    <n v="19.163217004542663"/>
    <n v="132.43418743923516"/>
    <n v="0"/>
    <n v="0"/>
    <n v="50.278362192000003"/>
    <n v="12.345822514917128"/>
    <n v="801.03771648500003"/>
    <n v="0.7458202391565617"/>
    <n v="382.32531541900028"/>
    <n v="1319.983385344"/>
    <n v="1004.8401997470004"/>
    <n v="93.879758236709705"/>
    <n v="226.81711637864433"/>
    <n v="0.43675842777645379"/>
    <n v="0.29975723158534762"/>
    <n v="1.2336449376616794"/>
    <n v="0.3559707018948417"/>
    <n v="0.87831269131883638"/>
    <n v="394.44467590000028"/>
    <n v="1490.7800419780003"/>
    <n v="0.36725464539256747"/>
    <n v="1.3834321447651647"/>
    <n v="409.99564808299999"/>
    <n v="67.182462927143774"/>
    <n v="1761.416566682442"/>
    <n v="18120.335103008267"/>
    <n v="6.8763423841763816E-2"/>
    <n v="1300.8119000053969"/>
    <n v="12002.109957857567"/>
    <n v="8.5926655710278022E-2"/>
    <n v="1001.3285070711538"/>
    <n v="14335.667384779223"/>
    <n v="6.582797896292969E-2"/>
    <n v="191.00306516323707"/>
    <n v="2270.8639740339117"/>
    <n v="-0.16221826817462859"/>
  </r>
  <r>
    <x v="65"/>
    <x v="5"/>
    <x v="5"/>
    <x v="5"/>
    <n v="107403.59062806917"/>
    <n v="3969"/>
    <n v="961.69130117399993"/>
    <n v="0.89539958166228073"/>
    <n v="6239.6629129390003"/>
    <n v="11859.472350779"/>
    <n v="0.20165492530077356"/>
    <n v="0.24129126411045121"/>
    <n v="0.18826919612039994"/>
    <n v="676.90941695999993"/>
    <n v="0.63024840510601554"/>
    <n v="4229.5598896629999"/>
    <n v="7860.3704793290008"/>
    <n v="0.23793207902537161"/>
    <n v="0.24845747068063617"/>
    <n v="0.19918313155080014"/>
    <n v="311.6096656249"/>
    <n v="3519.3195363217997"/>
    <n v="0.21699080226724643"/>
    <n v="0.18595879400707327"/>
    <n v="356.37531824600001"/>
    <n v="4200.4218202039992"/>
    <n v="0.13841964835323761"/>
    <n v="0.23583003492886223"/>
    <n v="176.11208458600004"/>
    <n v="189.23170400099994"/>
    <n v="0.27580149246417873"/>
    <n v="0.36067607580718941"/>
    <n v="66.716170855000001"/>
    <n v="6.2117262993593256E-2"/>
    <n v="35.735190127000003"/>
    <n v="3.327187659000002E-2"/>
    <n v="182.33052323200002"/>
    <n v="45.938655387251195"/>
    <n v="108.48828704599998"/>
    <n v="27.333909560594606"/>
    <n v="159.84073052126371"/>
    <n v="27.829152894"/>
    <n v="7.0116283431594857"/>
    <n v="40.53053902302787"/>
    <n v="46.013083292000033"/>
    <n v="136.31743993999999"/>
    <n v="736.55129303700005"/>
    <n v="0.68577902166010785"/>
    <n v="4358.225587623001"/>
    <n v="9319.3165863519989"/>
    <n v="700.13225375600007"/>
    <n v="0.65187043530090827"/>
    <n v="8554.6411515900018"/>
    <n v="8.7805258800401216"/>
    <n v="648.77288025900009"/>
    <n v="0.60405138828705773"/>
    <n v="8037.767629033"/>
    <n v="8.2503164229102897"/>
    <n v="0.1646735818353775"/>
    <n v="0.20284717180302225"/>
    <n v="0.17982694266097243"/>
    <n v="406.28248677600004"/>
    <n v="2389.4385382579994"/>
    <n v="4853.0447831079991"/>
    <n v="0.21050530850459848"/>
    <n v="0.21652738345905154"/>
    <n v="0.18521622324592091"/>
    <n v="302.10377090100002"/>
    <n v="104.17871587500002"/>
    <n v="47.966850073999993"/>
    <n v="51.359373496999993"/>
    <n v="12.940129376921137"/>
    <n v="4.7819047013850563E-2"/>
    <n v="516.87352255699989"/>
    <n v="102.06744179899999"/>
    <n v="118.281542825"/>
    <n v="10.593598066"/>
    <n v="225.14000813699988"/>
    <n v="1881.4373253159997"/>
    <n v="2540.1557644270001"/>
    <n v="0.58169852411053591"/>
    <n v="0.19890222252100864"/>
    <n v="0.22030473927730121"/>
    <n v="56.724617822373361"/>
    <n v="0.20962056000217288"/>
    <n v="562.23158694814526"/>
    <n v="2.4847456116149549"/>
    <n v="276.49938163399986"/>
    <n v="0.25743960701602342"/>
    <n v="76.133217696000017"/>
    <n v="412.44714953099998"/>
    <n v="1440.1838115999999"/>
    <n v="-0.13940333610657551"/>
    <n v="-0.17488049795170391"/>
    <n v="-5.973492083115417E-2"/>
    <n v="19.181964650037798"/>
    <n v="7.0885169900551853E-2"/>
    <n v="0.38401616474748451"/>
    <n v="1.5276479097654998"/>
    <n v="32.502854918999994"/>
    <n v="8.1891798737717298"/>
    <n v="132.41534890428807"/>
    <n v="0"/>
    <n v="0"/>
    <n v="43.630362777000023"/>
    <n v="10.992784776266069"/>
    <n v="812.68451073300002"/>
    <n v="0.75666419156065967"/>
    <n v="149.00679044099985"/>
    <n v="1468.9901757849998"/>
    <n v="1099.9719528270002"/>
    <n v="37.542653172335562"/>
    <n v="253.73248138429682"/>
    <n v="1.765785375563667"/>
    <n v="0.37361137749807627"/>
    <n v="1.0003256697405103"/>
    <n v="0.13873539010162103"/>
    <n v="0.95709770184945553"/>
    <n v="200.36616393799983"/>
    <n v="1616.8454753840001"/>
    <n v="0.18655443711547159"/>
    <n v="1.4873071589792866"/>
    <n v="427.57219298500002"/>
    <n v="67.95615731785945"/>
    <n v="1415.1643340805254"/>
    <n v="18242.890511895555"/>
    <n v="7.7006286479593289E-2"/>
    <n v="996.09725398952537"/>
    <n v="12085.904637591892"/>
    <n v="8.6763302337079073E-2"/>
    <n v="1083.8624814994184"/>
    <n v="14364.404817699755"/>
    <n v="7.3493674208175763E-2"/>
    <n v="112.03284691318407"/>
    <n v="2235.2990874476968"/>
    <n v="-0.13752184484462593"/>
  </r>
  <r>
    <x v="66"/>
    <x v="6"/>
    <x v="6"/>
    <x v="5"/>
    <n v="107403.59062806917"/>
    <n v="3962.8260869565215"/>
    <n v="1086.4679564180001"/>
    <n v="1.0115750786957949"/>
    <n v="7326.1308693570008"/>
    <n v="12044.471109584001"/>
    <n v="0.20218217189610499"/>
    <n v="0.205219168103423"/>
    <n v="0.19010560304945767"/>
    <n v="891.52400867000006"/>
    <n v="0.83006909122552797"/>
    <n v="5121.0838983329995"/>
    <n v="8117.6390390289998"/>
    <n v="0.40562293964961871"/>
    <n v="0.27324140223761817"/>
    <n v="0.22354372029123848"/>
    <n v="430.12076372799999"/>
    <n v="3641.1473855377999"/>
    <n v="0.23500712849223326"/>
    <n v="0.39516915076962622"/>
    <n v="445.15895762100007"/>
    <n v="4316.5451843453329"/>
    <n v="0.1606292413208612"/>
    <n v="0.35292037227124373"/>
    <n v="170.244979167"/>
    <n v="242.01336523800001"/>
    <n v="0.24447408249577829"/>
    <n v="0.54198882662254255"/>
    <n v="69.705391949000003"/>
    <n v="6.4900429810009527E-2"/>
    <n v="15.027150486"/>
    <n v="1.3991292468086964E-2"/>
    <n v="110.211405313"/>
    <n v="27.811315181293544"/>
    <n v="63.105137161000002"/>
    <n v="15.924276204981075"/>
    <n v="175.76500672624479"/>
    <n v="0"/>
    <n v="0"/>
    <n v="40.53053902302787"/>
    <n v="47.106268151999998"/>
    <n v="63.105137161000002"/>
    <n v="808.80953297700012"/>
    <n v="0.75305632544246004"/>
    <n v="5167.0351206000014"/>
    <n v="9393.1419222999994"/>
    <n v="713.54285020800012"/>
    <n v="0.66435660673482244"/>
    <n v="8579.5372165050012"/>
    <n v="8.678578866565271"/>
    <n v="670.53056281500017"/>
    <n v="0.6243092608858849"/>
    <n v="8118.9247676400009"/>
    <n v="8.2187902130275106"/>
    <n v="0.10044479357028591"/>
    <n v="0.18557779413649333"/>
    <n v="0.17477301077559715"/>
    <n v="402.00626029400007"/>
    <n v="2791.4447985519996"/>
    <n v="4920.569060417999"/>
    <n v="0.20187717349556089"/>
    <n v="0.21439557730728298"/>
    <n v="0.19150122639551337"/>
    <n v="304.51925776500002"/>
    <n v="97.487002529000051"/>
    <n v="61.002278497999995"/>
    <n v="43.012287393000001"/>
    <n v="10.853942729047123"/>
    <n v="4.0047345848937606E-2"/>
    <n v="460.61244886499998"/>
    <n v="113.56412853800001"/>
    <n v="115.64041770500002"/>
    <n v="73.584160548999989"/>
    <n v="277.65842344099997"/>
    <n v="2159.0957487569995"/>
    <n v="2651.329187284"/>
    <n v="0.66776840236071155"/>
    <n v="0.24387275957815691"/>
    <n v="0.24780281379294089"/>
    <n v="70.065760482121902"/>
    <n v="0.25851875325333484"/>
    <n v="599.72145902498414"/>
    <n v="2.5580053011759385"/>
    <n v="320.67071083399998"/>
    <n v="0.29856609910227244"/>
    <n v="141.69952347999998"/>
    <n v="554.14667301099996"/>
    <n v="1468.1764265260001"/>
    <n v="0.24618218261299529"/>
    <n v="-9.6849138447640648E-2"/>
    <n v="-5.4932587584195391E-2"/>
    <n v="35.757189533600304"/>
    <n v="0.1319318308181103"/>
    <n v="0.51594799556559479"/>
    <n v="1.5330504115739534"/>
    <n v="38.629924931999994"/>
    <n v="9.7480747538098633"/>
    <n v="128.74322196172227"/>
    <n v="0"/>
    <n v="0"/>
    <n v="103.06959854799999"/>
    <n v="26.009114779790444"/>
    <n v="950.50905645700004"/>
    <n v="0.88498815626057037"/>
    <n v="135.95889996099999"/>
    <n v="1604.9490757459998"/>
    <n v="1183.1527607580003"/>
    <n v="34.308570948521584"/>
    <n v="277.71403650447314"/>
    <n v="1.5760480292413432"/>
    <n v="0.43016233611548693"/>
    <n v="1.0710442597606451"/>
    <n v="0.12658692243522451"/>
    <n v="1.0249548896019856"/>
    <n v="178.97118735399999"/>
    <n v="1643.7652096230001"/>
    <n v="0.16663426828416211"/>
    <n v="1.4847435431397451"/>
    <n v="418.35862961300001"/>
    <n v="68.278529980657638"/>
    <n v="1591.2292732807539"/>
    <n v="18336.276503508725"/>
    <n v="7.3775519316848337E-2"/>
    <n v="1305.7164659557791"/>
    <n v="12337.76894130373"/>
    <n v="0.10311048137473322"/>
    <n v="1184.5737352665981"/>
    <n v="14327.759741977823"/>
    <n v="6.4276309441345658E-2"/>
    <n v="207.53159671150141"/>
    <n v="2253.90007010408"/>
    <n v="-0.13860371049956421"/>
  </r>
  <r>
    <x v="67"/>
    <x v="7"/>
    <x v="7"/>
    <x v="5"/>
    <n v="107403.59062806917"/>
    <n v="3974.5"/>
    <n v="951.01629430699995"/>
    <n v="0.88546042897234256"/>
    <n v="8277.1471636640017"/>
    <n v="12079.654296714001"/>
    <n v="0.18078631909111165"/>
    <n v="3.8416592340115185E-2"/>
    <n v="0.17603457546217149"/>
    <n v="613.925693701"/>
    <n v="0.57160630302107873"/>
    <n v="5735.0095920339991"/>
    <n v="8165.5583479440011"/>
    <n v="8.4662134921177135E-2"/>
    <n v="0.24997746018155431"/>
    <n v="0.21500289598050903"/>
    <n v="224.03055815899998"/>
    <n v="3675.1913723438001"/>
    <n v="0.24002561455930005"/>
    <n v="0.1791915426630093"/>
    <n v="391.22609842399999"/>
    <n v="4352.7183738016665"/>
    <n v="0.15410262863331003"/>
    <n v="0.10188112403165106"/>
    <n v="156.16543883699998"/>
    <n v="215.492654208"/>
    <n v="0.14699080922769348"/>
    <n v="0.19758981380605545"/>
    <n v="70.649695468000004"/>
    <n v="6.577964019159728E-2"/>
    <n v="56.503861178000001"/>
    <n v="5.2608912651411037E-2"/>
    <n v="209.93704395999998"/>
    <n v="52.820994832054339"/>
    <n v="157.86137652399998"/>
    <n v="39.718549886526603"/>
    <n v="215.48355661277139"/>
    <n v="0"/>
    <n v="0"/>
    <n v="40.53053902302787"/>
    <n v="52.075667436000003"/>
    <n v="157.86137652399998"/>
    <n v="683.05188582799997"/>
    <n v="0.63596745866100424"/>
    <n v="5850.0870064280016"/>
    <n v="9400.8779122329997"/>
    <n v="664.92511693400002"/>
    <n v="0.6190902120177596"/>
    <n v="8629.3329913260004"/>
    <n v="8.6131732647271217"/>
    <n v="647.66270052300001"/>
    <n v="0.603017735939396"/>
    <n v="8187.8710898809995"/>
    <n v="8.1778312903618104"/>
    <n v="1.1455364785612376E-2"/>
    <n v="0.16221705344762927"/>
    <n v="0.16580357105913235"/>
    <n v="400.94736231499996"/>
    <n v="3192.3921608669998"/>
    <n v="4977.8605719639991"/>
    <n v="0.16671187590084235"/>
    <n v="0.20819382981423873"/>
    <n v="0.19587823609958144"/>
    <n v="305.46326045699999"/>
    <n v="95.484101857999974"/>
    <n v="45.183987758999997"/>
    <n v="17.262416411000004"/>
    <n v="4.3432925930305712"/>
    <n v="1.6072476078363616E-2"/>
    <n v="441.46190144499997"/>
    <n v="85.055431069000008"/>
    <n v="109.54068813200001"/>
    <n v="25.062000142000006"/>
    <n v="267.96440847899999"/>
    <n v="2427.0601572359992"/>
    <n v="2678.7763844809997"/>
    <n v="0.11411739330712112"/>
    <n v="0.2280814510587672"/>
    <n v="0.21340522993415822"/>
    <n v="67.420910423701088"/>
    <n v="0.24949297031133832"/>
    <n v="619.94637740298219"/>
    <n v="2.5398585849828046"/>
    <n v="285.22682488999999"/>
    <n v="0.26556544638970198"/>
    <n v="109.06892762299998"/>
    <n v="663.21560063399988"/>
    <n v="1449.1060980960001"/>
    <n v="-0.148825028468343"/>
    <n v="-0.105828597527729"/>
    <n v="-7.5264220506012669E-2"/>
    <n v="27.44217577632406"/>
    <n v="0.10155054126700265"/>
    <n v="0.61749853683259748"/>
    <n v="1.4920117795500221"/>
    <n v="40.708756139999998"/>
    <n v="10.242484876085042"/>
    <n v="127.19402489680031"/>
    <n v="0"/>
    <n v="0"/>
    <n v="68.360171482999988"/>
    <n v="17.19969090023902"/>
    <n v="792.120813451"/>
    <n v="0.73751799992800693"/>
    <n v="158.89548085600001"/>
    <n v="1763.8445566019998"/>
    <n v="1229.6702863850001"/>
    <n v="39.978734647377031"/>
    <n v="295.64117221292133"/>
    <n v="0.41393817437065894"/>
    <n v="0.4286855427459102"/>
    <n v="0.91955090313514054"/>
    <n v="0.14794242904433569"/>
    <n v="1.0478468054327823"/>
    <n v="176.15789726700001"/>
    <n v="1671.1321878299998"/>
    <n v="0.16401490512269928"/>
    <n v="1.4831887797980945"/>
    <n v="414.04444765"/>
    <n v="68.665377176015468"/>
    <n v="1385.0011948076592"/>
    <n v="18249.33878721216"/>
    <n v="6.1929174989395985E-2"/>
    <n v="894.08333420680856"/>
    <n v="12322.159433909726"/>
    <n v="9.6400346456855912E-2"/>
    <n v="994.75443654387607"/>
    <n v="14237.137665415419"/>
    <n v="5.7301147768487937E-2"/>
    <n v="158.84122698898869"/>
    <n v="2206.7942139986963"/>
    <n v="-0.15714192302936059"/>
  </r>
  <r>
    <x v="68"/>
    <x v="8"/>
    <x v="8"/>
    <x v="5"/>
    <n v="107403.59062806917"/>
    <n v="3986.6666666666665"/>
    <n v="1090.1667557430001"/>
    <n v="1.0150189107905792"/>
    <n v="9367.3139194070027"/>
    <n v="12350.156614871001"/>
    <n v="0.19640900442584464"/>
    <n v="0.33001592572889749"/>
    <n v="0.21659234857327325"/>
    <n v="823.64789551600006"/>
    <n v="0.76687184357572635"/>
    <n v="6558.6574875499991"/>
    <n v="8433.7053736350008"/>
    <n v="0.48271216168477737"/>
    <n v="0.27511249175881947"/>
    <n v="0.25232108446355195"/>
    <n v="372.74603312999989"/>
    <n v="3729.6422587118"/>
    <n v="0.23182306568125322"/>
    <n v="0.17107042605558331"/>
    <n v="456.69857069800008"/>
    <n v="4521.8428264269996"/>
    <n v="0.19691714372175761"/>
    <n v="0.58810735040695761"/>
    <n v="156.60143292099994"/>
    <n v="233.72259047000006"/>
    <n v="0.14951465654254381"/>
    <n v="0.49365833638879808"/>
    <n v="70.125049658000009"/>
    <n v="6.5291159492831083E-2"/>
    <n v="44.719327354999997"/>
    <n v="4.1636715396098603E-2"/>
    <n v="151.67448321400002"/>
    <n v="38.045438933277595"/>
    <n v="107.505259619"/>
    <n v="26.966202245568564"/>
    <n v="242.44975885833995"/>
    <n v="0"/>
    <n v="0"/>
    <n v="40.53053902302787"/>
    <n v="44.16922359500002"/>
    <n v="107.505259619"/>
    <n v="783.54315273199995"/>
    <n v="0.72953161821689272"/>
    <n v="6633.6301591600013"/>
    <n v="9463.9785738709998"/>
    <n v="740.73724960999994"/>
    <n v="0.68967643006938129"/>
    <n v="8745.3280973359997"/>
    <n v="8.6076570698363213"/>
    <n v="694.75573513599988"/>
    <n v="0.64686453318110049"/>
    <n v="8287.6462570040003"/>
    <n v="8.16262090653189"/>
    <n v="8.7585980030384869E-2"/>
    <n v="0.15287270319043023"/>
    <n v="0.15907071540146278"/>
    <n v="403.27392143999992"/>
    <n v="3595.6660823069997"/>
    <n v="5037.4366589489991"/>
    <n v="0.17333855792099873"/>
    <n v="0.20418185685963985"/>
    <n v="0.19732732437407519"/>
    <n v="306.11163400700002"/>
    <n v="97.162287432999904"/>
    <n v="47.240276496"/>
    <n v="45.981514473999994"/>
    <n v="11.533824700836119"/>
    <n v="4.2811896888280611E-2"/>
    <n v="457.68184033199998"/>
    <n v="125.062600217"/>
    <n v="109.407231201"/>
    <n v="52.577608904000002"/>
    <n v="306.62360301100011"/>
    <n v="2733.6837602469996"/>
    <n v="2886.1780410000001"/>
    <n v="2.0902800625436493"/>
    <n v="0.31710521174542272"/>
    <n v="0.4530494097137221"/>
    <n v="76.912275002759216"/>
    <n v="0.28548729257368627"/>
    <n v="677.0637503624497"/>
    <n v="2.7149349405930381"/>
    <n v="352.60511748500011"/>
    <n v="0.32829918946196684"/>
    <n v="53.162851089"/>
    <n v="716.3784517229999"/>
    <n v="1362.1542692340001"/>
    <n v="-0.62057615156676116"/>
    <n v="-0.18761777303289384"/>
    <n v="-0.13999389391181483"/>
    <n v="13.335163316638797"/>
    <n v="4.9498206510710706E-2"/>
    <n v="0.66699674334330816"/>
    <n v="1.3855949527170603"/>
    <n v="20.274481881999996"/>
    <n v="5.0855723784280933"/>
    <n v="124.9968102372234"/>
    <n v="0"/>
    <n v="0"/>
    <n v="32.888369207000004"/>
    <n v="8.2495909382107033"/>
    <n v="836.70600382099997"/>
    <n v="0.7790298247276034"/>
    <n v="253.4607519220001"/>
    <n v="2017.3053085239999"/>
    <n v="1524.0237717660002"/>
    <n v="63.577111686120432"/>
    <n v="367.37643521255802"/>
    <n v="-7.1981856061572698"/>
    <n v="0.68996027811071903"/>
    <n v="2.7873232120197615"/>
    <n v="0.23598908606297558"/>
    <n v="1.3293399878759775"/>
    <n v="299.44226639600009"/>
    <n v="1981.7056120980001"/>
    <n v="0.27880098295125616"/>
    <n v="1.7743761511804093"/>
    <n v="416.04194919100001"/>
    <n v="68.471953578336553"/>
    <n v="1592.136194121839"/>
    <n v="18535.928867514242"/>
    <n v="0.10053920127558547"/>
    <n v="1202.8981976886216"/>
    <n v="12640.266284593701"/>
    <n v="0.13125817735547241"/>
    <n v="1144.327146786565"/>
    <n v="14233.957550268698"/>
    <n v="5.2245128692651965E-2"/>
    <n v="77.641790997211871"/>
    <n v="2061.2639756739281"/>
    <n v="-0.21481995273937571"/>
  </r>
  <r>
    <x v="69"/>
    <x v="9"/>
    <x v="9"/>
    <x v="5"/>
    <n v="107403.59062806917"/>
    <n v="4351.95652173913"/>
    <n v="989.88140071600003"/>
    <n v="0.9216464691053835"/>
    <n v="10357.195320123003"/>
    <n v="12375.524423328003"/>
    <n v="0.17775189384235524"/>
    <n v="2.6301141487893087E-2"/>
    <n v="0.1972653712310064"/>
    <n v="691.49721565699997"/>
    <n v="0.64383063137209684"/>
    <n v="7250.1547032069993"/>
    <n v="8555.1507722259994"/>
    <n v="0.21304273568684917"/>
    <n v="0.2689197743170586"/>
    <n v="0.25857186163672941"/>
    <n v="234.9581037990001"/>
    <n v="3743.1441055598002"/>
    <n v="0.22159149733550221"/>
    <n v="6.0968459568011113E-2"/>
    <n v="451.16403057999997"/>
    <n v="4600.9712848533336"/>
    <n v="0.20557003874079971"/>
    <n v="0.21269057141033243"/>
    <n v="171.65248611900006"/>
    <n v="226.81221868099993"/>
    <n v="0.12457219612847581"/>
    <n v="0.19623774544013761"/>
    <n v="69.133051979000001"/>
    <n v="6.4367542625649019E-2"/>
    <n v="54.483900163999998"/>
    <n v="5.0728192461156889E-2"/>
    <n v="174.76723291599998"/>
    <n v="40.158313173165489"/>
    <n v="130.16522457000002"/>
    <n v="29.909587542934219"/>
    <n v="272.35934640127414"/>
    <n v="0"/>
    <n v="0"/>
    <n v="40.53053902302787"/>
    <n v="44.602008345999963"/>
    <n v="130.16522457000002"/>
    <n v="771.72568192100005"/>
    <n v="0.71852875440024166"/>
    <n v="7405.355841081001"/>
    <n v="9500.9378511460018"/>
    <n v="696.70807852600001"/>
    <n v="0.64868229679457312"/>
    <n v="8772.5961159150011"/>
    <n v="8.511408362222733"/>
    <n v="680.19505638800001"/>
    <n v="0.63330755741999922"/>
    <n v="8327.8175914509993"/>
    <n v="8.0837309984038814"/>
    <n v="5.0300717399847095E-2"/>
    <n v="0.14125779240152592"/>
    <n v="0.14305565590165958"/>
    <n v="411.64940448900006"/>
    <n v="4007.3154867959997"/>
    <n v="5096.6145549100002"/>
    <n v="0.16789412627460365"/>
    <n v="0.20035062519037039"/>
    <n v="0.19670429495711583"/>
    <n v="306.03833261300002"/>
    <n v="105.61107187600004"/>
    <n v="71.170952099999994"/>
    <n v="16.513022138000004"/>
    <n v="3.7943904208402031"/>
    <n v="1.5374739374573985E-2"/>
    <n v="444.77852446399999"/>
    <n v="106.16197482100002"/>
    <n v="117.172911661"/>
    <n v="49.057416712000006"/>
    <n v="218.15571879499998"/>
    <n v="2951.8394790419998"/>
    <n v="2874.5865721820001"/>
    <n v="-5.0453147820574973E-2"/>
    <n v="0.28047373342565995"/>
    <n v="0.41981847624187996"/>
    <n v="50.128193538987965"/>
    <n v="0.20311771470514184"/>
    <n v="680.80485427233691"/>
    <n v="2.6623974988947037"/>
    <n v="234.66874093299998"/>
    <n v="0.21849245407971579"/>
    <n v="85.901997723000008"/>
    <n v="802.28044944599992"/>
    <n v="1317.048219022"/>
    <n v="-0.34429984205534825"/>
    <n v="-0.20788431613537028"/>
    <n v="-0.15524532504118638"/>
    <n v="19.73870770397123"/>
    <n v="7.9980564169844545E-2"/>
    <n v="0.74697730751315272"/>
    <n v="1.3197940458146498"/>
    <n v="45.698800129999995"/>
    <n v="10.500748318996953"/>
    <n v="127.68186856602591"/>
    <n v="0"/>
    <n v="0"/>
    <n v="40.203197593000013"/>
    <n v="9.2379593849742783"/>
    <n v="857.62767964400007"/>
    <n v="0.79850931857008611"/>
    <n v="132.25372107199996"/>
    <n v="2149.5590295960001"/>
    <n v="1557.5383531600003"/>
    <n v="30.389485835016728"/>
    <n v="377.83000205012922"/>
    <n v="0.33942549533340993"/>
    <n v="0.66318028810492224"/>
    <n v="2.345760424281031"/>
    <n v="0.12313715053529728"/>
    <n v="1.3426034530800539"/>
    <n v="148.76674320999996"/>
    <n v="2002.3168776240002"/>
    <n v="0.13851188990987123"/>
    <n v="1.7702808168989046"/>
    <n v="442.60152834000002"/>
    <n v="68.665377176015468"/>
    <n v="1441.6019272399212"/>
    <n v="18496.103304343833"/>
    <n v="8.9057835510561345E-2"/>
    <n v="1007.0536915342789"/>
    <n v="12771.759030654895"/>
    <n v="0.14265178673266377"/>
    <n v="1123.8934578962171"/>
    <n v="14229.299622670031"/>
    <n v="4.2857194729255088E-2"/>
    <n v="125.10234597969298"/>
    <n v="1985.1468414580668"/>
    <n v="-0.22409378217112152"/>
  </r>
  <r>
    <x v="70"/>
    <x v="10"/>
    <x v="10"/>
    <x v="5"/>
    <n v="107403.59062806917"/>
    <n v="4799"/>
    <n v="1208.7742741490001"/>
    <n v="1.1254505245871131"/>
    <n v="11565.969594272003"/>
    <n v="12573.006627996001"/>
    <n v="0.17955939275707733"/>
    <n v="0.19527712184013146"/>
    <n v="0.1933454811920865"/>
    <n v="760.10001637400012"/>
    <n v="0.70770447424441441"/>
    <n v="8010.2547195809993"/>
    <n v="8598.2436142300012"/>
    <n v="6.01009913769186E-2"/>
    <n v="0.24563681547114546"/>
    <n v="0.2428998451804667"/>
    <n v="373.22998389200001"/>
    <n v="3785.3559271497998"/>
    <n v="0.21005144755735983"/>
    <n v="0.12752116468911034"/>
    <n v="390.94126365700004"/>
    <n v="4635.797634657667"/>
    <n v="0.20400137661315432"/>
    <n v="9.7795257793505286E-2"/>
    <n v="174.72928696300002"/>
    <n v="198.14650726899998"/>
    <n v="8.147961659227243E-2"/>
    <n v="0.159708235327505"/>
    <n v="69.234032013999993"/>
    <n v="6.4461561861327718E-2"/>
    <n v="21.892250569000005"/>
    <n v="2.0383164511521109E-2"/>
    <n v="357.54797519200002"/>
    <n v="74.504683307355705"/>
    <n v="126.623489667"/>
    <n v="26.38539063700771"/>
    <n v="298.74473703828187"/>
    <n v="194.1"/>
    <n v="40.445926234632218"/>
    <n v="80.976465257660095"/>
    <n v="36.824485525000028"/>
    <n v="320.72348966699997"/>
    <n v="822.004882694"/>
    <n v="0.7653420876221384"/>
    <n v="8227.3607237750002"/>
    <n v="9543.0677818400018"/>
    <n v="770.19183449499997"/>
    <n v="0.71710063880649788"/>
    <n v="8835.2276203660003"/>
    <n v="8.4411590067955764"/>
    <n v="750.05747457199993"/>
    <n v="0.69835418926485848"/>
    <n v="8421.265411755001"/>
    <n v="8.0514314390766977"/>
    <n v="5.402139225776792E-2"/>
    <n v="0.13189793063886834"/>
    <n v="0.12329609026334487"/>
    <n v="426.79484112599999"/>
    <n v="4434.1103279219997"/>
    <n v="5138.6513903180003"/>
    <n v="0.10925525858663998"/>
    <n v="0.1909367990566142"/>
    <n v="0.1851079981191277"/>
    <n v="309.74574594900002"/>
    <n v="117.04909517699997"/>
    <n v="109.16437908199998"/>
    <n v="20.134359923000002"/>
    <n v="4.1955323865388623"/>
    <n v="1.8746449541639464E-2"/>
    <n v="413.96220861099999"/>
    <n v="114.50930517799999"/>
    <n v="120.029131487"/>
    <n v="31.372865898000004"/>
    <n v="386.76939145500012"/>
    <n v="3338.6088704969998"/>
    <n v="3029.9388461560002"/>
    <n v="0.67130848255749709"/>
    <n v="0.31612882089531835"/>
    <n v="0.48501839052572615"/>
    <n v="80.593746917066071"/>
    <n v="0.36010843696497485"/>
    <n v="712.31045979633541"/>
    <n v="2.7649925361148062"/>
    <n v="406.90375137800009"/>
    <n v="0.37885488650661431"/>
    <n v="161.28281733100005"/>
    <n v="963.56326677699997"/>
    <n v="1311.563634099"/>
    <n v="-3.2887631808562245E-2"/>
    <n v="-0.18314394083259633"/>
    <n v="-0.14190198516539154"/>
    <n v="33.607588524901033"/>
    <n v="0.1501652006118778"/>
    <n v="0.89714250812503049"/>
    <n v="1.2843859353918585"/>
    <n v="73.119611266999996"/>
    <n v="15.236426602833923"/>
    <n v="127.39140276768356"/>
    <n v="0"/>
    <n v="0"/>
    <n v="88.16320606400005"/>
    <n v="18.37116192206711"/>
    <n v="983.28770002500005"/>
    <n v="0.91550728823401628"/>
    <n v="225.48657412400007"/>
    <n v="2375.0456037200001"/>
    <n v="1718.3752120570002"/>
    <n v="46.986158392165045"/>
    <n v="411.10267893051684"/>
    <n v="2.4878200674552846"/>
    <n v="0.75010345151358693"/>
    <n v="2.3569670506779037"/>
    <n v="0.20994323635309706"/>
    <n v="1.4806066007229477"/>
    <n v="245.62093404700008"/>
    <n v="2132.337420668"/>
    <n v="0.22868968589473657"/>
    <n v="1.8703341684418264"/>
    <n v="453.55856903599999"/>
    <n v="68.923275306254027"/>
    <n v="1753.7969122592135"/>
    <n v="18661.055510424994"/>
    <n v="8.4806383878080149E-2"/>
    <n v="1102.8205101927729"/>
    <n v="12748.086920497039"/>
    <n v="0.12846687285291991"/>
    <n v="1192.6375800359158"/>
    <n v="14196.672784680817"/>
    <n v="2.4023841754916564E-2"/>
    <n v="234.00341410699821"/>
    <n v="1957.141373827945"/>
    <n v="-0.21315413705483222"/>
  </r>
  <r>
    <x v="71"/>
    <x v="11"/>
    <x v="11"/>
    <x v="5"/>
    <n v="107403.59062806917"/>
    <n v="4874.2857142857147"/>
    <n v="1153.1431435940003"/>
    <n v="1.0736541831150237"/>
    <n v="12719.112737866002"/>
    <n v="12719.112737866002"/>
    <n v="0.17634854660865962"/>
    <n v="0.14508514084105051"/>
    <n v="0.17634854660865962"/>
    <n v="645.72799703200008"/>
    <n v="0.6012163962637983"/>
    <n v="8655.9827166129999"/>
    <n v="8655.9827166129999"/>
    <n v="9.8197606976008212E-2"/>
    <n v="0.23328504538602934"/>
    <n v="0.23328504538602934"/>
    <n v="246.49838849999995"/>
    <n v="3799.5117046547998"/>
    <n v="0.19687809247974153"/>
    <n v="6.0926308111879823E-2"/>
    <n v="366.94277503200004"/>
    <n v="4681.256769306"/>
    <n v="0.21955508884243757"/>
    <n v="0.14140419274237814"/>
    <n v="173.31518794799999"/>
    <n v="177.92228997600003"/>
    <n v="0.11847061703998696"/>
    <n v="4.9430891030816326E-2"/>
    <n v="137.97886439500002"/>
    <n v="0.12846764580972977"/>
    <n v="85.473133856999993"/>
    <n v="7.9581262932807567E-2"/>
    <n v="283.96314831000007"/>
    <n v="58.257386816236824"/>
    <n v="136.34448594699998"/>
    <n v="27.972198172010543"/>
    <n v="326.71693521029243"/>
    <n v="82.62"/>
    <n v="16.950175849941381"/>
    <n v="97.926641107601483"/>
    <n v="64.998662363000079"/>
    <n v="218.96448594699999"/>
    <n v="1452.4623545049999"/>
    <n v="1.3523405930950405"/>
    <n v="9679.8230782800001"/>
    <n v="9679.8230782800001"/>
    <n v="1296.1519122319999"/>
    <n v="1.2068050096392771"/>
    <n v="8948.3006588469998"/>
    <n v="8.3314725387853326"/>
    <n v="1241.2977214709999"/>
    <n v="1.1557320516122442"/>
    <n v="8503.1539737620005"/>
    <n v="7.9170108969706643"/>
    <n v="0.10394053570034445"/>
    <n v="0.12761295317223942"/>
    <n v="0.12761295317223942"/>
    <n v="787.60097884300001"/>
    <n v="5221.7113067649998"/>
    <n v="5221.7113067649998"/>
    <n v="0.11789222925421905"/>
    <n v="0.17931399700407669"/>
    <n v="0.17931399700407669"/>
    <n v="307.44806939799997"/>
    <n v="480.15290944500003"/>
    <n v="101.96899973699999"/>
    <n v="54.854190760999998"/>
    <n v="11.253790601611957"/>
    <n v="5.1072958027032891E-2"/>
    <n v="445.14668508499994"/>
    <n v="277.38971373599998"/>
    <n v="194.740625384"/>
    <n v="35.907846044000003"/>
    <n v="-299.31921091099957"/>
    <n v="3039.2896595860002"/>
    <n v="3039.2896595860002"/>
    <n v="-3.0293882439552777E-2"/>
    <n v="0.3641222753887472"/>
    <n v="0.3641222753887472"/>
    <n v="-61.407809975879154"/>
    <n v="-0.27868640998001665"/>
    <n v="716.34737034224145"/>
    <n v="2.8297840340467202"/>
    <n v="-244.46502014999959"/>
    <n v="-0.22761345195298374"/>
    <n v="283.39011580400006"/>
    <n v="1246.9533825809999"/>
    <n v="1246.9533825809999"/>
    <n v="-0.1856614463231786"/>
    <n v="-0.18371745007815887"/>
    <n v="-0.18371745007815887"/>
    <n v="58.139824461547484"/>
    <n v="0.26385534612651773"/>
    <n v="1.160997854251548"/>
    <n v="1.1609978542515482"/>
    <n v="131.17334401100001"/>
    <n v="26.911295664624852"/>
    <n v="128.86415032120905"/>
    <n v="0"/>
    <n v="0"/>
    <n v="152.21677179300005"/>
    <n v="31.228528796922635"/>
    <n v="1735.852470309"/>
    <n v="1.6161959392215584"/>
    <n v="-582.70932671499963"/>
    <n v="1792.3362770050005"/>
    <n v="1792.3362770050005"/>
    <n v="-119.54763443742664"/>
    <n v="430.78336881472694"/>
    <n v="-0.1126304244671299"/>
    <n v="1.558951238674799"/>
    <n v="1.558951238674799"/>
    <n v="-0.54254175610653432"/>
    <n v="1.6687861797951715"/>
    <n v="-527.85513595399959"/>
    <n v="2237.4829620899995"/>
    <n v="-0.49146879807950145"/>
    <n v="2.0832478216098398"/>
    <n v="844.91124159399999"/>
    <n v="69.310122501611858"/>
    <n v="1663.7442006644601"/>
    <n v="18762.885271783525"/>
    <n v="6.8297925798407544E-2"/>
    <n v="931.65034734570429"/>
    <n v="12767.766492242145"/>
    <n v="0.11919446565248393"/>
    <n v="2095.5991738020975"/>
    <n v="14251.610311424101"/>
    <n v="2.6200906224499665E-2"/>
    <n v="408.87262289488751"/>
    <n v="1826.2654270064108"/>
    <n v="-0.2557154008422915"/>
  </r>
  <r>
    <x v="72"/>
    <x v="0"/>
    <x v="0"/>
    <x v="6"/>
    <n v="111030.93359014504"/>
    <n v="4978.5714285714284"/>
    <n v="940.72586127900001"/>
    <n v="0.84726465937101469"/>
    <n v="940.72586127900001"/>
    <n v="12625.422707645001"/>
    <n v="-9.0572883683312955E-2"/>
    <n v="-9.0572883683312955E-2"/>
    <n v="0.14130066780862727"/>
    <n v="601.88127809000002"/>
    <n v="0.54208431707127624"/>
    <n v="601.88127809000002"/>
    <n v="8625.4216009000011"/>
    <n v="-4.8322370562842942E-2"/>
    <n v="-4.8322370562842942E-2"/>
    <n v="0.21522677906339927"/>
    <n v="311.98086993300001"/>
    <n v="3857.2379103588"/>
    <n v="0.20823474598918779"/>
    <n v="0.22704089177301245"/>
    <n v="330.56002752133338"/>
    <n v="4650.124686975334"/>
    <n v="0.19517021877444418"/>
    <n v="-8.6073435064440318E-2"/>
    <n v="199.69782137300001"/>
    <n v="148.18409739000001"/>
    <n v="9.3455056050058882E-2"/>
    <n v="-0.19915918482540129"/>
    <n v="6.3281085300000006"/>
    <n v="5.6994103583415025E-3"/>
    <n v="3.149718182"/>
    <n v="2.8367933873516171E-3"/>
    <n v="329.36675647699997"/>
    <n v="66.156880784476314"/>
    <n v="130.57840407200001"/>
    <n v="26.228086901119084"/>
    <n v="26.228086901119084"/>
    <n v="164.46"/>
    <n v="33.03357245337159"/>
    <n v="33.03357245337159"/>
    <n v="34.328352404999947"/>
    <n v="295.03840407200005"/>
    <n v="644.78271129300003"/>
    <n v="0.58072348889105452"/>
    <n v="644.78271129300003"/>
    <n v="9713.4651909500008"/>
    <n v="644.64137129300002"/>
    <n v="0.58059619103321447"/>
    <n v="8981.8014315170003"/>
    <n v="8.343055538500451"/>
    <n v="590.66509630200005"/>
    <n v="0.53198246398824001"/>
    <n v="8561.9678847590003"/>
    <n v="7.9538039709256028"/>
    <n v="5.5048073627903538E-2"/>
    <n v="5.5048073627903538E-2"/>
    <n v="0.12238665129348836"/>
    <n v="416.82089053999994"/>
    <n v="416.82089053999994"/>
    <n v="5257.6371251359997"/>
    <n v="9.4319462224651485E-2"/>
    <n v="9.4319462224651485E-2"/>
    <n v="0.16764318413390389"/>
    <n v="325.49693840700002"/>
    <n v="91.323952132999921"/>
    <n v="4.4804507570000007"/>
    <n v="53.976274990999997"/>
    <n v="10.841719510387374"/>
    <n v="4.8613727044974485E-2"/>
    <n v="419.83354675800001"/>
    <n v="41.554823604999996"/>
    <n v="123.69230318700002"/>
    <n v="4.2579682129999998"/>
    <n v="295.94314998599998"/>
    <n v="295.94314998599998"/>
    <n v="2911.9575166950008"/>
    <n v="-0.30082583376299632"/>
    <n v="-0.30082583376299632"/>
    <n v="0.20927674953668829"/>
    <n v="59.443387371649926"/>
    <n v="0.26654117047996029"/>
    <n v="685.81050413099445"/>
    <n v="2.7022273066800695"/>
    <n v="349.91942497699995"/>
    <n v="0.31515489752493475"/>
    <n v="2.4334052349999995"/>
    <n v="2.4334052349999995"/>
    <n v="1226.35626426"/>
    <n v="-0.89433999496003469"/>
    <n v="-0.89433999496003469"/>
    <n v="-0.16357118008103677"/>
    <n v="0.48877580043041602"/>
    <n v="2.1916461983311516E-3"/>
    <n v="2.1916461983311516E-3"/>
    <n v="1.14174652687579"/>
    <n v="0.43937369899999995"/>
    <n v="8.8252966800573873E-2"/>
    <n v="125.72951879109205"/>
    <n v="0"/>
    <n v="0"/>
    <n v="1.9940315359999996"/>
    <n v="0.40052283362984209"/>
    <n v="647.21611652800004"/>
    <n v="0.58291513508938564"/>
    <n v="293.50974475099997"/>
    <n v="293.50974475099997"/>
    <n v="1685.6012524350003"/>
    <n v="58.954611571219509"/>
    <n v="404.65357681978548"/>
    <n v="-0.26667437715943654"/>
    <n v="-0.26667437715943654"/>
    <n v="0.78969998627086557"/>
    <n v="0.26434952428162917"/>
    <n v="1.5604807798042797"/>
    <n v="347.48601974199994"/>
    <n v="2105.4347991929999"/>
    <n v="0.31296325132660358"/>
    <n v="1.949732347379127"/>
    <n v="452.66488173300002"/>
    <n v="69.374597034171501"/>
    <n v="1356.0091178845064"/>
    <n v="18539.781153726595"/>
    <n v="3.9248282129716427E-2"/>
    <n v="867.58165642898712"/>
    <n v="12669.877525847849"/>
    <n v="0.10609929874693114"/>
    <n v="929.42191934520736"/>
    <n v="14248.080391729669"/>
    <n v="2.3431108719872418E-2"/>
    <n v="3.5076315236849434"/>
    <n v="1794.6152415661625"/>
    <n v="-0.23588635268086389"/>
  </r>
  <r>
    <x v="73"/>
    <x v="1"/>
    <x v="1"/>
    <x v="6"/>
    <n v="111030.93359014504"/>
    <n v="5085.75"/>
    <n v="936.44543586400005"/>
    <n v="0.84340949461954062"/>
    <n v="1877.1712971430002"/>
    <n v="12547.406453272"/>
    <n v="-8.3805048249115277E-2"/>
    <n v="-7.6904091227706806E-2"/>
    <n v="9.6234286746608166E-2"/>
    <n v="600.30466626600003"/>
    <n v="0.54066434177878719"/>
    <n v="1202.1859443560002"/>
    <n v="8546.7187624720009"/>
    <n v="-0.11590864295891401"/>
    <n v="-8.331538571639141E-2"/>
    <n v="0.16067311043090338"/>
    <n v="246.69295531300006"/>
    <n v="3896.6933678877999"/>
    <n v="0.21157382131773783"/>
    <n v="0.19038763713564899"/>
    <n v="335.22376333733331"/>
    <n v="4609.4442809326674"/>
    <n v="0.15131257093929706"/>
    <n v="-0.10822015118843509"/>
    <n v="158.44154816800003"/>
    <n v="146.666802058"/>
    <n v="9.6508103242063381E-3"/>
    <n v="-0.17989525316557309"/>
    <n v="92.366327411"/>
    <n v="8.3189724182593308E-2"/>
    <n v="34.500920296999993"/>
    <n v="3.107325065315154E-2"/>
    <n v="209.27352188999998"/>
    <n v="41.148999044388731"/>
    <n v="132.07897184699999"/>
    <n v="25.970401975519831"/>
    <n v="52.198488876638919"/>
    <n v="0"/>
    <n v="0"/>
    <n v="33.03357245337159"/>
    <n v="77.194550042999992"/>
    <n v="132.07897184699999"/>
    <n v="746.20260054200003"/>
    <n v="0.67206730270007564"/>
    <n v="1390.9853118350002"/>
    <n v="9775.3338906710014"/>
    <n v="703.79945201500004"/>
    <n v="0.63387691092734211"/>
    <n v="9057.4771074850014"/>
    <n v="8.3921067723960565"/>
    <n v="685.77256334500009"/>
    <n v="0.61764099532516981"/>
    <n v="8639.2294172320017"/>
    <n v="8.0048800801854387"/>
    <n v="9.0407182293286592E-2"/>
    <n v="7.3726509037416177E-2"/>
    <n v="0.11343738244377444"/>
    <n v="442.11215306500003"/>
    <n v="858.93304360499997"/>
    <n v="5297.2351204089991"/>
    <n v="9.8376652116327623E-2"/>
    <n v="9.6404038599034347E-2"/>
    <n v="0.15848354860958902"/>
    <n v="325.80024952399998"/>
    <n v="116.31190354100005"/>
    <n v="29.443965044000002"/>
    <n v="18.026888670000002"/>
    <n v="3.5445880489603305"/>
    <n v="1.6235915602172371E-2"/>
    <n v="418.24769025299992"/>
    <n v="93.600041812000015"/>
    <n v="127.625768714"/>
    <n v="35.393783237000001"/>
    <n v="190.24283532200002"/>
    <n v="486.185985308"/>
    <n v="2772.0725626010008"/>
    <n v="-0.4237297149126954"/>
    <n v="-0.35468012179047437"/>
    <n v="3.9593241339424212E-2"/>
    <n v="37.407036390306253"/>
    <n v="0.17134219191946498"/>
    <n v="652.56958803239831"/>
    <n v="2.5661982203345377"/>
    <n v="208.26972399200002"/>
    <n v="0.18757810752163734"/>
    <n v="39.361891436999997"/>
    <n v="41.795296671999999"/>
    <n v="1234.4520691480002"/>
    <n v="0.25893246586240681"/>
    <n v="-0.23024114044734434"/>
    <n v="-0.16665183671679051"/>
    <n v="7.7396434030379"/>
    <n v="3.5451283857793038E-2"/>
    <n v="3.7642930056124194E-2"/>
    <n v="1.1480869715463977"/>
    <n v="31.988522150000001"/>
    <n v="6.2898337806616524"/>
    <n v="128.68623275087324"/>
    <n v="0"/>
    <n v="0"/>
    <n v="7.3733692869999956"/>
    <n v="1.4498096223762464"/>
    <n v="785.56449197899997"/>
    <n v="0.70751858655786859"/>
    <n v="150.88094388500002"/>
    <n v="444.39068863599999"/>
    <n v="1537.6204934530003"/>
    <n v="29.66739298726835"/>
    <n v="370.36401719106476"/>
    <n v="-0.49514794823964003"/>
    <n v="-0.36434476533283067"/>
    <n v="0.29737168635011879"/>
    <n v="0.13589090806167195"/>
    <n v="1.4181112487881402"/>
    <n v="168.90783255500003"/>
    <n v="1955.8681837059999"/>
    <n v="0.15212682366384431"/>
    <n v="1.8053379409987595"/>
    <n v="476.89904574399998"/>
    <n v="69.181173436492585"/>
    <n v="1353.6131137232655"/>
    <n v="18364.307696451233"/>
    <n v="2.5362188340407599E-3"/>
    <n v="867.72836661562542"/>
    <n v="12514.145601131704"/>
    <n v="6.1445510407440063E-2"/>
    <n v="1078.6209072140186"/>
    <n v="14295.212591292209"/>
    <n v="1.9494428829233357E-2"/>
    <n v="56.896825366996275"/>
    <n v="1804.3850501814593"/>
    <n v="-0.23829612955380908"/>
  </r>
  <r>
    <x v="74"/>
    <x v="2"/>
    <x v="2"/>
    <x v="6"/>
    <n v="111030.93359014504"/>
    <n v="5124.545454545455"/>
    <n v="985.46210423200012"/>
    <n v="0.88755635242129349"/>
    <n v="2862.6334013750002"/>
    <n v="12539.930227188997"/>
    <n v="-5.8906428218440055E-2"/>
    <n v="-7.5293961918339036E-3"/>
    <n v="0.10167996172843252"/>
    <n v="617.58399484600011"/>
    <n v="0.55622696745550559"/>
    <n v="1819.7699392020004"/>
    <n v="8604.3253051220017"/>
    <n v="0.10287296823129433"/>
    <n v="-2.7603214985540525E-2"/>
    <n v="0.1697206798652251"/>
    <n v="231.38207823700003"/>
    <n v="3908.2609107347998"/>
    <n v="0.19894312733330466"/>
    <n v="5.2624103435547021E-2"/>
    <n v="339.45667571633328"/>
    <n v="4622.8525135629998"/>
    <n v="0.15812286386403418"/>
    <n v="4.1123437067898116E-2"/>
    <n v="166.58681136500002"/>
    <n v="167.36931231099999"/>
    <n v="2.320317128035887E-2"/>
    <n v="1.5818479176810119E-2"/>
    <n v="91.445618342000003"/>
    <n v="8.2360487645324637E-2"/>
    <n v="80.170305266"/>
    <n v="7.2205377973256823E-2"/>
    <n v="196.26218577799997"/>
    <n v="38.298457398580801"/>
    <n v="144.27900401799999"/>
    <n v="28.154497856980662"/>
    <n v="80.352986733619588"/>
    <n v="0"/>
    <n v="0"/>
    <n v="33.03357245337159"/>
    <n v="51.983181759999979"/>
    <n v="144.27900401799999"/>
    <n v="911.29042259000005"/>
    <n v="0.82075363425646719"/>
    <n v="2302.2757344250003"/>
    <n v="9838.8067038450008"/>
    <n v="805.63523747500005"/>
    <n v="0.72559530162007679"/>
    <n v="9121.5696716950006"/>
    <n v="8.4272757401024876"/>
    <n v="772.24680568799999"/>
    <n v="0.69552401363987415"/>
    <n v="8719.3490476780007"/>
    <n v="8.0559869275140041"/>
    <n v="7.4866117982288483E-2"/>
    <n v="7.4177301781586102E-2"/>
    <n v="9.3540288590943765E-2"/>
    <n v="443.01245071200003"/>
    <n v="1301.9454943169999"/>
    <n v="5335.8753062989999"/>
    <n v="9.5555974658670273E-2"/>
    <n v="9.6115320903241708E-2"/>
    <n v="0.14699183157365159"/>
    <n v="326.24367788699999"/>
    <n v="116.76877282500004"/>
    <n v="63.536006344"/>
    <n v="33.388431787000002"/>
    <n v="6.5153938204186623"/>
    <n v="3.0071287980202584E-2"/>
    <n v="402.22062401699998"/>
    <n v="203.18893411600001"/>
    <n v="137.786107848"/>
    <n v="30.378491783000001"/>
    <n v="74.171681642000067"/>
    <n v="560.35766695000007"/>
    <n v="2701.1235233440011"/>
    <n v="-0.4888966842052721"/>
    <n v="-0.37635745991443614"/>
    <n v="0.13238170274720007"/>
    <n v="14.473806955153462"/>
    <n v="6.680271816482633E-2"/>
    <n v="634.97065220424372"/>
    <n v="2.4978837417181663"/>
    <n v="107.56011342900007"/>
    <n v="9.6874006145028904E-2"/>
    <n v="158.92890780900001"/>
    <n v="200.72420448100002"/>
    <n v="1339.7870548300002"/>
    <n v="1.9654278228115247"/>
    <n v="0.86044317632410228"/>
    <n v="-7.3510574725082378E-2"/>
    <n v="31.013269219425222"/>
    <n v="0.14313930602048575"/>
    <n v="0.18078223607660995"/>
    <n v="1.2413267147928682"/>
    <n v="139.56255626600003"/>
    <n v="27.234133740039031"/>
    <n v="151.13244765607453"/>
    <n v="0"/>
    <n v="0"/>
    <n v="19.366351542999979"/>
    <n v="3.779135479386194"/>
    <n v="1070.219330399"/>
    <n v="0.96389294027695283"/>
    <n v="-84.757226166999942"/>
    <n v="359.63346246900005"/>
    <n v="1361.3364685140004"/>
    <n v="-16.539462264271762"/>
    <n v="333.59646167719438"/>
    <n v="-1.9260372623556583"/>
    <n v="-0.54513239490626642"/>
    <n v="0.4493755380544584"/>
    <n v="-7.633658785565943E-2"/>
    <n v="1.256557026925299"/>
    <n v="-51.36879437999994"/>
    <n v="1763.5570925310003"/>
    <n v="-4.6265299875456842E-2"/>
    <n v="1.6278458395137805"/>
    <n v="481.34502297799997"/>
    <n v="69.052224371373299"/>
    <n v="1427.1257924032047"/>
    <n v="18304.901297427252"/>
    <n v="1.537294670423095E-2"/>
    <n v="894.37233987501997"/>
    <n v="12570.173319041478"/>
    <n v="7.6834736337410448E-2"/>
    <n v="1319.7119005014847"/>
    <n v="14345.653147967232"/>
    <n v="8.0232543414495705E-3"/>
    <n v="230.15754996429413"/>
    <n v="1954.3069117104471"/>
    <n v="-0.1502004917611558"/>
  </r>
  <r>
    <x v="75"/>
    <x v="3"/>
    <x v="3"/>
    <x v="6"/>
    <n v="111030.93359014504"/>
    <n v="5034.5"/>
    <n v="1331.6446183040002"/>
    <n v="1.1993456014875798"/>
    <n v="4194.2780196790009"/>
    <n v="12818.782177683999"/>
    <n v="2.434162823480035E-2"/>
    <n v="0.26486881892455405"/>
    <n v="0.10980401971703957"/>
    <n v="933.51964514700012"/>
    <n v="0.84077438148269168"/>
    <n v="2753.2895843490005"/>
    <n v="8730.5393007319981"/>
    <n v="0.15633978987064623"/>
    <n v="2.7832779195462676E-2"/>
    <n v="0.16124947685229407"/>
    <n v="621.80488654200008"/>
    <n v="4109.8823579197997"/>
    <n v="0.23111498342350467"/>
    <n v="0.47984148897809553"/>
    <n v="331.94154321633334"/>
    <n v="4582.8868444093332"/>
    <n v="0.12863321523975024"/>
    <n v="-0.10746139850040315"/>
    <n v="171.62883380000005"/>
    <n v="148.636800854"/>
    <n v="7.2911844085732813E-2"/>
    <n v="-0.1492478313618163"/>
    <n v="74.276513472000005"/>
    <n v="6.6897134942754996E-2"/>
    <n v="46.207505111999993"/>
    <n v="4.1616785176794471E-2"/>
    <n v="277.64095457299999"/>
    <n v="55.147671977952122"/>
    <n v="142.92288358100001"/>
    <n v="28.388694722613963"/>
    <n v="108.74168145623355"/>
    <n v="75.099999999999994"/>
    <n v="14.917072201807528"/>
    <n v="47.950644655179119"/>
    <n v="59.618070991999986"/>
    <n v="218.022883581"/>
    <n v="848.02505008599996"/>
    <n v="0.7637736824013065"/>
    <n v="3150.3007845110005"/>
    <n v="9881.1667212470002"/>
    <n v="797.78347880999991"/>
    <n v="0.71852361590951275"/>
    <n v="9188.8754245339987"/>
    <n v="8.4656752356736096"/>
    <n v="758.13017080399993"/>
    <n v="0.68280986774598329"/>
    <n v="8782.5939960019987"/>
    <n v="8.0918117006123254"/>
    <n v="5.2577703739830062E-2"/>
    <n v="6.827621877935508E-2"/>
    <n v="7.4535730308683545E-2"/>
    <n v="442.43691625399998"/>
    <n v="1744.3824105709998"/>
    <n v="5380.3915255049997"/>
    <n v="0.11187208792165459"/>
    <n v="0.10006936961900337"/>
    <n v="0.14114293431449498"/>
    <n v="326.39887682800003"/>
    <n v="116.03803942599995"/>
    <n v="76.686650916999994"/>
    <n v="39.653308006000003"/>
    <n v="7.8763150275101808"/>
    <n v="3.571374816352943E-2"/>
    <n v="406.28142853199995"/>
    <n v="142.18233474600001"/>
    <n v="124.922932285"/>
    <n v="22.142907877999995"/>
    <n v="483.61956821800027"/>
    <n v="1043.9772351680003"/>
    <n v="2937.6154564370017"/>
    <n v="0.95696271674910083"/>
    <n v="-8.8747938289469808E-2"/>
    <n v="0.24753425756816316"/>
    <n v="96.061092108054481"/>
    <n v="0.43557191908627318"/>
    <n v="673.21181479246411"/>
    <n v="2.7033631344001923"/>
    <n v="523.27287622400024"/>
    <n v="0.47128566724980259"/>
    <n v="116.13020943800002"/>
    <n v="316.85441391900002"/>
    <n v="1355.8144281080001"/>
    <n v="0.1601090827474918"/>
    <n v="0.52338709819744023"/>
    <n v="-7.5236203240942046E-2"/>
    <n v="23.066880412752017"/>
    <n v="0.1045926623175828"/>
    <n v="0.28537489839419272"/>
    <n v="1.252716872823002"/>
    <n v="50.979568219000001"/>
    <n v="10.126043940609792"/>
    <n v="148.81526390120416"/>
    <n v="0"/>
    <n v="0"/>
    <n v="65.150641219000022"/>
    <n v="12.940836472142223"/>
    <n v="964.15525952400003"/>
    <n v="0.86836634471888952"/>
    <n v="367.48935878000026"/>
    <n v="727.12282124900025"/>
    <n v="1581.8010283290009"/>
    <n v="72.994211695302468"/>
    <n v="372.19159247033792"/>
    <n v="1.4995059429904969"/>
    <n v="-0.22453307386651022"/>
    <n v="0.78006943960622976"/>
    <n v="0.33097925676869039"/>
    <n v="1.4506462615771907"/>
    <n v="407.14266678600029"/>
    <n v="1988.0824568610008"/>
    <n v="0.36669300493221985"/>
    <n v="1.8245097966384738"/>
    <n v="474.78814212600003"/>
    <n v="68.665377176015468"/>
    <n v="1939.3246976427272"/>
    <n v="18680.163324790519"/>
    <n v="3.1053685176382739E-2"/>
    <n v="1359.52015927042"/>
    <n v="12730.334223108941"/>
    <n v="7.9021024234872339E-2"/>
    <n v="1235.0111292801748"/>
    <n v="14383.742375242728"/>
    <n v="-2.2971855556777054E-3"/>
    <n v="169.12484022379161"/>
    <n v="1974.7157568344689"/>
    <n v="-0.14700253235397365"/>
  </r>
  <r>
    <x v="76"/>
    <x v="4"/>
    <x v="4"/>
    <x v="6"/>
    <n v="111030.93359014504"/>
    <n v="5026.8421052631575"/>
    <n v="1194.2228953949998"/>
    <n v="1.0755767395447691"/>
    <n v="5388.5009150740007"/>
    <n v="12829.642041175"/>
    <n v="2.0941625199844216E-2"/>
    <n v="9.1771191073344305E-3"/>
    <n v="9.9131044909570587E-2"/>
    <n v="882.32904381099991"/>
    <n v="0.79466957115572179"/>
    <n v="3635.6186281600003"/>
    <n v="8738.9508720699996"/>
    <n v="9.6251323528258048E-3"/>
    <n v="2.3353875112255285E-2"/>
    <n v="0.13048490255794509"/>
    <n v="599.00283808799998"/>
    <n v="4204.0571249458999"/>
    <n v="0.21138359487819813"/>
    <n v="0.18654819813803991"/>
    <n v="251.21946306333331"/>
    <n v="4446.908487112667"/>
    <n v="7.6103859840177757E-2"/>
    <n v="-0.35118575091729554"/>
    <n v="174.00844461600002"/>
    <n v="145.398604823"/>
    <n v="-4.8308265980550158E-2"/>
    <n v="-0.26734633002924113"/>
    <n v="77.653948753000009"/>
    <n v="6.9939021714118491E-2"/>
    <n v="26.309081245000002"/>
    <n v="2.3695271573700577E-2"/>
    <n v="207.93082158599998"/>
    <n v="41.36410438837818"/>
    <n v="154.86689152700001"/>
    <n v="30.807988053743067"/>
    <n v="139.54966950997661"/>
    <n v="0"/>
    <n v="0"/>
    <n v="47.950644655179119"/>
    <n v="53.063930058999972"/>
    <n v="154.86689152700001"/>
    <n v="909.05867466200004"/>
    <n v="0.81874361069290946"/>
    <n v="4059.3594591730007"/>
    <n v="10117.508242866999"/>
    <n v="799.39457381200009"/>
    <n v="0.71997464847305703"/>
    <n v="9333.6434091659994"/>
    <n v="8.5761482973264229"/>
    <n v="785.46874172600008"/>
    <n v="0.7074323491014195"/>
    <n v="8925.5555090289999"/>
    <n v="8.201026406391227"/>
    <n v="0.35132376296824464"/>
    <n v="0.12085160867206945"/>
    <n v="9.7918146087870417E-2"/>
    <n v="449.631045164"/>
    <n v="2194.0134557349998"/>
    <n v="5432.5687110179997"/>
    <n v="0.13127859812159404"/>
    <n v="0.10632416147757406"/>
    <n v="0.13595201327260753"/>
    <n v="328.85262294"/>
    <n v="120.778422224"/>
    <n v="68.592038102999993"/>
    <n v="13.925832086"/>
    <n v="2.7702943108993825"/>
    <n v="1.254229937163749E-2"/>
    <n v="408.08790013700002"/>
    <n v="143.92570063800002"/>
    <n v="150.83753866000001"/>
    <n v="82.146520011000007"/>
    <n v="285.16422073299975"/>
    <n v="1329.141455901"/>
    <n v="2712.1337983080007"/>
    <n v="-0.44156169169816384"/>
    <n v="-0.19752242419568167"/>
    <n v="0.10367945932262113"/>
    <n v="56.72830273193378"/>
    <n v="0.25683312885185949"/>
    <n v="604.55131976822827"/>
    <n v="2.4847504463330168"/>
    <n v="299.09005281899977"/>
    <n v="0.26937542822349697"/>
    <n v="127.62713335800001"/>
    <n v="444.481547277"/>
    <n v="1355.1209980230003"/>
    <n v="-5.4038890291189245E-3"/>
    <n v="0.32162692414142535"/>
    <n v="-6.7052756605985198E-2"/>
    <n v="25.389127146916557"/>
    <n v="0.11494736577566525"/>
    <n v="0.40032226416985794"/>
    <n v="1.2481891235744735"/>
    <n v="96.559888146999995"/>
    <n v="19.208856400303635"/>
    <n v="148.86090329696515"/>
    <n v="0"/>
    <n v="0"/>
    <n v="31.067245211000014"/>
    <n v="6.1802707466129227"/>
    <n v="1036.68580802"/>
    <n v="0.9336909764685748"/>
    <n v="157.53708737499974"/>
    <n v="884.65990862399997"/>
    <n v="1357.0128002850004"/>
    <n v="31.339175585017227"/>
    <n v="309.65100981864555"/>
    <n v="-0.58795015390924155"/>
    <n v="-0.32979466374612787"/>
    <n v="0.35047622559952352"/>
    <n v="0.14188576307619422"/>
    <n v="1.2365613227585432"/>
    <n v="171.46291946099973"/>
    <n v="1765.1007004220003"/>
    <n v="0.15442806244783169"/>
    <n v="1.611683213693738"/>
    <n v="469.12470507099999"/>
    <n v="68.665377176015468"/>
    <n v="1739.192216673845"/>
    <n v="18657.938974781922"/>
    <n v="2.9668539169808383E-2"/>
    <n v="1284.9693398599634"/>
    <n v="12714.491662963508"/>
    <n v="5.9354705764844029E-2"/>
    <n v="1323.8967177471945"/>
    <n v="14706.310585918769"/>
    <n v="2.5854617799871304E-2"/>
    <n v="185.86824773545354"/>
    <n v="1969.580939406685"/>
    <n v="-0.13267330763631535"/>
  </r>
  <r>
    <x v="77"/>
    <x v="5"/>
    <x v="5"/>
    <x v="6"/>
    <n v="111030.93359014504"/>
    <n v="5016.1904761904761"/>
    <n v="1000.8325818450002"/>
    <n v="0.90139977165231444"/>
    <n v="6389.3334969190009"/>
    <n v="12868.783321846"/>
    <n v="2.3986966294226031E-2"/>
    <n v="4.0700462428242767E-2"/>
    <n v="8.5105891831747549E-2"/>
    <n v="674.53243418700004"/>
    <n v="0.60751757404557272"/>
    <n v="4310.1510623470003"/>
    <n v="8736.5738892970003"/>
    <n v="-3.5115226844899539E-3"/>
    <n v="1.9054269187904094E-2"/>
    <n v="0.11147100664939602"/>
    <n v="307.82194276799993"/>
    <n v="4200.2694020889994"/>
    <n v="0.19348907046925645"/>
    <n v="-1.2155344569637183E-2"/>
    <n v="381.47277471133333"/>
    <n v="4472.0059435780004"/>
    <n v="6.4656392857422862E-2"/>
    <n v="7.0424227437684062E-2"/>
    <n v="194.41240385499998"/>
    <n v="164.53277090699999"/>
    <n v="0.10391291041736217"/>
    <n v="-0.1305221724044161"/>
    <n v="72.374072388999991"/>
    <n v="6.5183701558485158E-2"/>
    <n v="60.814020849999991"/>
    <n v="5.4772142216228073E-2"/>
    <n v="193.11205441900003"/>
    <n v="38.497751497996965"/>
    <n v="151.24852598999999"/>
    <n v="30.152069923960507"/>
    <n v="169.70173943393712"/>
    <n v="0"/>
    <n v="0"/>
    <n v="47.950644655179119"/>
    <n v="41.863528429000041"/>
    <n v="151.24852598999999"/>
    <n v="913.70105938599988"/>
    <n v="0.82292477406233289"/>
    <n v="4973.0605185590002"/>
    <n v="10294.658009216"/>
    <n v="851.04509168699985"/>
    <n v="0.76649368258805439"/>
    <n v="9484.5562470969999"/>
    <n v="8.69077154461357"/>
    <n v="797.77627639899981"/>
    <n v="0.71851712905871612"/>
    <n v="9074.5589051690004"/>
    <n v="8.3154921471628871"/>
    <n v="0.24051246399767146"/>
    <n v="0.14107459987433413"/>
    <n v="0.10465804158776781"/>
    <n v="454.67008083099989"/>
    <n v="2648.6835365659995"/>
    <n v="5480.9563050729994"/>
    <n v="0.11909839983252324"/>
    <n v="0.10849619864966287"/>
    <n v="0.12938506649486792"/>
    <n v="328.94761537599999"/>
    <n v="125.72246545499991"/>
    <n v="89.324570213000001"/>
    <n v="53.268815287999999"/>
    <n v="10.619376505107271"/>
    <n v="4.7976553529338301E-2"/>
    <n v="409.99734192800003"/>
    <n v="144.30582470300001"/>
    <n v="132.19608158399998"/>
    <n v="39.935686767000007"/>
    <n v="87.13152245900028"/>
    <n v="1416.2729783600003"/>
    <n v="2574.1253126300007"/>
    <n v="-0.6129896095323053"/>
    <n v="-0.24723882145681997"/>
    <n v="1.3373017780530905E-2"/>
    <n v="17.370058587801459"/>
    <n v="7.8474997589981499E-2"/>
    <n v="565.19676053365652"/>
    <n v="2.3536048839208257"/>
    <n v="140.40033774700026"/>
    <n v="0.1264515511193198"/>
    <n v="129.024681614"/>
    <n v="573.50622889099998"/>
    <n v="1408.0124619410003"/>
    <n v="0.6947225602521574"/>
    <n v="0.39049628429519467"/>
    <n v="-2.2338363617112278E-2"/>
    <n v="25.721647179551926"/>
    <n v="0.11620606748230754"/>
    <n v="0.5165283316521655"/>
    <n v="1.2935100211562294"/>
    <n v="95.846592891000014"/>
    <n v="19.107446845557245"/>
    <n v="159.77917026875065"/>
    <n v="0"/>
    <n v="0"/>
    <n v="33.178088722999988"/>
    <n v="6.6142003339946811"/>
    <n v="1042.725741"/>
    <n v="0.93913084154464044"/>
    <n v="-41.893159154999722"/>
    <n v="842.76674946900027"/>
    <n v="1166.1128506890009"/>
    <n v="-8.3515885917504669"/>
    <n v="263.75676805455953"/>
    <n v="-1.2811493290407296"/>
    <n v="-0.42629517653605675"/>
    <n v="6.0129622116285919E-2"/>
    <n v="-3.7731069892326032E-2"/>
    <n v="1.0600948627645961"/>
    <n v="11.375656133000277"/>
    <n v="1576.1101926170011"/>
    <n v="1.0245483637012276E-2"/>
    <n v="1.4353742602152788"/>
    <n v="474.01627685099999"/>
    <n v="69.245647969052229"/>
    <n v="1445.3364380275561"/>
    <n v="18688.111078728951"/>
    <n v="2.4405154794032269E-2"/>
    <n v="974.11527506893572"/>
    <n v="12692.509684042916"/>
    <n v="5.0191116398870639E-2"/>
    <n v="1319.5068371579941"/>
    <n v="14941.954941577345"/>
    <n v="4.0207034764568661E-2"/>
    <n v="186.32893964926816"/>
    <n v="2043.8770321427692"/>
    <n v="-8.5635992239184722E-2"/>
  </r>
  <r>
    <x v="78"/>
    <x v="6"/>
    <x v="6"/>
    <x v="6"/>
    <n v="111030.93359014504"/>
    <n v="4998.695652173913"/>
    <n v="1312.153936317"/>
    <n v="1.1817913205707433"/>
    <n v="7701.4874332360014"/>
    <n v="13094.469301744999"/>
    <n v="5.1235306954316551E-2"/>
    <n v="0.20772446952146573"/>
    <n v="8.7176778673618616E-2"/>
    <n v="881.5233513039999"/>
    <n v="0.79394392427430938"/>
    <n v="5191.6744136510006"/>
    <n v="8726.5732319309991"/>
    <n v="-1.1217485192484555E-2"/>
    <n v="1.3784291903708112E-2"/>
    <n v="7.5013706568411109E-2"/>
    <n v="520.71868889000007"/>
    <n v="4290.8673272510005"/>
    <n v="0.17843824292688892"/>
    <n v="0.21063369360911022"/>
    <n v="377.04632342533336"/>
    <n v="4403.8933093823334"/>
    <n v="2.0235656365600763E-2"/>
    <n v="-0.1530074438121416"/>
    <n v="201.44853487300006"/>
    <n v="185.620484452"/>
    <n v="0.1832862023812829"/>
    <n v="-0.23301556395673562"/>
    <n v="82.249797518000008"/>
    <n v="7.4078272476401474E-2"/>
    <n v="75.429647810000006"/>
    <n v="6.7935705276907662E-2"/>
    <n v="272.95113968499999"/>
    <n v="54.604472582021401"/>
    <n v="143.06059869199999"/>
    <n v="28.619585717282764"/>
    <n v="198.3213251512199"/>
    <n v="89.82"/>
    <n v="17.968687483691397"/>
    <n v="65.919332138870516"/>
    <n v="40.070540993000009"/>
    <n v="232.88059869199998"/>
    <n v="920.4208200459999"/>
    <n v="0.82897692587509253"/>
    <n v="5893.481338605"/>
    <n v="10406.269296285"/>
    <n v="858.26279295799986"/>
    <n v="0.77299430456574869"/>
    <n v="9629.2761898469998"/>
    <n v="8.7994092424444972"/>
    <n v="822.36857807099989"/>
    <n v="0.74066618326984168"/>
    <n v="9226.3969204250006"/>
    <n v="8.4318490695468427"/>
    <n v="0.1379945246913572"/>
    <n v="0.1405924676433481"/>
    <n v="0.10785819935071594"/>
    <n v="467.98763976699991"/>
    <n v="3116.6711763329995"/>
    <n v="5546.9376845459983"/>
    <n v="0.16413022877988404"/>
    <n v="0.11650826050714103"/>
    <n v="0.12729597256679681"/>
    <n v="353.68879549100001"/>
    <n v="114.2988442759999"/>
    <n v="106.167863526"/>
    <n v="35.894214886999997"/>
    <n v="7.1807162077150553"/>
    <n v="3.232812129590696E-2"/>
    <n v="402.87926942199994"/>
    <n v="146.65849052900001"/>
    <n v="142.76763463199998"/>
    <n v="20.944976704999998"/>
    <n v="391.73311627100009"/>
    <n v="1808.0060946310005"/>
    <n v="2688.2000054600012"/>
    <n v="0.41084542444735161"/>
    <n v="-0.16260958057470254"/>
    <n v="1.3906541048481103E-2"/>
    <n v="78.367066836853112"/>
    <n v="0.35281439469565068"/>
    <n v="573.4980668883876"/>
    <n v="2.4479005253631416"/>
    <n v="427.62733115800006"/>
    <n v="0.38514251599155758"/>
    <n v="117.24399944999999"/>
    <n v="690.75022834099991"/>
    <n v="1383.5569379110002"/>
    <n v="-0.17258720022055496"/>
    <n v="0.24651155006986447"/>
    <n v="-5.7635776658822024E-2"/>
    <n v="23.454918564408104"/>
    <n v="0.10559579718818686"/>
    <n v="0.62212412884035229"/>
    <n v="1.2671739875263059"/>
    <n v="63.455301827999996"/>
    <n v="12.694371940888926"/>
    <n v="162.72546745582969"/>
    <n v="0"/>
    <n v="0"/>
    <n v="53.788697621999994"/>
    <n v="10.760546623519177"/>
    <n v="1037.6648194959998"/>
    <n v="0.93457272306327943"/>
    <n v="274.4891168210001"/>
    <n v="1117.2558662900003"/>
    <n v="1304.643067549001"/>
    <n v="54.912148272445009"/>
    <n v="284.36034537848292"/>
    <n v="1.0189124573657016"/>
    <n v="-0.30386833876913744"/>
    <n v="0.10268353404607411"/>
    <n v="0.24721859750746383"/>
    <n v="1.1807265378368355"/>
    <n v="310.38333170800007"/>
    <n v="1707.5223369710011"/>
    <n v="0.27954671880337073"/>
    <n v="1.5482867107344873"/>
    <n v="490.085474949"/>
    <n v="69.052224371373299"/>
    <n v="1900.2341318652357"/>
    <n v="18997.115937313436"/>
    <n v="3.6040001560745161E-2"/>
    <n v="1276.6038448856245"/>
    <n v="12663.397062972763"/>
    <n v="2.6392788130349176E-2"/>
    <n v="1332.9343528397255"/>
    <n v="15090.315559150471"/>
    <n v="5.3222264394795271E-2"/>
    <n v="169.79032973571429"/>
    <n v="2006.1357651669821"/>
    <n v="-0.10992692543181681"/>
  </r>
  <r>
    <x v="79"/>
    <x v="7"/>
    <x v="7"/>
    <x v="6"/>
    <n v="111030.93359014504"/>
    <n v="4944.7619047619046"/>
    <n v="1082.5927304659999"/>
    <n v="0.97503704189522322"/>
    <n v="8784.0801637020013"/>
    <n v="13226.045737904"/>
    <n v="6.1244893924732091E-2"/>
    <n v="0.13835350345377506"/>
    <n v="9.4902669648571747E-2"/>
    <n v="732.84315531899995"/>
    <n v="0.66003511960386341"/>
    <n v="5924.5175689700009"/>
    <n v="8845.4906935489998"/>
    <n v="0.19370008917710524"/>
    <n v="3.3044055793599814E-2"/>
    <n v="8.3268322462749733E-2"/>
    <n v="354.71039412400006"/>
    <n v="4421.5471632160006"/>
    <n v="0.20307943594137878"/>
    <n v="0.5833125491400748"/>
    <n v="366.0266059773333"/>
    <n v="4378.6938169356672"/>
    <n v="5.9676369806838103E-3"/>
    <n v="-6.4411583348297441E-2"/>
    <n v="201.89832604399999"/>
    <n v="180.38950065"/>
    <n v="0.29284896547906736"/>
    <n v="-0.16289721655252987"/>
    <n v="94.046361672000003"/>
    <n v="8.4702846883336874E-2"/>
    <n v="53.840515932000002"/>
    <n v="4.849145566112651E-2"/>
    <n v="201.86269754300002"/>
    <n v="40.823542453803931"/>
    <n v="142.39229160599999"/>
    <n v="28.796592100597071"/>
    <n v="227.11791725181698"/>
    <n v="0"/>
    <n v="0"/>
    <n v="65.919332138870516"/>
    <n v="59.470405937000038"/>
    <n v="142.39229160599999"/>
    <n v="912.11059336700009"/>
    <n v="0.82149232099040725"/>
    <n v="6805.5919319719997"/>
    <n v="10635.328003824001"/>
    <n v="838.48600800600013"/>
    <n v="0.75518234504012405"/>
    <n v="9802.8370809190001"/>
    <n v="8.9355013754668597"/>
    <n v="821.21243793700012"/>
    <n v="0.73962490576580164"/>
    <n v="9399.9466578389984"/>
    <n v="8.5684562393732495"/>
    <n v="0.33534598511697777"/>
    <n v="0.1633317460909729"/>
    <n v="0.131312213935324"/>
    <n v="480.97859321200008"/>
    <n v="3597.6497695449998"/>
    <n v="5626.9689154429989"/>
    <n v="0.19960533082176624"/>
    <n v="0.12694480761033411"/>
    <n v="0.13039906082039909"/>
    <n v="348.67848586899999"/>
    <n v="132.30010734300009"/>
    <n v="99.06111487699998"/>
    <n v="17.273570069000002"/>
    <n v="3.4933067358339756"/>
    <n v="1.5557439274322359E-2"/>
    <n v="402.89042308000001"/>
    <n v="158.96141284299998"/>
    <n v="122.83885601"/>
    <n v="32.997046355999998"/>
    <n v="170.48213709899983"/>
    <n v="1978.4882317300003"/>
    <n v="2590.7177340800008"/>
    <n v="-0.36378813116757525"/>
    <n v="-0.18482109896148791"/>
    <n v="-3.2872714165747663E-2"/>
    <n v="34.477319713780787"/>
    <n v="0.15354472090481602"/>
    <n v="540.55447617846721"/>
    <n v="2.3519522759566187"/>
    <n v="187.75570716799984"/>
    <n v="0.1691021601791384"/>
    <n v="179.89636810000002"/>
    <n v="870.64659644099993"/>
    <n v="1454.3843783880004"/>
    <n v="0.64938238617158883"/>
    <n v="0.31276555558811747"/>
    <n v="3.6424388103366567E-3"/>
    <n v="36.381199249807402"/>
    <n v="0.1620236471793185"/>
    <n v="0.78414777601967067"/>
    <n v="1.3276470934386215"/>
    <n v="73.596733084999997"/>
    <n v="14.883776914339368"/>
    <n v="167.36675949408402"/>
    <n v="0"/>
    <n v="0"/>
    <n v="106.29963501500002"/>
    <n v="21.497422335468034"/>
    <n v="1092.0069614670001"/>
    <n v="0.98351596816972575"/>
    <n v="-9.4142310010001893"/>
    <n v="1107.8416352890001"/>
    <n v="1136.3333556920006"/>
    <n v="-1.9038795360266176"/>
    <n v="242.47773119507931"/>
    <n v="-1.0592479468282165"/>
    <n v="-0.3719165154648163"/>
    <n v="-7.5904030313192705E-2"/>
    <n v="-8.4789262745024636E-3"/>
    <n v="1.0243051825179972"/>
    <n v="7.8593390679998123"/>
    <n v="1539.2237787720007"/>
    <n v="7.0785129998198965E-3"/>
    <n v="1.3913503186116079"/>
    <n v="500.90539094000002"/>
    <n v="69.761444229529332"/>
    <n v="1551.8496533759389"/>
    <n v="19163.964395881714"/>
    <n v="5.011828753546177E-2"/>
    <n v="1050.4988298519122"/>
    <n v="12819.812558617868"/>
    <n v="4.038684350558186E-2"/>
    <n v="1307.4709152608293"/>
    <n v="15403.032037867426"/>
    <n v="8.1891065455114376E-2"/>
    <n v="257.87362931894643"/>
    <n v="2105.16816749694"/>
    <n v="-4.605143780833576E-2"/>
  </r>
  <r>
    <x v="80"/>
    <x v="8"/>
    <x v="8"/>
    <x v="6"/>
    <n v="111030.93359014504"/>
    <n v="4923.8095238095239"/>
    <n v="1187.0916968199999"/>
    <n v="1.0691540262121733"/>
    <n v="9971.1718605220012"/>
    <n v="13322.970678980999"/>
    <n v="6.4464364737893298E-2"/>
    <n v="8.890836247427214E-2"/>
    <n v="7.8769370660337845E-2"/>
    <n v="842.44592483799988"/>
    <n v="0.75874884376616125"/>
    <n v="6766.9634938080007"/>
    <n v="8864.2887228710024"/>
    <n v="2.2822894861187271E-2"/>
    <n v="3.1760464188504978E-2"/>
    <n v="5.105506182158881E-2"/>
    <n v="479.75759911800003"/>
    <n v="4528.558729204"/>
    <n v="0.21420726575747828"/>
    <n v="0.28708975140368165"/>
    <n v="367.39328802933335"/>
    <n v="4289.388534267001"/>
    <n v="-5.1406981861790157E-2"/>
    <n v="-0.19554535178898425"/>
    <n v="198.907449074"/>
    <n v="185.651093393"/>
    <n v="0.27015088791902686"/>
    <n v="-0.20567758118858592"/>
    <n v="84.993367982999999"/>
    <n v="7.6549268960252978E-2"/>
    <n v="65.747555287999987"/>
    <n v="5.9215529548456991E-2"/>
    <n v="193.90484871100003"/>
    <n v="39.381062117321086"/>
    <n v="150.434712171"/>
    <n v="30.552504406102514"/>
    <n v="257.67042165791952"/>
    <n v="0"/>
    <n v="0"/>
    <n v="65.919332138870516"/>
    <n v="43.470136540000027"/>
    <n v="150.434712171"/>
    <n v="940.13784316400006"/>
    <n v="0.84673506091048989"/>
    <n v="7745.7297751360002"/>
    <n v="10791.922694256002"/>
    <n v="854.94502344500006"/>
    <n v="0.77000615576277909"/>
    <n v="9917.044854754"/>
    <n v="9.0158311011602574"/>
    <n v="817.01836288700008"/>
    <n v="0.73584751246252478"/>
    <n v="9522.2092855900009"/>
    <n v="8.6574392186546731"/>
    <n v="0.19985458348528407"/>
    <n v="0.16764570669354617"/>
    <n v="0.14031563047398565"/>
    <n v="484.85936164099996"/>
    <n v="4082.5091311859996"/>
    <n v="5708.5543556439998"/>
    <n v="0.2023077512914222"/>
    <n v="0.13539718030953485"/>
    <n v="0.13322603183560844"/>
    <n v="350.74054290599997"/>
    <n v="134.11881873499999"/>
    <n v="86.184747516999991"/>
    <n v="37.926660558000002"/>
    <n v="7.7027066897292071"/>
    <n v="3.4158643300254407E-2"/>
    <n v="394.83556916399993"/>
    <n v="168.44981281999998"/>
    <n v="139.17255263900003"/>
    <n v="23.544707989000003"/>
    <n v="246.95385365599986"/>
    <n v="2225.4420853860001"/>
    <n v="2531.0479847250008"/>
    <n v="-0.19460259669853142"/>
    <n v="-0.18591824052650396"/>
    <n v="-0.12304509674391195"/>
    <n v="50.155037976557033"/>
    <n v="0.22241896530168342"/>
    <n v="513.79723915226509"/>
    <n v="2.2888839486846155"/>
    <n v="284.88051421399985"/>
    <n v="0.25657760860193785"/>
    <n v="276.42658779599998"/>
    <n v="1147.0731842369999"/>
    <n v="1677.6481150950003"/>
    <n v="4.1996193231479229"/>
    <n v="0.60121117752511011"/>
    <n v="0.2316138876387448"/>
    <n v="56.140796360889752"/>
    <n v="0.24896358056070172"/>
    <n v="1.0331113565803725"/>
    <n v="1.5271124674886127"/>
    <n v="117.20193401700003"/>
    <n v="23.803100719119925"/>
    <n v="186.08428783477586"/>
    <n v="0"/>
    <n v="0"/>
    <n v="159.22465377899994"/>
    <n v="32.337695641769812"/>
    <n v="1216.56443096"/>
    <n v="1.0956986414711913"/>
    <n v="-29.472734140000114"/>
    <n v="1078.3689011490001"/>
    <n v="853.39986963000069"/>
    <n v="-5.9857583843327111"/>
    <n v="172.91486112462613"/>
    <n v="-1.1162812542632639"/>
    <n v="-0.46544090446179942"/>
    <n v="-0.44003506674892445"/>
    <n v="-2.6544615259018297E-2"/>
    <n v="0.76177148119600346"/>
    <n v="8.4539264179998881"/>
    <n v="1248.2354387940004"/>
    <n v="7.614028041236111E-3"/>
    <n v="1.1201633637015878"/>
    <n v="500.59352158899998"/>
    <n v="70.01934235976789"/>
    <n v="1695.3768156241433"/>
    <n v="19267.205017384018"/>
    <n v="3.9451821114365515E-2"/>
    <n v="1203.1617213846573"/>
    <n v="12820.076082313903"/>
    <n v="1.4225159001544085E-2"/>
    <n v="1342.6830522535581"/>
    <n v="15601.387943334417"/>
    <n v="9.6068179790230301E-2"/>
    <n v="394.7860383716353"/>
    <n v="2422.3124148713632"/>
    <n v="0.17515875863468233"/>
  </r>
  <r>
    <x v="81"/>
    <x v="9"/>
    <x v="9"/>
    <x v="6"/>
    <n v="111030.93359014504"/>
    <n v="4870"/>
    <n v="1106.391461536"/>
    <n v="0.996471366817546"/>
    <n v="11077.563322058002"/>
    <n v="13439.480739800998"/>
    <n v="6.9552420290403871E-2"/>
    <n v="0.11770103038174673"/>
    <n v="8.5972624680650034E-2"/>
    <n v="718.75029327699997"/>
    <n v="0.6473423847179065"/>
    <n v="7485.7137870850011"/>
    <n v="8891.5418004910007"/>
    <n v="3.9411695380590306E-2"/>
    <n v="3.2490214832768372E-2"/>
    <n v="3.9320292210054619E-2"/>
    <n v="288.34684816100003"/>
    <n v="4581.9474735660006"/>
    <n v="0.22409058918151237"/>
    <n v="0.22722665657734642"/>
    <n v="419.83251127133337"/>
    <n v="4258.0570149583336"/>
    <n v="-7.4530843307780148E-2"/>
    <n v="-6.944596019409599E-2"/>
    <n v="210.01466651299998"/>
    <n v="209.543334853"/>
    <n v="0.22348747321611695"/>
    <n v="-7.6137361242816226E-2"/>
    <n v="88.164444740000008"/>
    <n v="7.9405298946189681E-2"/>
    <n v="64.416042255999997"/>
    <n v="5.8016302460161859E-2"/>
    <n v="235.06068126299999"/>
    <n v="48.26708034147844"/>
    <n v="145.97044163499999"/>
    <n v="29.973396639630391"/>
    <n v="287.6438182975499"/>
    <n v="29.25"/>
    <n v="6.0061601642710469"/>
    <n v="71.925492303141567"/>
    <n v="59.840239628000006"/>
    <n v="175.22044163499999"/>
    <n v="1015.8569623990001"/>
    <n v="0.9149314785993713"/>
    <n v="8761.5867375350008"/>
    <n v="11036.053974734001"/>
    <n v="838.11615963999998"/>
    <n v="0.7548492411437222"/>
    <n v="10058.452935867999"/>
    <n v="9.1219980455094056"/>
    <n v="800.22170831899996"/>
    <n v="0.7207196070897729"/>
    <n v="9642.2359375210017"/>
    <n v="8.7448512683244477"/>
    <n v="0.31634463669823965"/>
    <n v="0.1831418942666263"/>
    <n v="0.16157522000871039"/>
    <n v="474.99916317000009"/>
    <n v="4557.5082943560001"/>
    <n v="5771.9041143250006"/>
    <n v="0.15389250656062314"/>
    <n v="0.13729710310377885"/>
    <n v="0.13249767117751476"/>
    <n v="350.42040747599998"/>
    <n v="124.57875569400011"/>
    <n v="89.822713303"/>
    <n v="37.894451320999998"/>
    <n v="7.7812015032854207"/>
    <n v="3.4129634053949323E-2"/>
    <n v="416.21699834699996"/>
    <n v="263.04619725600003"/>
    <n v="132.19019811199999"/>
    <n v="17.904239236999999"/>
    <n v="90.534499136999898"/>
    <n v="2315.9765845229999"/>
    <n v="2403.4267650670004"/>
    <n v="-0.58500056914815612"/>
    <n v="-0.21541242301067298"/>
    <n v="-0.16390524177442267"/>
    <n v="18.59024622936343"/>
    <n v="8.1539888218174567E-2"/>
    <n v="482.25929184264055"/>
    <n v="2.1673061221976484"/>
    <n v="128.42895045799989"/>
    <n v="0.11566952227212388"/>
    <n v="222.670541262"/>
    <n v="1369.7437254989998"/>
    <n v="1814.416658634"/>
    <n v="1.592146249962946"/>
    <n v="0.7073128560528319"/>
    <n v="0.37763874733556113"/>
    <n v="45.722903749897334"/>
    <n v="0.20054820225501907"/>
    <n v="1.2336595588353916"/>
    <n v="1.6476801055737873"/>
    <n v="56.814902325999995"/>
    <n v="11.666304379055441"/>
    <n v="187.24984389483436"/>
    <n v="0"/>
    <n v="0"/>
    <n v="165.85563893599999"/>
    <n v="34.056599370841887"/>
    <n v="1238.5275036610001"/>
    <n v="1.1154796808543905"/>
    <n v="-132.1360421250001"/>
    <n v="946.23285902399994"/>
    <n v="589.0101064330006"/>
    <n v="-27.1326575205339"/>
    <n v="115.3927177690755"/>
    <n v="-1.9991102031304222"/>
    <n v="-0.55980140763948216"/>
    <n v="-0.62183267895908201"/>
    <n v="-0.11900831403684452"/>
    <n v="0.51962601662386154"/>
    <n v="-94.241590804000111"/>
    <n v="1005.2271047800003"/>
    <n v="-8.4878679982895208E-2"/>
    <n v="0.89677279380882147"/>
    <n v="493.96851112600001"/>
    <n v="70.599613152804636"/>
    <n v="1567.1353030523617"/>
    <n v="19392.738393196458"/>
    <n v="4.8476972370826266E-2"/>
    <n v="1018.0654839019426"/>
    <n v="12831.087874681567"/>
    <n v="4.6453150176315461E-3"/>
    <n v="1438.8987659185836"/>
    <n v="15916.393251356783"/>
    <n v="0.11856476941415206"/>
    <n v="315.39909543138083"/>
    <n v="2612.6091643230511"/>
    <n v="0.31607854379382871"/>
  </r>
  <r>
    <x v="82"/>
    <x v="10"/>
    <x v="10"/>
    <x v="6"/>
    <n v="111030.93359014504"/>
    <n v="4828.5714285714284"/>
    <n v="1366.3515112499999"/>
    <n v="1.230604361387875"/>
    <n v="12443.914833308001"/>
    <n v="13597.057976902001"/>
    <n v="7.59076212227634E-2"/>
    <n v="0.13036117699637284"/>
    <n v="8.1448406034064336E-2"/>
    <n v="928.69077156799995"/>
    <n v="0.83642525694337611"/>
    <n v="8414.404558653001"/>
    <n v="9060.1325556850024"/>
    <n v="0.22180075195662985"/>
    <n v="5.0454055859679547E-2"/>
    <n v="5.3718987525612771E-2"/>
    <n v="491.33030965600005"/>
    <n v="4700.047799330001"/>
    <n v="0.24163959473922514"/>
    <n v="0.31642775463124173"/>
    <n v="433.11284950533337"/>
    <n v="4300.2286008066667"/>
    <n v="-7.238647160571765E-2"/>
    <n v="0.10787192289155079"/>
    <n v="213.81977555200001"/>
    <n v="196.25682671000001"/>
    <n v="0.22372030051995595"/>
    <n v="-9.5367845996627842E-3"/>
    <n v="79.208954049000013"/>
    <n v="7.1339537089176105E-2"/>
    <n v="84.138014760000004"/>
    <n v="7.5778895159599013E-2"/>
    <n v="274.31377087300001"/>
    <n v="56.810544263639059"/>
    <n v="139.650022506"/>
    <n v="28.921602294142016"/>
    <n v="316.56542059169192"/>
    <n v="91.555000000000007"/>
    <n v="18.961094674556215"/>
    <n v="90.886586977697789"/>
    <n v="43.108748367000004"/>
    <n v="231.20502250600001"/>
    <n v="960.81370928300009"/>
    <n v="0.86535677780546072"/>
    <n v="9722.400446818001"/>
    <n v="11174.862801323001"/>
    <n v="855.69626836900011"/>
    <n v="0.77068276443363226"/>
    <n v="10143.957369741998"/>
    <n v="9.1755801711365397"/>
    <n v="838.16326202000016"/>
    <n v="0.75489166389788365"/>
    <n v="9730.3417249689992"/>
    <n v="8.8013887429574709"/>
    <n v="0.16886618256338637"/>
    <n v="0.18171559182068098"/>
    <n v="0.17099270976448744"/>
    <n v="482.47230833700007"/>
    <n v="5039.980602693"/>
    <n v="5827.5815815360002"/>
    <n v="0.1304548739720186"/>
    <n v="0.13663852046165381"/>
    <n v="0.1340682873557153"/>
    <n v="351.22544118299999"/>
    <n v="131.24686715400009"/>
    <n v="105.79067871399999"/>
    <n v="17.533006349000001"/>
    <n v="3.6310959894378696"/>
    <n v="1.5791100535748542E-2"/>
    <n v="413.61564477299999"/>
    <n v="190.86915646599999"/>
    <n v="131.14247412500001"/>
    <n v="33.006085291999995"/>
    <n v="405.53780196699984"/>
    <n v="2721.5143864899997"/>
    <n v="2422.1951755790001"/>
    <n v="4.8526100892819501E-2"/>
    <n v="-0.18483581274231042"/>
    <n v="-0.20057951709092336"/>
    <n v="83.987118750562104"/>
    <n v="0.36524758358241421"/>
    <n v="485.65266367613663"/>
    <n v="2.1724452688150877"/>
    <n v="423.07080831599984"/>
    <n v="0.38103868411816277"/>
    <n v="220.98430591399998"/>
    <n v="1590.7280314129998"/>
    <n v="1874.1181472170001"/>
    <n v="0.37016645400281423"/>
    <n v="0.65088073223649179"/>
    <n v="0.42891896244474337"/>
    <n v="45.76598051473372"/>
    <n v="0.19902949454584634"/>
    <n v="1.4326890533812378"/>
    <n v="1.696544399507756"/>
    <n v="139.718408866"/>
    <n v="28.935765149763316"/>
    <n v="200.94918244176375"/>
    <n v="0"/>
    <n v="0"/>
    <n v="81.265897047999971"/>
    <n v="16.830215364970407"/>
    <n v="1181.798015197"/>
    <n v="1.0643862723513071"/>
    <n v="184.55349605299986"/>
    <n v="1130.7863550769998"/>
    <n v="548.07702836200042"/>
    <n v="38.221138235828377"/>
    <n v="106.62769761273884"/>
    <n v="-0.18153221862553204"/>
    <n v="-0.52388857152643076"/>
    <n v="-0.68104926996361947"/>
    <n v="0.1662180890365679"/>
    <n v="0.47590086930733244"/>
    <n v="202.08650240199987"/>
    <n v="961.69267313500029"/>
    <n v="0.18200918957231646"/>
    <n v="0.85009229748640147"/>
    <n v="492.35387392199999"/>
    <n v="70.277240490006449"/>
    <n v="1944.2304531639907"/>
    <n v="19583.171934101236"/>
    <n v="4.9413947842398276E-2"/>
    <n v="1321.4673272495118"/>
    <n v="13049.734691738304"/>
    <n v="2.3662199130150219E-2"/>
    <n v="1367.1762046770029"/>
    <n v="16090.931875997874"/>
    <n v="0.13342979161716628"/>
    <n v="314.44647566294861"/>
    <n v="2693.0522258790015"/>
    <n v="0.37601312909332596"/>
  </r>
  <r>
    <x v="83"/>
    <x v="11"/>
    <x v="11"/>
    <x v="6"/>
    <n v="111030.93359014504"/>
    <n v="4649.0476190476193"/>
    <n v="1434.017582059"/>
    <n v="1.2915478017616899"/>
    <n v="13877.932415367"/>
    <n v="13877.932415367"/>
    <n v="9.1108531025995365E-2"/>
    <n v="0.24357291635936762"/>
    <n v="9.1108531025995365E-2"/>
    <n v="792.41945488299996"/>
    <n v="0.71369250825909836"/>
    <n v="9206.8240135360011"/>
    <n v="9206.8240135360011"/>
    <n v="0.22717221264254772"/>
    <n v="6.3637060626957842E-2"/>
    <n v="6.3637060626957842E-2"/>
    <n v="310.17999202400011"/>
    <n v="4763.7294028540009"/>
    <n v="0.25377410918827636"/>
    <n v="0.25834490810068789"/>
    <n v="442.36651634533331"/>
    <n v="4375.65234212"/>
    <n v="-6.5282560270947476E-2"/>
    <n v="0.20554633159558944"/>
    <n v="223.71884169300003"/>
    <n v="206.66963956999999"/>
    <n v="0.29082075461339674"/>
    <n v="0.16157250223048325"/>
    <n v="176.27139642999998"/>
    <n v="0.15875881678224996"/>
    <n v="164.81367543300001"/>
    <n v="0.14843942143311734"/>
    <n v="300.513055313"/>
    <n v="64.639702566557403"/>
    <n v="133.306309164"/>
    <n v="28.673896265942844"/>
    <n v="345.23931685763478"/>
    <n v="106.61"/>
    <n v="22.931578408276142"/>
    <n v="113.81816538597393"/>
    <n v="60.596746148999998"/>
    <n v="239.91630916399998"/>
    <n v="1986.6967264730001"/>
    <n v="1.7893182217188317"/>
    <n v="11709.097173291"/>
    <n v="11709.097173291"/>
    <n v="1745.0759283010002"/>
    <n v="1.5717024723422581"/>
    <n v="10592.881385811001"/>
    <n v="9.5404776338395205"/>
    <n v="1669.3808174990002"/>
    <n v="1.5035276778463225"/>
    <n v="10158.424820997001"/>
    <n v="9.1491843691915502"/>
    <n v="0.36781288706795268"/>
    <n v="0.20963958520733428"/>
    <n v="0.20963958520733428"/>
    <n v="979.52930761800008"/>
    <n v="6019.5099103110006"/>
    <n v="6019.5099103110006"/>
    <n v="0.2436872654182658"/>
    <n v="0.1527848930507536"/>
    <n v="0.1527848930507536"/>
    <n v="355.62876081399997"/>
    <n v="623.9005468040001"/>
    <n v="230.24310652999998"/>
    <n v="75.695110802000002"/>
    <n v="16.281853188999282"/>
    <n v="6.8174794495935498E-2"/>
    <n v="434.45656481399999"/>
    <n v="366.07967651399997"/>
    <n v="220.07737859"/>
    <n v="115.07214641899999"/>
    <n v="-552.67914441400012"/>
    <n v="2168.8352420759993"/>
    <n v="2168.8352420759993"/>
    <n v="0.84645396709379717"/>
    <n v="-0.28640061165758401"/>
    <n v="-0.28640061165758401"/>
    <n v="-118.8800781798013"/>
    <n v="-0.49777041995714172"/>
    <n v="428.1803954722144"/>
    <n v="1.9533612588379621"/>
    <n v="-476.98403361200013"/>
    <n v="-0.42959562546120622"/>
    <n v="484.29171089399995"/>
    <n v="2075.0197423069999"/>
    <n v="2075.0197423069999"/>
    <n v="0.70892237903226185"/>
    <n v="0.66407162552623356"/>
    <n v="0.66407162552623356"/>
    <n v="104.17009043095359"/>
    <n v="0.43617728432482983"/>
    <n v="1.8688663377060679"/>
    <n v="1.8688663377060681"/>
    <n v="112.929128401"/>
    <n v="24.290809140848097"/>
    <n v="198.32869591798701"/>
    <n v="0"/>
    <n v="0"/>
    <n v="371.36258249299993"/>
    <n v="79.879281290105482"/>
    <n v="2470.9884373670002"/>
    <n v="2.2254955060436616"/>
    <n v="-1036.970855308"/>
    <n v="93.815499768999871"/>
    <n v="93.815499768999871"/>
    <n v="-223.05016861075487"/>
    <n v="3.1251634394106134"/>
    <n v="0.77956797285858004"/>
    <n v="-0.94765742289958788"/>
    <n v="-0.94765742289958788"/>
    <n v="-0.93394770428197149"/>
    <n v="8.4494921131895273E-2"/>
    <n v="-961.27574450599991"/>
    <n v="528.27206458299975"/>
    <n v="-0.86577290978603594"/>
    <n v="0.47578818577986681"/>
    <n v="1007.161511192"/>
    <n v="70.599613152804636"/>
    <n v="2031.1975066424741"/>
    <n v="19950.625240079251"/>
    <n v="6.3302629158102031E-2"/>
    <n v="1122.4133100671536"/>
    <n v="13240.497654459752"/>
    <n v="3.7025360896508097E-2"/>
    <n v="2814.0334454425783"/>
    <n v="16809.366147638357"/>
    <n v="0.17947135659217106"/>
    <n v="685.96935488273425"/>
    <n v="2970.1489578668479"/>
    <n v="0.62635119405149942"/>
  </r>
  <r>
    <x v="84"/>
    <x v="0"/>
    <x v="0"/>
    <x v="7"/>
    <n v="129092.8834800366"/>
    <n v="4655.5"/>
    <n v="1022.5046873049999"/>
    <n v="0.79206898145018489"/>
    <n v="1022.5046873049999"/>
    <n v="13959.711241392997"/>
    <n v="8.6931623113682077E-2"/>
    <n v="8.6931623113682077E-2"/>
    <n v="0.10568268204913656"/>
    <n v="744.69009540799993"/>
    <n v="0.57686378623896917"/>
    <n v="744.69009540799993"/>
    <n v="9349.6328308539996"/>
    <n v="0.23727074178347429"/>
    <n v="0.23727074178347429"/>
    <n v="8.3962415225991016E-2"/>
    <n v="394.29009103200002"/>
    <n v="4846.0386239530008"/>
    <n v="0.25634942323332677"/>
    <n v="0.26382778250690975"/>
    <n v="376.54797188299995"/>
    <n v="4421.6402864816664"/>
    <n v="-4.9135112684964399E-2"/>
    <n v="0.13912131090531998"/>
    <n v="286.77144767400006"/>
    <n v="191.093509066"/>
    <n v="0.43602692158750189"/>
    <n v="0.28956826293626081"/>
    <n v="11.945973147999998"/>
    <n v="9.2537813285790971E-3"/>
    <n v="7.0728588980000007"/>
    <n v="5.4788914054226491E-3"/>
    <n v="258.79575985099996"/>
    <n v="55.589251391042843"/>
    <n v="134.62718101999999"/>
    <n v="28.9178779980668"/>
    <n v="28.9178779980668"/>
    <n v="0"/>
    <n v="0"/>
    <n v="0"/>
    <n v="124.16857883099996"/>
    <n v="134.62718101999999"/>
    <n v="690.51319839999996"/>
    <n v="0.53489640930267346"/>
    <n v="690.51319839999996"/>
    <n v="11754.827660397998"/>
    <n v="690.32389563699996"/>
    <n v="0.53474976856005718"/>
    <n v="10638.563910155"/>
    <n v="9.4946312113663645"/>
    <n v="685.97175841899991"/>
    <n v="0.53137844622169361"/>
    <n v="10253.731483114001"/>
    <n v="9.1485803514250055"/>
    <n v="7.0923872966902834E-2"/>
    <n v="7.0923872966902834E-2"/>
    <n v="0.21015800533777851"/>
    <n v="470.73840896199999"/>
    <n v="470.73840896199999"/>
    <n v="6073.4274287329999"/>
    <n v="0.12935416541178824"/>
    <n v="0.12935416541178824"/>
    <n v="0.15516291523749803"/>
    <n v="356.49268921800001"/>
    <n v="114.24571974399998"/>
    <n v="28.39409624"/>
    <n v="4.3521372180000002"/>
    <n v="0.93483776565352805"/>
    <n v="3.3713223383634704E-3"/>
    <n v="384.83242704100002"/>
    <n v="45.020723035000003"/>
    <n v="138.67984235500001"/>
    <n v="3.3279905899999997"/>
    <n v="331.99148890499998"/>
    <n v="331.99148890499998"/>
    <n v="2204.8835809949996"/>
    <n v="0.12180832339152081"/>
    <n v="0.12180832339152081"/>
    <n v="-0.24281739401971514"/>
    <n v="71.311671980453227"/>
    <n v="0.25717257214751138"/>
    <n v="440.04868008101784"/>
    <n v="1.9439926605055138"/>
    <n v="336.34362612299998"/>
    <n v="0.26054389448587489"/>
    <n v="26.404467097999998"/>
    <n v="26.404467097999998"/>
    <n v="2098.99080417"/>
    <n v="9.8508302350224888"/>
    <n v="9.8508302350224888"/>
    <n v="0.71156691194997856"/>
    <n v="5.6716715923101706"/>
    <n v="2.0453851820641439E-2"/>
    <n v="2.0453851820641439E-2"/>
    <n v="1.8871285433283784"/>
    <n v="17.553025422999998"/>
    <n v="3.7703845823219844"/>
    <n v="202.0108275335084"/>
    <n v="0"/>
    <n v="0"/>
    <n v="8.8514416750000002"/>
    <n v="1.901287009988186"/>
    <n v="716.91766549799991"/>
    <n v="0.55535026112331498"/>
    <n v="305.58702180699999"/>
    <n v="305.58702180699999"/>
    <n v="105.89277682500011"/>
    <n v="65.640000388143051"/>
    <n v="9.8105522563341481"/>
    <n v="4.114778903251004E-2"/>
    <n v="4.114778903251004E-2"/>
    <n v="-0.93717803859481674"/>
    <n v="0.23671872032686997"/>
    <n v="5.6864117177136075E-2"/>
    <n v="309.93915902499998"/>
    <n v="490.7252038659999"/>
    <n v="0.24009004266523346"/>
    <n v="0.40291497711849666"/>
    <n v="505.51961644900001"/>
    <n v="71.308833010960669"/>
    <n v="1433.9102802984221"/>
    <n v="20028.526402493168"/>
    <n v="8.0300044343690979E-2"/>
    <n v="1044.3167612819241"/>
    <n v="13417.232759312688"/>
    <n v="5.8986776465688617E-2"/>
    <n v="968.34174567667264"/>
    <n v="16848.285973969821"/>
    <n v="0.18249515097833435"/>
    <n v="37.028325921336346"/>
    <n v="3003.6696522644997"/>
    <n v="0.6737123271299057"/>
  </r>
  <r>
    <x v="85"/>
    <x v="1"/>
    <x v="1"/>
    <x v="7"/>
    <n v="129092.8834800366"/>
    <n v="4694.75"/>
    <n v="1140.62903729"/>
    <n v="0.88357236010332907"/>
    <n v="2163.1337245949999"/>
    <n v="14163.894842818998"/>
    <n v="0.15233688469838969"/>
    <n v="0.21804110907712682"/>
    <n v="0.12883047947533921"/>
    <n v="766.95696353599999"/>
    <n v="0.59411250478002142"/>
    <n v="1511.647058944"/>
    <n v="9516.285128124"/>
    <n v="0.27761286332589474"/>
    <n v="0.25741534913201414"/>
    <n v="0.11344311104622884"/>
    <n v="303.68403959099999"/>
    <n v="4903.0297082310017"/>
    <n v="0.25825392078224674"/>
    <n v="0.23102031513502497"/>
    <n v="440.80031487500003"/>
    <n v="4527.2168380193334"/>
    <n v="-1.7838905929175586E-2"/>
    <n v="0.31494351858172354"/>
    <n v="215.205823501"/>
    <n v="197.224498662"/>
    <n v="0.35826635115185335"/>
    <n v="0.34471124954375676"/>
    <n v="93.895250098000005"/>
    <n v="7.2734644673515494E-2"/>
    <n v="26.120502226999999"/>
    <n v="2.0233882397583419E-2"/>
    <n v="253.65632142899997"/>
    <n v="54.029782507907761"/>
    <n v="127.39420744300001"/>
    <n v="27.135461407529689"/>
    <n v="56.053339405596489"/>
    <n v="0"/>
    <n v="0"/>
    <n v="0"/>
    <n v="126.26211398599996"/>
    <n v="127.39420744300001"/>
    <n v="823.26688017400011"/>
    <n v="0.63773219559489747"/>
    <n v="1513.7800785740001"/>
    <n v="11831.89194003"/>
    <n v="750.29685308000012"/>
    <n v="0.58120698279702521"/>
    <n v="10685.061311220003"/>
    <n v="9.4419612832360489"/>
    <n v="731.35069714600013"/>
    <n v="0.56653060759859697"/>
    <n v="10299.309616915001"/>
    <n v="9.0974699636984315"/>
    <n v="0.10327527614621679"/>
    <n v="8.8278981592557537E-2"/>
    <n v="0.21038238410676247"/>
    <n v="519.31769039900007"/>
    <n v="990.05609936100007"/>
    <n v="6150.6329660669999"/>
    <n v="0.17462885107039616"/>
    <n v="0.15265806424871919"/>
    <n v="0.16110250465758247"/>
    <n v="361.47804531600002"/>
    <n v="157.83964508300005"/>
    <n v="34.717312288999999"/>
    <n v="18.946155934"/>
    <n v="4.0356048637307627"/>
    <n v="1.4676375198428271E-2"/>
    <n v="385.751694305"/>
    <n v="112.04403393500002"/>
    <n v="128.33728794999999"/>
    <n v="9.9043996669999999"/>
    <n v="317.36215711599993"/>
    <n v="649.35364602099992"/>
    <n v="2332.0029027889996"/>
    <n v="0.66819505490885422"/>
    <n v="0.33560749516387811"/>
    <n v="-0.15875113290652443"/>
    <n v="67.599373154268051"/>
    <n v="0.2458401645084316"/>
    <n v="470.24101684497958"/>
    <n v="2.0184906330944807"/>
    <n v="336.30831304999992"/>
    <n v="0.2605165397068599"/>
    <n v="160.07253134299998"/>
    <n v="186.47699844099998"/>
    <n v="2219.7014440759999"/>
    <n v="3.0666879943816046"/>
    <n v="3.4616742382385546"/>
    <n v="0.79812687713991504"/>
    <n v="34.096071429362581"/>
    <n v="0.12399795172888378"/>
    <n v="0.14445180354952522"/>
    <n v="1.9756752111994689"/>
    <n v="91.158531441999997"/>
    <n v="19.417121559614461"/>
    <n v="215.13811531246122"/>
    <n v="0"/>
    <n v="0"/>
    <n v="68.913999900999983"/>
    <n v="14.67894986974812"/>
    <n v="983.33941151700014"/>
    <n v="0.7617301473237813"/>
    <n v="157.28962577299995"/>
    <n v="462.87664757999994"/>
    <n v="112.30145871299999"/>
    <n v="33.503301724905469"/>
    <n v="13.646460993971289"/>
    <n v="4.2475091439543089E-2"/>
    <n v="4.159843897886395E-2"/>
    <n v="-0.92696412463857902"/>
    <n v="0.12184221277954785"/>
    <n v="4.281542189501189E-2"/>
    <n v="176.23578170699994"/>
    <n v="498.05315301799982"/>
    <n v="0.13651858797797611"/>
    <n v="0.38730674143262867"/>
    <n v="563.17851294100001"/>
    <n v="71.244358478401026"/>
    <n v="1601.0096260966427"/>
    <n v="20275.922914866544"/>
    <n v="0.10409405298652863"/>
    <n v="1076.5160637505303"/>
    <n v="13626.020456447593"/>
    <n v="8.884944212374668E-2"/>
    <n v="1155.55378384604"/>
    <n v="16925.218850601839"/>
    <n v="0.18397811452707402"/>
    <n v="224.68099195745972"/>
    <n v="3171.4538188549632"/>
    <n v="0.75763694037257934"/>
  </r>
  <r>
    <x v="86"/>
    <x v="2"/>
    <x v="2"/>
    <x v="7"/>
    <n v="129092.8834800366"/>
    <n v="4693.909090909091"/>
    <n v="1091.1580805890001"/>
    <n v="0.84525037412905935"/>
    <n v="3254.2918051839997"/>
    <n v="14269.590819175999"/>
    <n v="0.13681752040651629"/>
    <n v="0.10725524188408242"/>
    <n v="0.13793223412334155"/>
    <n v="737.63733482300006"/>
    <n v="0.57140046371113162"/>
    <n v="2249.284393767"/>
    <n v="9636.3384681010011"/>
    <n v="0.19439192236019043"/>
    <n v="0.23602678850346814"/>
    <n v="0.11994120705369671"/>
    <n v="323.9167264059999"/>
    <n v="4995.5643564000011"/>
    <n v="0.27820646330922028"/>
    <n v="0.39992141515047885"/>
    <n v="441.22107509"/>
    <n v="4628.9812373930008"/>
    <n v="1.3257450485431033E-3"/>
    <n v="0.29978611897650831"/>
    <n v="232.38655959300002"/>
    <n v="237.613145632"/>
    <n v="0.39498774055906183"/>
    <n v="0.4196936245425642"/>
    <n v="94.581300210999999"/>
    <n v="7.3266083816019484E-2"/>
    <n v="85.052168069999993"/>
    <n v="6.5884474633454732E-2"/>
    <n v="173.887277485"/>
    <n v="37.045301499719173"/>
    <n v="113.415044904"/>
    <n v="24.162173298936725"/>
    <n v="80.215512704533211"/>
    <n v="0"/>
    <n v="0"/>
    <n v="0"/>
    <n v="60.472232581"/>
    <n v="113.415044904"/>
    <n v="947.86995608400002"/>
    <n v="0.73425422884026148"/>
    <n v="2461.6500346580001"/>
    <n v="11868.471473524"/>
    <n v="868.73119250299999"/>
    <n v="0.67295049044074051"/>
    <n v="10748.157266248001"/>
    <n v="9.3893164720567128"/>
    <n v="813.84189728900003"/>
    <n v="0.63043126417952822"/>
    <n v="10340.904708515998"/>
    <n v="9.0323772142380836"/>
    <n v="4.0140368632467727E-2"/>
    <n v="6.922467967235213E-2"/>
    <n v="0.20629176187451748"/>
    <n v="521.03197209100006"/>
    <n v="1511.0880714520001"/>
    <n v="6228.6524874459992"/>
    <n v="0.17611135139341738"/>
    <n v="0.16063850449032535"/>
    <n v="0.16731597533643194"/>
    <n v="362.40031428100002"/>
    <n v="158.63165781000004"/>
    <n v="77.888768764000005"/>
    <n v="54.889295213999993"/>
    <n v="11.693727797222705"/>
    <n v="4.2519226261212358E-2"/>
    <n v="407.25255773200001"/>
    <n v="110.31340942899999"/>
    <n v="127.788107091"/>
    <n v="55.958403494999999"/>
    <n v="143.28812450500004"/>
    <n v="792.64177052599996"/>
    <n v="2401.1193456519995"/>
    <n v="0.93184408567949273"/>
    <n v="0.41452828662149144"/>
    <n v="-0.11106644146380806"/>
    <n v="30.526395319950428"/>
    <n v="0.11099614528879793"/>
    <n v="486.29360520977656"/>
    <n v="2.0626840602184524"/>
    <n v="198.17741971900003"/>
    <n v="0.15351537155001027"/>
    <n v="93.985145602999992"/>
    <n v="280.46214404399996"/>
    <n v="2154.7576818699999"/>
    <n v="-0.40863404336767428"/>
    <n v="0.39725124216670005"/>
    <n v="0.60828370008650956"/>
    <n v="20.022787783646116"/>
    <n v="7.2804280971486862E-2"/>
    <n v="0.21725608452101206"/>
    <n v="1.9053401861504702"/>
    <n v="59.602106168999995"/>
    <n v="12.697754689036081"/>
    <n v="200.60173626145829"/>
    <n v="0"/>
    <n v="0"/>
    <n v="34.383039433999997"/>
    <n v="7.3250330946100357"/>
    <n v="1041.8551016870001"/>
    <n v="0.80705850981174843"/>
    <n v="49.302978902000049"/>
    <n v="512.179626482"/>
    <n v="246.36166378200005"/>
    <n v="10.503607536304312"/>
    <n v="40.68953079454738"/>
    <n v="-1.5816964656778265"/>
    <n v="0.42417121856715223"/>
    <n v="-0.81902955699782143"/>
    <n v="3.8191864317311065E-2"/>
    <n v="0.15734387406798239"/>
    <n v="104.19227411600005"/>
    <n v="653.61422151399995"/>
    <n v="8.0711090578523423E-2"/>
    <n v="0.51428313188660879"/>
    <n v="560.29804871800002"/>
    <n v="71.889103803997415"/>
    <n v="1517.8351416982414"/>
    <n v="20366.632264161581"/>
    <n v="0.11263272788169054"/>
    <n v="1026.0766872739669"/>
    <n v="13757.72480384654"/>
    <n v="9.4473755823727856E-2"/>
    <n v="1318.5168626782818"/>
    <n v="16924.02381277864"/>
    <n v="0.1797318419884395"/>
    <n v="130.73628774013721"/>
    <n v="3072.0325566308065"/>
    <n v="0.57192943351057601"/>
  </r>
  <r>
    <x v="87"/>
    <x v="3"/>
    <x v="3"/>
    <x v="7"/>
    <n v="129092.8834800366"/>
    <n v="4700.1000000000004"/>
    <n v="1309.3331825929999"/>
    <n v="1.0142566710855756"/>
    <n v="4563.6249877769997"/>
    <n v="14247.279383465"/>
    <n v="8.8059724788168925E-2"/>
    <n v="-1.6754797341813621E-2"/>
    <n v="0.11143782505859634"/>
    <n v="1007.7679216779999"/>
    <n v="0.7806533516883174"/>
    <n v="3257.0523154449997"/>
    <n v="9710.5867446320008"/>
    <n v="7.95358479245587E-2"/>
    <n v="0.1829675795672292"/>
    <n v="0.11225508644326609"/>
    <n v="573.18531854599996"/>
    <n v="4946.9447884040001"/>
    <n v="0.2036706546772975"/>
    <n v="-7.8191035561628874E-2"/>
    <n v="452.34863107999996"/>
    <n v="4749.3883252566666"/>
    <n v="3.6331135046558938E-2"/>
    <n v="0.36273581997898585"/>
    <n v="247.168826389"/>
    <n v="234.312823509"/>
    <n v="0.44013579138472192"/>
    <n v="0.57641191254618129"/>
    <n v="96.813204461999987"/>
    <n v="7.4994997285788831E-2"/>
    <n v="47.854971185999993"/>
    <n v="3.7070185354873157E-2"/>
    <n v="156.89708526700002"/>
    <n v="33.381648319610221"/>
    <n v="110.32043213499999"/>
    <n v="23.471932966319862"/>
    <n v="103.68744567085307"/>
    <n v="0"/>
    <n v="0"/>
    <n v="0"/>
    <n v="46.576653132000033"/>
    <n v="110.32043213499999"/>
    <n v="985.22358603799989"/>
    <n v="0.76318969681265081"/>
    <n v="3446.8736206960002"/>
    <n v="12005.670009476"/>
    <n v="931.50321161699992"/>
    <n v="0.72157595872513847"/>
    <n v="10881.876999055003"/>
    <n v="9.3923688148723361"/>
    <n v="916.78896479599996"/>
    <n v="0.71017777284196737"/>
    <n v="10499.563502508001"/>
    <n v="9.0597451193340692"/>
    <n v="0.16178594716994077"/>
    <n v="9.4141117458736545E-2"/>
    <n v="0.2150053073854914"/>
    <n v="522.1851666959999"/>
    <n v="2033.273238148"/>
    <n v="6308.4007378879996"/>
    <n v="0.18024773139910644"/>
    <n v="0.16561209619307937"/>
    <n v="0.17247986656433856"/>
    <n v="362.65443722700002"/>
    <n v="159.53072946899988"/>
    <n v="106.02431774000001"/>
    <n v="14.714246821000001"/>
    <n v="3.1306242039531074"/>
    <n v="1.1398185883171062E-2"/>
    <n v="382.313496547"/>
    <n v="118.55509077800001"/>
    <n v="205.88447335000001"/>
    <n v="17.860290653"/>
    <n v="324.10959655500005"/>
    <n v="1116.7513670809999"/>
    <n v="2241.6093739889993"/>
    <n v="-0.32982530514790542"/>
    <n v="6.9708542927459982E-2"/>
    <n v="-0.23692892850318126"/>
    <n v="68.95802143677794"/>
    <n v="0.25106697427292463"/>
    <n v="459.1905345385"/>
    <n v="1.8781791154051037"/>
    <n v="338.82384337600007"/>
    <n v="0.26246516015609567"/>
    <n v="129.139390975"/>
    <n v="409.60153501899993"/>
    <n v="2167.7668634070001"/>
    <n v="0.11202237212829069"/>
    <n v="0.29271210065487541"/>
    <n v="0.59886693817829939"/>
    <n v="27.475881571668687"/>
    <n v="0.10003602638171034"/>
    <n v="0.31729211090272241"/>
    <n v="1.9007835502145978"/>
    <n v="89.062279715000003"/>
    <n v="18.949018045360734"/>
    <n v="209.42471036620921"/>
    <n v="0"/>
    <n v="0"/>
    <n v="40.077111259999995"/>
    <n v="8.5268635263079506"/>
    <n v="1114.3629770129999"/>
    <n v="0.86322572319436108"/>
    <n v="194.97020558000006"/>
    <n v="707.14983206200009"/>
    <n v="73.842510581999662"/>
    <n v="41.482139865109261"/>
    <n v="9.1774589643541589"/>
    <n v="-0.46945346600710647"/>
    <n v="-2.7468521965370307E-2"/>
    <n v="-0.95331744684727748"/>
    <n v="0.1510309478912143"/>
    <n v="-2.2604434809493645E-2"/>
    <n v="209.68445240100004"/>
    <n v="456.1560071289997"/>
    <n v="0.16242913377438534"/>
    <n v="0.31001926072877428"/>
    <n v="562.85042470799999"/>
    <n v="72.469374597034175"/>
    <n v="1806.7400055175647"/>
    <n v="20234.047572036416"/>
    <n v="8.3183654244806782E-2"/>
    <n v="1390.6121410343217"/>
    <n v="13788.816785610445"/>
    <n v="8.3146486490517812E-2"/>
    <n v="1359.5033647196954"/>
    <n v="17048.51604821816"/>
    <n v="0.18526288941061941"/>
    <n v="178.19857242190835"/>
    <n v="3081.1062888289234"/>
    <n v="0.56027837331284225"/>
  </r>
  <r>
    <x v="88"/>
    <x v="4"/>
    <x v="4"/>
    <x v="7"/>
    <n v="129092.8834800366"/>
    <n v="4726.9523809523807"/>
    <n v="1536.6515740680002"/>
    <n v="1.1903456895868576"/>
    <n v="6100.2765618449994"/>
    <n v="14589.708062138001"/>
    <n v="0.13209158873479088"/>
    <n v="0.28673766010803114"/>
    <n v="0.13718746129582615"/>
    <n v="1108.037842468"/>
    <n v="0.85832604602046181"/>
    <n v="4365.0901579129995"/>
    <n v="9936.2955432889994"/>
    <n v="0.25581023342732467"/>
    <n v="0.20064577843858933"/>
    <n v="0.13701240443469676"/>
    <n v="602.92384375199993"/>
    <n v="4950.8657940679996"/>
    <n v="0.17763999082950388"/>
    <n v="6.5458882908062677E-3"/>
    <n v="474.09950435600001"/>
    <n v="4972.2683665493332"/>
    <n v="0.11814047465990862"/>
    <n v="0.88719257088961245"/>
    <n v="228.90403583100002"/>
    <n v="250.178745663"/>
    <n v="0.31547659273745587"/>
    <n v="0.7206406207786753"/>
    <n v="90.015126281000008"/>
    <n v="6.972896092674255E-2"/>
    <n v="82.54706309800001"/>
    <n v="6.394393003915308E-2"/>
    <n v="256.05154222100003"/>
    <n v="54.168420069721769"/>
    <n v="119.067152028"/>
    <n v="25.188989105917436"/>
    <n v="128.87643477677051"/>
    <n v="0"/>
    <n v="0"/>
    <n v="0"/>
    <n v="136.98439019300002"/>
    <n v="119.067152028"/>
    <n v="905.04170743199995"/>
    <n v="0.70107792392131274"/>
    <n v="4351.9153281280005"/>
    <n v="12001.653042246"/>
    <n v="851.45262282900001"/>
    <n v="0.65956588765845625"/>
    <n v="10933.935048072"/>
    <n v="9.3319600540577348"/>
    <n v="819.46962591099998"/>
    <n v="0.63479070559123874"/>
    <n v="10533.564386693"/>
    <n v="8.9871034758238899"/>
    <n v="-4.4188206349756731E-3"/>
    <n v="7.2069466106015057E-2"/>
    <n v="0.18622616894899524"/>
    <n v="518.55041355999992"/>
    <n v="2551.8236517079999"/>
    <n v="6377.3201062839998"/>
    <n v="0.1532798260646393"/>
    <n v="0.16308477736893967"/>
    <n v="0.1739050982180701"/>
    <n v="362.99581262800001"/>
    <n v="155.55460093199991"/>
    <n v="97.035298397000005"/>
    <n v="31.982996918000005"/>
    <n v="6.7660924715209649"/>
    <n v="2.4775182067217495E-2"/>
    <n v="400.37066137900001"/>
    <n v="111.681231516"/>
    <n v="133.24841913399999"/>
    <n v="12.543347907000001"/>
    <n v="631.60986663600022"/>
    <n v="1748.3612337170002"/>
    <n v="2588.0550198919996"/>
    <n v="1.2148987170006111"/>
    <n v="0.31540644222237368"/>
    <n v="-4.5749504870817637E-2"/>
    <n v="133.61883423685859"/>
    <n v="0.48926776566554475"/>
    <n v="536.08106604342481"/>
    <n v="2.1106137522187889"/>
    <n v="663.59286355400025"/>
    <n v="0.51404294773276227"/>
    <n v="139.663017612"/>
    <n v="549.2645526309999"/>
    <n v="2179.802747661"/>
    <n v="9.4305058315764079E-2"/>
    <n v="0.23574208197376367"/>
    <n v="0.60856687398478537"/>
    <n v="29.54610208784478"/>
    <n v="0.10818800684206423"/>
    <n v="0.42548011774478661"/>
    <n v="1.8940241912809967"/>
    <n v="81.210647107"/>
    <n v="17.180339585024075"/>
    <n v="207.39619355092967"/>
    <n v="0"/>
    <n v="0"/>
    <n v="58.452370505000005"/>
    <n v="12.365762502820706"/>
    <n v="1044.704725044"/>
    <n v="0.80926593076337716"/>
    <n v="491.94684902400024"/>
    <n v="1199.0966810860004"/>
    <n v="408.25227223100023"/>
    <n v="104.07273214901382"/>
    <n v="81.911015528350731"/>
    <n v="2.1227367296246551"/>
    <n v="0.35543237508194014"/>
    <n v="-0.69915370573862012"/>
    <n v="0.38107975882348055"/>
    <n v="0.21658956093779264"/>
    <n v="523.92984594200027"/>
    <n v="808.62293361000025"/>
    <n v="0.40585494089069801"/>
    <n v="0.56144613917164055"/>
    <n v="561.17015485800005"/>
    <n v="71.760154738878143"/>
    <n v="2141.3716005206365"/>
    <n v="20636.226955883209"/>
    <n v="0.10602928778870702"/>
    <n v="1544.0850796656496"/>
    <n v="14047.93252541613"/>
    <n v="0.104875672405909"/>
    <n v="1261.2036731599569"/>
    <n v="16985.823003630921"/>
    <n v="0.15500233076097114"/>
    <n v="194.62474421941781"/>
    <n v="3089.8627853128878"/>
    <n v="0.56879198183329072"/>
  </r>
  <r>
    <x v="89"/>
    <x v="5"/>
    <x v="5"/>
    <x v="7"/>
    <n v="129092.8834800366"/>
    <n v="4752.090909090909"/>
    <n v="1348.71413611"/>
    <n v="1.0447625769538025"/>
    <n v="7448.9906979549996"/>
    <n v="14937.589616403002"/>
    <n v="0.16584784650026108"/>
    <n v="0.34759215534699339"/>
    <n v="0.16076160759075053"/>
    <n v="958.92734579599994"/>
    <n v="0.74281968141512"/>
    <n v="5324.0175037089994"/>
    <n v="10220.690454898"/>
    <n v="0.42161784548103332"/>
    <n v="0.23522758870774241"/>
    <n v="0.16987397856488817"/>
    <n v="458.00149634600001"/>
    <n v="5101.0453476459998"/>
    <n v="0.21445670725525368"/>
    <n v="0.48787799929905518"/>
    <n v="497.04065592400008"/>
    <n v="5087.8362477619994"/>
    <n v="0.13770784564102789"/>
    <n v="0.30295184577751022"/>
    <n v="231.91630799000001"/>
    <n v="255.109811777"/>
    <n v="0.19290900884581341"/>
    <n v="0.55051063913095777"/>
    <n v="91.942781948999993"/>
    <n v="7.1222192479121718E-2"/>
    <n v="99.44651183900001"/>
    <n v="7.7034852083367383E-2"/>
    <n v="198.397496526"/>
    <n v="41.749516227995336"/>
    <n v="117.02006054799999"/>
    <n v="24.624962524209437"/>
    <n v="153.50139730097993"/>
    <n v="0"/>
    <n v="0"/>
    <n v="0"/>
    <n v="81.377435978000008"/>
    <n v="117.02006054799999"/>
    <n v="1134.1617800519998"/>
    <n v="0.87856258956938615"/>
    <n v="5486.0771081800003"/>
    <n v="12222.113762912"/>
    <n v="1056.8649417809997"/>
    <n v="0.81868567289724947"/>
    <n v="11139.754898166"/>
    <n v="9.3841520443669317"/>
    <n v="1041.6034793959998"/>
    <n v="0.806863594116772"/>
    <n v="10777.39158969"/>
    <n v="9.075449940881942"/>
    <n v="0.24128320570641315"/>
    <n v="0.10315912861033349"/>
    <n v="0.18722873085929614"/>
    <n v="523.99289673199985"/>
    <n v="3075.8165484399997"/>
    <n v="6446.6429221850003"/>
    <n v="0.15246839152974112"/>
    <n v="0.16126238033999907"/>
    <n v="0.17618943909809892"/>
    <n v="362.712747116"/>
    <n v="161.28014961599985"/>
    <n v="101.84653248699999"/>
    <n v="15.261462385"/>
    <n v="3.2115257634916685"/>
    <n v="1.1822078780477537E-2"/>
    <n v="362.36330847600004"/>
    <n v="327.57747591600003"/>
    <n v="137.00150501200002"/>
    <n v="28.48190752"/>
    <n v="214.55235605800021"/>
    <n v="1962.9135897750004"/>
    <n v="2715.4758534909997"/>
    <n v="1.4623965013231324"/>
    <n v="0.38597122148584151"/>
    <n v="5.4912066699884354E-2"/>
    <n v="45.1490428450252"/>
    <n v="0.16619998738441641"/>
    <n v="563.8600503006486"/>
    <n v="2.1983387420132239"/>
    <n v="229.8138184430002"/>
    <n v="0.17802206616489397"/>
    <n v="146.85220017099999"/>
    <n v="696.11675280199984"/>
    <n v="2197.6302662180001"/>
    <n v="0.13817138189369182"/>
    <n v="0.21379109368714988"/>
    <n v="0.56080313606633903"/>
    <n v="30.902649587377805"/>
    <n v="0.11375700674755612"/>
    <n v="0.53923712449234273"/>
    <n v="1.8915751305462452"/>
    <n v="57.490605440999992"/>
    <n v="12.097959938228147"/>
    <n v="200.38670664360058"/>
    <n v="0"/>
    <n v="0"/>
    <n v="89.361594730000007"/>
    <n v="18.804689649149658"/>
    <n v="1281.0139802229999"/>
    <n v="0.99231959631694222"/>
    <n v="67.700155887000221"/>
    <n v="1266.7968369730006"/>
    <n v="517.84558727300009"/>
    <n v="14.246393257647398"/>
    <n v="104.5089973777486"/>
    <n v="-2.6160193514296131"/>
    <n v="0.50314050450040626"/>
    <n v="-0.55592154998803966"/>
    <n v="5.2442980636860294E-2"/>
    <n v="0.30676361146697906"/>
    <n v="82.961618272000223"/>
    <n v="880.20889574900013"/>
    <n v="6.4265059417337844E-2"/>
    <n v="0.61546571495196611"/>
    <n v="563.73056982900005"/>
    <n v="72.211476466795617"/>
    <n v="1867.7282367023302"/>
    <n v="21058.618754557981"/>
    <n v="0.12684576123518299"/>
    <n v="1327.9431369014249"/>
    <n v="14401.76038724862"/>
    <n v="0.13466609407866614"/>
    <n v="1570.6115364827249"/>
    <n v="17236.927702955651"/>
    <n v="0.15359253660927163"/>
    <n v="203.36407362966159"/>
    <n v="3106.8979192932811"/>
    <n v="0.52010021661433181"/>
  </r>
  <r>
    <x v="90"/>
    <x v="6"/>
    <x v="6"/>
    <x v="7"/>
    <n v="129092.8834800366"/>
    <n v="4757"/>
    <n v="1329.911541814"/>
    <n v="1.0301974097740736"/>
    <n v="8778.9022397689987"/>
    <n v="14955.3472219"/>
    <n v="0.13989697650915867"/>
    <n v="1.3533172446856812E-2"/>
    <n v="0.14211174788939451"/>
    <n v="1008.3764489549999"/>
    <n v="0.78112473884816347"/>
    <n v="6332.3939526639988"/>
    <n v="10347.543552548999"/>
    <n v="0.14390214106450117"/>
    <n v="0.21972093165426321"/>
    <n v="0.18575107061346641"/>
    <n v="538.02596654800016"/>
    <n v="5118.352625304"/>
    <n v="0.19284802697060743"/>
    <n v="3.3237289206756726E-2"/>
    <n v="492.83894598799998"/>
    <n v="5203.6288703246664"/>
    <n v="0.18159739683941156"/>
    <n v="0.30710449981511911"/>
    <n v="235.93458281399998"/>
    <n v="262.979237512"/>
    <n v="0.17119036364668072"/>
    <n v="0.41675762935531169"/>
    <n v="100.93714282799999"/>
    <n v="7.8189548569196909E-2"/>
    <n v="38.845120503000004"/>
    <n v="3.0090830304373171E-2"/>
    <n v="181.75282952800001"/>
    <n v="38.207447872188354"/>
    <n v="124.90430323899999"/>
    <n v="26.256948336977082"/>
    <n v="179.75834563795701"/>
    <n v="0"/>
    <n v="0"/>
    <n v="0"/>
    <n v="56.84852628900002"/>
    <n v="124.90430323899999"/>
    <n v="947.84010428400029"/>
    <n v="0.73423110456013463"/>
    <n v="6433.9172124640008"/>
    <n v="12249.53304715"/>
    <n v="890.93763686800025"/>
    <n v="0.69015240255732468"/>
    <n v="11172.429742075999"/>
    <n v="9.3013101423585063"/>
    <n v="870.7488270040003"/>
    <n v="0.67451342283996318"/>
    <n v="10825.771838623001"/>
    <n v="9.0092971804520641"/>
    <n v="2.9789943513696349E-2"/>
    <n v="9.1700616801634549E-2"/>
    <n v="0.17713012208160306"/>
    <n v="532.49831833000019"/>
    <n v="3608.3148667699998"/>
    <n v="6511.1536007480008"/>
    <n v="0.13784697090529718"/>
    <n v="0.15774641039144099"/>
    <n v="0.17382851061917437"/>
    <n v="361.79498266100001"/>
    <n v="170.70333566900018"/>
    <n v="80.456538577000003"/>
    <n v="20.188809864"/>
    <n v="4.2440214134959007"/>
    <n v="1.563897971736147E-2"/>
    <n v="346.65790345300007"/>
    <n v="150.17702791400001"/>
    <n v="128.16501265799999"/>
    <n v="36.354396941000005"/>
    <n v="382.07143752999968"/>
    <n v="2344.9850273050001"/>
    <n v="2705.8141747499994"/>
    <n v="-2.466393148726409E-2"/>
    <n v="0.29700062088761525"/>
    <n v="6.5524028175814042E-3"/>
    <n v="80.317729142316523"/>
    <n v="0.29596630521393896"/>
    <n v="565.81071260611202"/>
    <n v="2.1414906525315125"/>
    <n v="402.26024739399969"/>
    <n v="0.31160528493130041"/>
    <n v="117.58548041299998"/>
    <n v="813.70223321499986"/>
    <n v="2197.971747181"/>
    <n v="2.9125666524676408E-3"/>
    <n v="0.17799777666277183"/>
    <n v="0.58863844844698998"/>
    <n v="24.7184108499054"/>
    <n v="9.108595086202706E-2"/>
    <n v="0.63032307535436982"/>
    <n v="1.8770652842200855"/>
    <n v="53.39386829099999"/>
    <n v="11.22427334265293"/>
    <n v="198.91660804536457"/>
    <n v="0"/>
    <n v="0"/>
    <n v="64.191612121999995"/>
    <n v="13.49413750725247"/>
    <n v="1065.4255846970002"/>
    <n v="0.82531705542216149"/>
    <n v="264.48595711699971"/>
    <n v="1531.2827940900004"/>
    <n v="507.84242756899971"/>
    <n v="55.599318292411127"/>
    <n v="105.1961673977147"/>
    <n v="-3.644282811592725E-2"/>
    <n v="0.37057485245061428"/>
    <n v="-0.61074224805174482"/>
    <n v="0.20488035435191188"/>
    <n v="0.26442536831142699"/>
    <n v="284.67476698099972"/>
    <n v="854.50033102199984"/>
    <n v="0.22051933406927338"/>
    <n v="0.55643833021786893"/>
    <n v="569.82765529100004"/>
    <n v="72.275950999355246"/>
    <n v="1840.0471020102714"/>
    <n v="20998.431724703016"/>
    <n v="0.10534840098852416"/>
    <n v="1395.1756220599509"/>
    <n v="14520.332164422947"/>
    <n v="0.14663799075524397"/>
    <n v="1311.4183780057847"/>
    <n v="17215.411728121711"/>
    <n v="0.14082516436726356"/>
    <n v="162.68963436267885"/>
    <n v="3099.7972239202454"/>
    <n v="0.54515824788270573"/>
  </r>
  <r>
    <x v="91"/>
    <x v="7"/>
    <x v="7"/>
    <x v="7"/>
    <n v="129092.8834800366"/>
    <n v="4755.772727272727"/>
    <n v="1205.2821447450001"/>
    <n v="0.93365498721034412"/>
    <n v="9984.1843845139992"/>
    <n v="15078.036636179"/>
    <n v="0.13662263987197276"/>
    <n v="0.11332924268407818"/>
    <n v="0.14002604670929375"/>
    <n v="868.84863660800011"/>
    <n v="0.67304146687711253"/>
    <n v="7201.2425892719984"/>
    <n v="10483.549033837999"/>
    <n v="0.18558607022780782"/>
    <n v="0.21549856261527811"/>
    <n v="0.18518569484038139"/>
    <n v="325.88071795299999"/>
    <n v="5089.5229491330001"/>
    <n v="0.15107286233969486"/>
    <n v="-8.1276660195420569E-2"/>
    <n v="535.44200346400009"/>
    <n v="5373.0442678113332"/>
    <n v="0.22708837211448141"/>
    <n v="0.4628499533095638"/>
    <n v="227.38738266999999"/>
    <n v="283.22767239399997"/>
    <n v="0.12624699335270928"/>
    <n v="0.57008956382406817"/>
    <n v="105.496242326"/>
    <n v="8.1721191348486946E-2"/>
    <n v="56.798387264999995"/>
    <n v="4.3998077766837944E-2"/>
    <n v="174.138878546"/>
    <n v="36.616316323816989"/>
    <n v="128.97815725100003"/>
    <n v="27.120336619820893"/>
    <n v="206.87868225777791"/>
    <n v="0"/>
    <n v="0"/>
    <n v="0"/>
    <n v="45.160721294999973"/>
    <n v="128.97815725100003"/>
    <n v="1000.2794962620001"/>
    <n v="0.77485254748119947"/>
    <n v="7434.1967087260009"/>
    <n v="12337.701950045001"/>
    <n v="938.14123771800007"/>
    <n v="0.72671801297480321"/>
    <n v="11272.084971787999"/>
    <n v="9.2728458102931874"/>
    <n v="905.93950753100012"/>
    <n v="0.70177339223435808"/>
    <n v="10910.498908217001"/>
    <n v="8.9714456669206211"/>
    <n v="9.666470660046822E-2"/>
    <n v="9.2365922470443396E-2"/>
    <n v="0.16006783670507385"/>
    <n v="520.10379078900007"/>
    <n v="4128.4186575590002"/>
    <n v="6550.2787983250018"/>
    <n v="8.1344987342825137E-2"/>
    <n v="0.14753211735814054"/>
    <n v="0.16408654406247281"/>
    <n v="364.76935802499997"/>
    <n v="155.3344327640001"/>
    <n v="116.772879749"/>
    <n v="32.201730186999995"/>
    <n v="6.771082647060509"/>
    <n v="2.4944620740445223E-2"/>
    <n v="361.58606357100001"/>
    <n v="161.05838307299999"/>
    <n v="147.83983014899999"/>
    <n v="22.302882314999998"/>
    <n v="205.00264848300003"/>
    <n v="2549.9876757880002"/>
    <n v="2740.3346861339992"/>
    <n v="0.20248755659341588"/>
    <n v="0.28885663047804822"/>
    <n v="5.7751159103841765E-2"/>
    <n v="43.106065036998103"/>
    <n v="0.15880243972914462"/>
    <n v="574.43945792932925"/>
    <n v="2.1467483713558408"/>
    <n v="237.20437867000004"/>
    <n v="0.18374706046958988"/>
    <n v="165.840449124"/>
    <n v="979.54268233899984"/>
    <n v="2183.9158282049998"/>
    <n v="-7.813342272806012E-2"/>
    <n v="0.12507495732842888"/>
    <n v="0.50160841979449189"/>
    <n v="34.871399167786521"/>
    <n v="0.12846598871551751"/>
    <n v="0.75878906406988722"/>
    <n v="1.8435076257562844"/>
    <n v="88.379591563000005"/>
    <n v="18.583644894587444"/>
    <n v="202.61647602561266"/>
    <n v="0"/>
    <n v="0"/>
    <n v="77.460857560999997"/>
    <n v="16.287754273199077"/>
    <n v="1166.1199453860002"/>
    <n v="0.90331853619671709"/>
    <n v="39.162199359000027"/>
    <n v="1570.4449934490003"/>
    <n v="556.41885792899996"/>
    <n v="8.2346658692115859"/>
    <n v="115.33471280295292"/>
    <n v="-5.159893607331214"/>
    <n v="0.41757173897812749"/>
    <n v="-0.51033835701306707"/>
    <n v="3.033645101362711E-2"/>
    <n v="0.30324074559955644"/>
    <n v="71.363929546000023"/>
    <n v="918.00492150000002"/>
    <n v="5.5281071754072326E-2"/>
    <n v="0.60464088897212143"/>
    <n v="568.924543632"/>
    <n v="72.920696324951635"/>
    <n v="1652.8670260826661"/>
    <n v="21099.449097409743"/>
    <n v="0.10099604974970422"/>
    <n v="1191.4979976825891"/>
    <n v="14661.331332253623"/>
    <n v="0.14364631036651399"/>
    <n v="1371.7360731232204"/>
    <n v="17279.676885984099"/>
    <n v="0.12183606730824525"/>
    <n v="227.42576179604245"/>
    <n v="3069.3493563973416"/>
    <n v="0.45800673019240068"/>
  </r>
  <r>
    <x v="92"/>
    <x v="8"/>
    <x v="8"/>
    <x v="7"/>
    <n v="129092.8834800366"/>
    <n v="4783.4761904761908"/>
    <n v="1396.3915642619995"/>
    <n v="1.0816952310759582"/>
    <n v="11380.575948775999"/>
    <n v="15287.336503621"/>
    <n v="0.14134788848983026"/>
    <n v="0.17631314244946328"/>
    <n v="0.14744202865649814"/>
    <n v="1065.8060441059997"/>
    <n v="0.82561177299197896"/>
    <n v="8267.0486333779991"/>
    <n v="10706.909153106"/>
    <n v="0.26513288590119477"/>
    <n v="0.22167773491649934"/>
    <n v="0.20787008273780616"/>
    <n v="548.47128493200023"/>
    <n v="5158.2366349470003"/>
    <n v="0.13904598425152392"/>
    <n v="0.1432258414255978"/>
    <n v="516.992543802"/>
    <n v="5522.6435235839999"/>
    <n v="0.28751300551693793"/>
    <n v="0.40719104198964673"/>
    <n v="231.21422261200001"/>
    <n v="261.54692818199999"/>
    <n v="0.16242113449446949"/>
    <n v="0.40880898357187734"/>
    <n v="71.411874333"/>
    <n v="5.5318211513993638E-2"/>
    <n v="64.825457905999997"/>
    <n v="5.0216135977801474E-2"/>
    <n v="194.34818791699999"/>
    <n v="40.629069776482531"/>
    <n v="133.56201015399998"/>
    <n v="27.921537567160758"/>
    <n v="234.80021982493867"/>
    <n v="0"/>
    <n v="0"/>
    <n v="0"/>
    <n v="60.786177763000012"/>
    <n v="133.56201015399998"/>
    <n v="999.63427546599985"/>
    <n v="0.77435273619911582"/>
    <n v="8433.830984192"/>
    <n v="12397.198382347"/>
    <n v="896.33437767199985"/>
    <n v="0.69433291248050277"/>
    <n v="11313.474326014999"/>
    <n v="9.1971725670109095"/>
    <n v="862.29457099099989"/>
    <n v="0.66796445144425665"/>
    <n v="10955.775116321001"/>
    <n v="8.9035626059023514"/>
    <n v="6.3284796729133452E-2"/>
    <n v="8.8836201240175328E-2"/>
    <n v="0.14874788613389578"/>
    <n v="528.77068899400001"/>
    <n v="4657.1893465530002"/>
    <n v="6594.1901256780002"/>
    <n v="9.056508098427285E-2"/>
    <n v="0.14076642498532554"/>
    <n v="0.15514186514811401"/>
    <n v="359.92303583099999"/>
    <n v="168.84765316300002"/>
    <n v="112.44248537499999"/>
    <n v="34.039806681000002"/>
    <n v="7.1161233641703081"/>
    <n v="2.6368461036246078E-2"/>
    <n v="357.69920969400005"/>
    <n v="134.73444554"/>
    <n v="137.98863823199997"/>
    <n v="51.658210644"/>
    <n v="396.75728879599967"/>
    <n v="2946.7449645839997"/>
    <n v="2890.1381212739993"/>
    <n v="0.60660497061395113"/>
    <n v="0.32411667054139071"/>
    <n v="0.14187409275372298"/>
    <n v="82.943297509442147"/>
    <n v="0.30734249487684245"/>
    <n v="607.2277174622144"/>
    <n v="2.2316719009309995"/>
    <n v="430.79709547699969"/>
    <n v="0.33371095591308853"/>
    <n v="192.467079993"/>
    <n v="1172.0097623319998"/>
    <n v="2099.9563204020001"/>
    <n v="-0.30373166514995742"/>
    <n v="2.1739308736074214E-2"/>
    <n v="0.25172633134874389"/>
    <n v="40.235818540541345"/>
    <n v="0.14909193659986983"/>
    <n v="0.90788100066975708"/>
    <n v="1.7436359817954523"/>
    <n v="125.43722925900001"/>
    <n v="26.223027828327673"/>
    <n v="205.0364031348204"/>
    <n v="0"/>
    <n v="0"/>
    <n v="67.029850733999993"/>
    <n v="14.01279071221367"/>
    <n v="1192.1013554589999"/>
    <n v="0.92344467279898579"/>
    <n v="204.29020880299967"/>
    <n v="1774.7352022519999"/>
    <n v="790.18180087199971"/>
    <n v="42.707478968900809"/>
    <n v="164.02795015618645"/>
    <n v="-7.9314983751622465"/>
    <n v="0.64575888674184023"/>
    <n v="-7.4077898307401635E-2"/>
    <n v="0.1582505582769726"/>
    <n v="0.48803591913554745"/>
    <n v="238.33001548399966"/>
    <n v="1147.8810105659998"/>
    <n v="0.1846190193132187"/>
    <n v="0.78164588024410397"/>
    <n v="556.990090345"/>
    <n v="72.662798194713091"/>
    <n v="1921.7420729107018"/>
    <n v="21325.814354696304"/>
    <n v="0.10684525002224698"/>
    <n v="1466.783650761673"/>
    <n v="14924.953261630639"/>
    <n v="0.1641860130783892"/>
    <n v="1375.7167358010345"/>
    <n v="17312.710569531577"/>
    <n v="0.10969040911057593"/>
    <n v="264.87705507466103"/>
    <n v="2939.4403731003667"/>
    <n v="0.21348524453500994"/>
  </r>
  <r>
    <x v="93"/>
    <x v="9"/>
    <x v="9"/>
    <x v="7"/>
    <n v="129092.8834800366"/>
    <n v="4917.1428571428569"/>
    <n v="1404.4151720910002"/>
    <n v="1.0879106068679487"/>
    <n v="12784.991120866998"/>
    <n v="15585.360214175998"/>
    <n v="0.15413387846848159"/>
    <n v="0.26936551927222463"/>
    <n v="0.1596698202795872"/>
    <n v="965.12296362400014"/>
    <n v="0.74761903027230026"/>
    <n v="9232.1715970019995"/>
    <n v="10953.281823453"/>
    <n v="0.34277922757250323"/>
    <n v="0.23330544816315824"/>
    <n v="0.23187654843484484"/>
    <n v="347.37048033499991"/>
    <n v="5217.2602671210007"/>
    <n v="0.1386556256308531"/>
    <n v="0.20469664416461297"/>
    <n v="622.84633162000011"/>
    <n v="5725.6573439326667"/>
    <n v="0.34466432079672238"/>
    <n v="0.48355907391236075"/>
    <n v="257.30770817299998"/>
    <n v="304.08620402000003"/>
    <n v="0.2251892329485119"/>
    <n v="0.45118528457764717"/>
    <n v="106.81847505799999"/>
    <n v="8.2745440475437818E-2"/>
    <n v="135.95505471299998"/>
    <n v="0.10531568514698533"/>
    <n v="196.51867869599999"/>
    <n v="39.966029949796628"/>
    <n v="134.12176689399999"/>
    <n v="27.276361657699013"/>
    <n v="262.07658148263766"/>
    <n v="0"/>
    <n v="0"/>
    <n v="0"/>
    <n v="62.396911802000005"/>
    <n v="134.12176689399999"/>
    <n v="997.7368778719997"/>
    <n v="0.77288294364134591"/>
    <n v="9431.5678620639992"/>
    <n v="12379.078297819999"/>
    <n v="952.63002850699968"/>
    <n v="0.73794155249024085"/>
    <n v="11427.988194881998"/>
    <n v="9.1802648783574288"/>
    <n v="907.19212412599973"/>
    <n v="0.70274371419265047"/>
    <n v="11062.745532127999"/>
    <n v="8.88558671300523"/>
    <n v="-1.7837240081722494E-2"/>
    <n v="7.6468012541469399E-2"/>
    <n v="0.12169425105755405"/>
    <n v="533.41336676999981"/>
    <n v="5190.602713323"/>
    <n v="6652.6043292780005"/>
    <n v="0.12297748739210634"/>
    <n v="0.13891240082898393"/>
    <n v="0.15258399957948598"/>
    <n v="371.31690837000002"/>
    <n v="162.09645839999979"/>
    <n v="135.27421596900001"/>
    <n v="45.437904380999996"/>
    <n v="9.240712686432305"/>
    <n v="3.5197838297590343E-2"/>
    <n v="365.24266275399998"/>
    <n v="88.925830262000019"/>
    <n v="125.011244639"/>
    <n v="69.674315851000003"/>
    <n v="406.67829421900046"/>
    <n v="3353.423258803"/>
    <n v="3206.2819163559998"/>
    <n v="3.4919704432627494"/>
    <n v="0.447952143045381"/>
    <n v="0.33404602252010718"/>
    <n v="82.706219045119212"/>
    <n v="0.31502766322660275"/>
    <n v="671.34369027797015"/>
    <n v="2.4651596759394279"/>
    <n v="452.11619860000047"/>
    <n v="0.35022550152419313"/>
    <n v="202.73093912600004"/>
    <n v="1374.7407014579999"/>
    <n v="2080.0167182659998"/>
    <n v="-8.9547553183240813E-2"/>
    <n v="3.6481101289072004E-3"/>
    <n v="0.14638316858926936"/>
    <n v="41.229418183672294"/>
    <n v="0.15704269178970745"/>
    <n v="1.0649236924594645"/>
    <n v="1.7001304713301406"/>
    <n v="94.866845462999976"/>
    <n v="19.293083040122017"/>
    <n v="212.66318179588697"/>
    <n v="0"/>
    <n v="0"/>
    <n v="107.86409366300006"/>
    <n v="21.936335143550277"/>
    <n v="1200.4678169979998"/>
    <n v="0.92992563543105344"/>
    <n v="203.94735509300043"/>
    <n v="1978.6825573450003"/>
    <n v="1126.2651980900002"/>
    <n v="41.476800861446925"/>
    <n v="232.63740853816725"/>
    <n v="-2.5434649911798264"/>
    <n v="1.091115879642913"/>
    <n v="0.91213221265518629"/>
    <n v="0.15798497143689536"/>
    <n v="0.76502920460928736"/>
    <n v="249.38525947400041"/>
    <n v="1491.5078608440001"/>
    <n v="0.19318280973448568"/>
    <n v="1.059707369961485"/>
    <n v="556.33498734099999"/>
    <n v="74.274661508704057"/>
    <n v="1890.8402186746021"/>
    <n v="21649.519270318546"/>
    <n v="0.11637247052813504"/>
    <n v="1299.3973234208545"/>
    <n v="15206.285101149553"/>
    <n v="0.18511269267781638"/>
    <n v="1343.307202759958"/>
    <n v="17217.119006372952"/>
    <n v="8.1722393665115689E-2"/>
    <n v="272.94764460453649"/>
    <n v="2896.9889222735228"/>
    <n v="0.10884894757083075"/>
  </r>
  <r>
    <x v="94"/>
    <x v="10"/>
    <x v="10"/>
    <x v="7"/>
    <n v="129092.8834800366"/>
    <n v="4796.636363636364"/>
    <n v="1650.383432765"/>
    <n v="1.2784464861846712"/>
    <n v="14435.374553631998"/>
    <n v="15869.392135691"/>
    <n v="0.16003482400840263"/>
    <n v="0.20787617181698348"/>
    <n v="0.16711954620250391"/>
    <n v="1127.6291721819998"/>
    <n v="0.87350219608068513"/>
    <n v="10359.800769183999"/>
    <n v="11152.220224066998"/>
    <n v="0.2142138230555608"/>
    <n v="0.23119832151764541"/>
    <n v="0.23091137525016259"/>
    <n v="541.50090946"/>
    <n v="5267.4308669250004"/>
    <n v="0.12071857389958485"/>
    <n v="0.10211175418656016"/>
    <n v="583.039826113"/>
    <n v="5875.5843205403344"/>
    <n v="0.36634231943812279"/>
    <n v="0.34616146064218856"/>
    <n v="250.10282700599998"/>
    <n v="308.10961354799997"/>
    <n v="0.16968987718900719"/>
    <n v="0.56993068069565722"/>
    <n v="82.158936275999991"/>
    <n v="6.3643273014895016E-2"/>
    <n v="115.34578884999999"/>
    <n v="8.9351005059730884E-2"/>
    <n v="325.24953545700004"/>
    <n v="67.807836742167808"/>
    <n v="65.217052334000002"/>
    <n v="13.596413692815039"/>
    <n v="275.67299517545268"/>
    <n v="0"/>
    <n v="0"/>
    <n v="0"/>
    <n v="260.03248312300002"/>
    <n v="65.217052334000002"/>
    <n v="1183.2364822680001"/>
    <n v="0.91657762253872044"/>
    <n v="10614.804344331998"/>
    <n v="12601.501070804999"/>
    <n v="1128.3129520770001"/>
    <n v="0.87403187663050896"/>
    <n v="11700.604878589998"/>
    <n v="9.283613990554306"/>
    <n v="1094.8534232480001"/>
    <n v="0.84811291973140579"/>
    <n v="11319.435693355999"/>
    <n v="8.978807968838753"/>
    <n v="0.23149417086375812"/>
    <n v="9.1788432537364573E-2"/>
    <n v="0.12766494719855515"/>
    <n v="560.48530524100011"/>
    <n v="5751.0880185639999"/>
    <n v="6730.6173261820004"/>
    <n v="0.16169424764065221"/>
    <n v="0.14109328426602197"/>
    <n v="0.15495891940958173"/>
    <n v="386.64022232100001"/>
    <n v="173.8450829200001"/>
    <n v="186.56274345200001"/>
    <n v="33.459528829"/>
    <n v="6.9756233936470631"/>
    <n v="2.5918956899103045E-2"/>
    <n v="381.169185234"/>
    <n v="236.24056869600003"/>
    <n v="140.454348103"/>
    <n v="26.033987947"/>
    <n v="467.14695049699981"/>
    <n v="3820.5702093"/>
    <n v="3267.8910648860001"/>
    <n v="0.15191961940705423"/>
    <n v="0.40383979899789479"/>
    <n v="0.34914440332201768"/>
    <n v="97.39052850419796"/>
    <n v="0.36186886364595078"/>
    <n v="684.74710003160601"/>
    <n v="2.4617809560029644"/>
    <n v="500.60647932599983"/>
    <n v="0.38778782054505384"/>
    <n v="283.63779865899994"/>
    <n v="1658.3785001169999"/>
    <n v="2142.670211011"/>
    <n v="0.28352010105813896"/>
    <n v="4.2527991817625788E-2"/>
    <n v="0.14329516215015059"/>
    <n v="59.132645703409572"/>
    <n v="0.21971606103512492"/>
    <n v="1.2846397534945895"/>
    <n v="1.7208170378194192"/>
    <n v="119.05245963100002"/>
    <n v="24.819988551465993"/>
    <n v="208.54740519758963"/>
    <n v="0"/>
    <n v="0"/>
    <n v="164.58533902799991"/>
    <n v="34.312657151943576"/>
    <n v="1466.8742809270002"/>
    <n v="1.1362936835738455"/>
    <n v="183.50915183799987"/>
    <n v="2162.1917091830001"/>
    <n v="1125.2208538750001"/>
    <n v="38.257882800788401"/>
    <n v="232.67415310312728"/>
    <n v="-5.6587614829040067E-3"/>
    <n v="0.91211337090795341"/>
    <n v="1.053034146017521"/>
    <n v="0.14215280261082586"/>
    <n v="0.74096391818354523"/>
    <n v="216.96868066699986"/>
    <n v="1506.3900391090003"/>
    <n v="0.16807175950992889"/>
    <n v="1.0457699398990972"/>
    <n v="589.68768868500001"/>
    <n v="74.597034171502258"/>
    <n v="2212.3981886071865"/>
    <n v="21917.687005761742"/>
    <n v="0.11921026274580626"/>
    <n v="1511.6273518187395"/>
    <n v="15396.445125718779"/>
    <n v="0.17982821025979634"/>
    <n v="1586.1709455468178"/>
    <n v="17436.113747242765"/>
    <n v="8.3598754976486944E-2"/>
    <n v="380.22664280043983"/>
    <n v="2962.7690894110142"/>
    <n v="0.10015285293770271"/>
  </r>
  <r>
    <x v="95"/>
    <x v="11"/>
    <x v="11"/>
    <x v="7"/>
    <n v="129092.8834800366"/>
    <n v="4570.227272727273"/>
    <n v="1806.7679813609998"/>
    <n v="1.3995875935642921"/>
    <n v="16242.142534992998"/>
    <n v="16242.142534992998"/>
    <n v="0.17035751788271525"/>
    <n v="0.25993432993115406"/>
    <n v="0.17035751788271525"/>
    <n v="1045.7266441429999"/>
    <n v="0.81005754612702174"/>
    <n v="11405.527413327"/>
    <n v="11405.527413327"/>
    <n v="0.3196630114254333"/>
    <n v="0.23881236315133569"/>
    <n v="0.23881236315133569"/>
    <n v="357.36615186500001"/>
    <n v="5314.617026766"/>
    <n v="0.11564208991005165"/>
    <n v="0.15212509205735247"/>
    <n v="638.06340748400009"/>
    <n v="6071.281211679001"/>
    <n v="0.3875145320017519"/>
    <n v="0.44238631068969969"/>
    <n v="267.22943639900001"/>
    <n v="294.68306284499999"/>
    <n v="0.19448784186764101"/>
    <n v="0.42586527686467202"/>
    <n v="194.63723285100002"/>
    <n v="0.15077301521512565"/>
    <n v="247.25697431399999"/>
    <n v="0.19153416334699558"/>
    <n v="319.14713005300007"/>
    <n v="69.831785381331756"/>
    <n v="36.259682461000004"/>
    <n v="7.9338904385300122"/>
    <n v="283.60688561398268"/>
    <n v="0"/>
    <n v="0"/>
    <n v="0"/>
    <n v="282.88744759200006"/>
    <n v="36.259682461000004"/>
    <n v="2109.7191020509999"/>
    <n v="1.6342644498891021"/>
    <n v="12724.523446382998"/>
    <n v="12724.523446382998"/>
    <n v="1907.070451646"/>
    <n v="1.4772855019083344"/>
    <n v="11862.599401935"/>
    <n v="9.1891970201203819"/>
    <n v="1866.2004803570001"/>
    <n v="1.4456261492103057"/>
    <n v="11516.255356214"/>
    <n v="8.9209064402027369"/>
    <n v="6.1923077608529775E-2"/>
    <n v="8.6721141524748191E-2"/>
    <n v="8.6721141524748191E-2"/>
    <n v="1097.0644526040001"/>
    <n v="6848.1524711679995"/>
    <n v="6848.1524711679995"/>
    <n v="0.11999145311110659"/>
    <n v="0.13765947281482038"/>
    <n v="0.13765947281482038"/>
    <n v="383.89079903099997"/>
    <n v="713.17365357300014"/>
    <n v="207.38074734200001"/>
    <n v="40.869971289000006"/>
    <n v="8.9426562072504865"/>
    <n v="3.1659352698028692E-2"/>
    <n v="346.34404572100004"/>
    <n v="347.78957978699998"/>
    <n v="314.66543605700002"/>
    <n v="101.94891497200001"/>
    <n v="-302.95112069000015"/>
    <n v="3517.6190886099998"/>
    <n v="3517.6190886099998"/>
    <n v="-0.45184991373029637"/>
    <n v="0.62189318043492814"/>
    <n v="0.62189318043492814"/>
    <n v="-66.287977076731835"/>
    <n v="-0.23467685632481022"/>
    <n v="737.33920113467548"/>
    <n v="2.7248745196352959"/>
    <n v="-262.08114940100018"/>
    <n v="-0.20301750362678156"/>
    <n v="608.14461881000011"/>
    <n v="2266.5231189269998"/>
    <n v="2266.5231189269998"/>
    <n v="0.25574030100033784"/>
    <n v="9.2289905833419672E-2"/>
    <n v="9.2289905833419672E-2"/>
    <n v="133.06660315102692"/>
    <n v="0.47109073902129223"/>
    <n v="1.7557304925158816"/>
    <n v="1.7557304925158819"/>
    <n v="164.388984147"/>
    <n v="35.969542505684025"/>
    <n v="220.22613856242555"/>
    <n v="0"/>
    <n v="0"/>
    <n v="443.75563466300014"/>
    <n v="97.097060645342907"/>
    <n v="2717.8637208609998"/>
    <n v="2.1053551889103943"/>
    <n v="-911.09573950000026"/>
    <n v="1251.0959696829998"/>
    <n v="1251.0959696829998"/>
    <n v="-199.35458022775876"/>
    <n v="256.36974148612342"/>
    <n v="-0.12138732266550767"/>
    <n v="12.335706495872747"/>
    <n v="12.335706495872747"/>
    <n v="-0.70576759534610245"/>
    <n v="0.96914402711941428"/>
    <n v="-870.22576821100029"/>
    <n v="1597.440015404"/>
    <n v="-0.67410824264807379"/>
    <n v="1.2374346070370594"/>
    <n v="1134.1520728769999"/>
    <n v="75.693101225016122"/>
    <n v="2386.9651951370615"/>
    <n v="22273.454694256325"/>
    <n v="0.116428905170886"/>
    <n v="1381.5349446897724"/>
    <n v="15655.566760341399"/>
    <n v="0.18240017625532268"/>
    <n v="2787.2013009208695"/>
    <n v="17409.281602721054"/>
    <n v="3.5689356149041007E-2"/>
    <n v="803.43467101729993"/>
    <n v="3080.2344055455796"/>
    <n v="3.7063948387893175E-2"/>
  </r>
  <r>
    <x v="96"/>
    <x v="0"/>
    <x v="0"/>
    <x v="8"/>
    <n v="141486.44939257129"/>
    <n v="4592.4285714285716"/>
    <n v="1245.5600994060001"/>
    <n v="0.88033879198568532"/>
    <n v="1245.5600994060001"/>
    <n v="16465.197947093999"/>
    <n v="0.21814610228233167"/>
    <n v="0.21814610228233167"/>
    <n v="0.17947983753931762"/>
    <n v="938.41699295499996"/>
    <n v="0.66325573719872521"/>
    <n v="938.41699295499996"/>
    <n v="11599.254310873999"/>
    <n v="0.26014431874625799"/>
    <n v="0.26014431874625799"/>
    <n v="0.24061067645311129"/>
    <n v="435.04426955000002"/>
    <n v="5355.3712052839992"/>
    <n v="0.10510287285236841"/>
    <n v="0.10336089961411798"/>
    <n v="503.81008478500007"/>
    <n v="6198.5433245810009"/>
    <n v="0.40186512763869131"/>
    <n v="0.33797051744987949"/>
    <n v="328.35733420500003"/>
    <n v="265.08207673600003"/>
    <n v="0.14501404121052719"/>
    <n v="0.38718514318791342"/>
    <n v="11.662057708000001"/>
    <n v="8.2425262334785213E-3"/>
    <n v="22.332586022000001"/>
    <n v="1.5784257869130305E-2"/>
    <n v="273.14846272099999"/>
    <n v="59.477999161570274"/>
    <n v="129.24483819599999"/>
    <n v="28.143026328179918"/>
    <n v="28.143026328179918"/>
    <n v="0"/>
    <n v="0"/>
    <n v="0"/>
    <n v="143.903624525"/>
    <n v="129.24483819599999"/>
    <n v="739.44159979100004"/>
    <n v="0.52262361729025353"/>
    <n v="739.44159979100004"/>
    <n v="12773.451847773998"/>
    <n v="729.383589583"/>
    <n v="0.51551480209898892"/>
    <n v="11901.659095880999"/>
    <n v="9.1699620536593134"/>
    <n v="715.08423881600004"/>
    <n v="0.50540828601325083"/>
    <n v="11545.367836611"/>
    <n v="8.8949362799942957"/>
    <n v="7.0858024878268644E-2"/>
    <n v="7.0858024878268644E-2"/>
    <n v="8.6655816384934692E-2"/>
    <n v="511.05256870099998"/>
    <n v="511.05256870099998"/>
    <n v="6888.4666309070008"/>
    <n v="8.5640260007452174E-2"/>
    <n v="8.5640260007452174E-2"/>
    <n v="0.134197569945119"/>
    <n v="405.98721555499998"/>
    <n v="105.06535314600001"/>
    <n v="6.9822007270000004"/>
    <n v="14.299350767"/>
    <n v="3.1136795150091765"/>
    <n v="1.0106516085738161E-2"/>
    <n v="356.29125927000001"/>
    <n v="69.814233797"/>
    <n v="129.94450331100001"/>
    <n v="7.3487424880000001"/>
    <n v="506.11849961500002"/>
    <n v="506.11849961500002"/>
    <n v="3691.7460993200002"/>
    <n v="0.52449239371864387"/>
    <n v="0.52449239371864387"/>
    <n v="0.67434967140261559"/>
    <n v="110.20715766027935"/>
    <n v="0.35771517469543174"/>
    <n v="776.23468681450163"/>
    <n v="2.8254171221832163"/>
    <n v="520.41785038199998"/>
    <n v="0.36782169078116989"/>
    <n v="38.999830975999998"/>
    <n v="38.999830975999998"/>
    <n v="2279.1184828049995"/>
    <n v="0.47701640147678015"/>
    <n v="0.47701640147678015"/>
    <n v="8.5816325768147905E-2"/>
    <n v="8.4922019731856775"/>
    <n v="2.7564357677667239E-2"/>
    <n v="2.7564357677667239E-2"/>
    <n v="1.7628409983729076"/>
    <n v="34.63144235"/>
    <n v="7.5409866068373406"/>
    <n v="223.99674058694092"/>
    <n v="0"/>
    <n v="0"/>
    <n v="4.368388625999998"/>
    <n v="0.95121536634833692"/>
    <n v="778.44143076700004"/>
    <n v="0.55018797496792082"/>
    <n v="467.11866863900002"/>
    <n v="467.11866863900002"/>
    <n v="1412.6276165149998"/>
    <n v="101.71495568709366"/>
    <n v="292.44469678507403"/>
    <n v="0.5285945910818779"/>
    <n v="0.5285945910818779"/>
    <n v="12.340169734613042"/>
    <n v="0.33015081701776455"/>
    <n v="1.0625761238103089"/>
    <n v="481.41801940600004"/>
    <n v="1768.9188757849997"/>
    <n v="0.3402573331035027"/>
    <n v="1.3376018974753285"/>
    <n v="565.14264825099997"/>
    <n v="76.853642811089614"/>
    <n v="1620.6910353848209"/>
    <n v="22460.235449342726"/>
    <n v="0.12141227956475409"/>
    <n v="1221.0442584506752"/>
    <n v="15832.29425751015"/>
    <n v="0.17999698906029682"/>
    <n v="962.14255140590694"/>
    <n v="17403.082408450289"/>
    <n v="3.2928954039456171E-2"/>
    <n v="50.745585439409403"/>
    <n v="3093.9516650636524"/>
    <n v="3.0057237729551156E-2"/>
  </r>
  <r>
    <x v="97"/>
    <x v="1"/>
    <x v="1"/>
    <x v="8"/>
    <n v="141486.44939257129"/>
    <n v="4587.3999999999996"/>
    <n v="1457.4215451810001"/>
    <n v="1.0300785350385093"/>
    <n v="2702.9816445870001"/>
    <n v="16781.990454985"/>
    <n v="0.24956752042367381"/>
    <n v="0.27773491427472474"/>
    <n v="0.18484291511761386"/>
    <n v="794.28355826899997"/>
    <n v="0.56138489705481553"/>
    <n v="1732.7005512239998"/>
    <n v="11626.580905607001"/>
    <n v="3.5629893243308786E-2"/>
    <n v="0.14623353445639786"/>
    <n v="0.2217562577277481"/>
    <n v="332.23187348299996"/>
    <n v="5383.9190391759994"/>
    <n v="9.8080036133107784E-2"/>
    <n v="9.4005051863930822E-2"/>
    <n v="528.41491339299989"/>
    <n v="6286.1579230990001"/>
    <n v="0.38852591956898785"/>
    <n v="0.19876255883085103"/>
    <n v="244.61327881899999"/>
    <n v="254.52375318700001"/>
    <n v="0.13664804622660842"/>
    <n v="0.29052807797067093"/>
    <n v="118.64265187800001"/>
    <n v="8.385442732315064E-2"/>
    <n v="30.856506076999999"/>
    <n v="2.1808806574391364E-2"/>
    <n v="513.63882895699999"/>
    <n v="111.96730805183765"/>
    <n v="130.170974433"/>
    <n v="28.375762835811138"/>
    <n v="56.518789163991059"/>
    <n v="0"/>
    <n v="0"/>
    <n v="0"/>
    <n v="383.46785452400002"/>
    <n v="130.170974433"/>
    <n v="990.95262965200004"/>
    <n v="0.70038695147581376"/>
    <n v="1730.3942294430001"/>
    <n v="12941.137597251998"/>
    <n v="980.92707740500009"/>
    <n v="0.69330107696978049"/>
    <n v="12132.289320206"/>
    <n v="9.2820561478320691"/>
    <n v="949.96477480500005"/>
    <n v="0.67141749537385575"/>
    <n v="11763.98191427"/>
    <n v="8.9998231677695539"/>
    <n v="0.20368334195900006"/>
    <n v="0.14309486162154639"/>
    <n v="9.3750489173178186E-2"/>
    <n v="609.96429822200002"/>
    <n v="1121.016866923"/>
    <n v="6979.1132387300004"/>
    <n v="0.17454943187734417"/>
    <n v="0.13227610803723588"/>
    <n v="0.13469837612384294"/>
    <n v="407.15786463900002"/>
    <n v="202.806433583"/>
    <n v="42.759332592999996"/>
    <n v="30.962302599999997"/>
    <n v="6.7494228975018533"/>
    <n v="2.1883581595924666E-2"/>
    <n v="368.30740593600001"/>
    <n v="113.56076380099998"/>
    <n v="185.58987043299999"/>
    <n v="8.1160620029999997"/>
    <n v="466.46891552900001"/>
    <n v="972.58741514400003"/>
    <n v="3840.8528577329998"/>
    <n v="0.46983156330923115"/>
    <n v="0.4977777072688474"/>
    <n v="0.64701890085105163"/>
    <n v="101.68481395321969"/>
    <n v="0.32969158356269551"/>
    <n v="810.32012761345322"/>
    <n v="2.9092685412374801"/>
    <n v="497.431218129"/>
    <n v="0.35157516515862014"/>
    <n v="88.52373468799999"/>
    <n v="127.52356566399999"/>
    <n v="2207.5696861500001"/>
    <n v="-0.44697735491973178"/>
    <n v="-0.31614318800638808"/>
    <n v="-5.4654908471485353E-3"/>
    <n v="19.297147553734142"/>
    <n v="6.2566934902988591E-2"/>
    <n v="9.0131292580655845E-2"/>
    <n v="1.7014099815470121"/>
    <n v="71.429146595999995"/>
    <n v="15.570725595326328"/>
    <n v="220.1503446226528"/>
    <n v="0"/>
    <n v="0"/>
    <n v="17.094588091999995"/>
    <n v="3.726421958407812"/>
    <n v="1079.4763643400001"/>
    <n v="0.76295388637880246"/>
    <n v="377.94518084100002"/>
    <n v="845.06384948000004"/>
    <n v="1633.2831715829998"/>
    <n v="82.387666399485568"/>
    <n v="341.32906145965416"/>
    <n v="1.4028614664418471"/>
    <n v="0.82567829657888692"/>
    <n v="13.543739594309752"/>
    <n v="0.26712464865970686"/>
    <n v="1.2078585596904676"/>
    <n v="408.90748344100001"/>
    <n v="2001.5905775190001"/>
    <n v="0.28900823025563155"/>
    <n v="1.4900915397529839"/>
    <n v="673.04213475100005"/>
    <n v="78.01418439716312"/>
    <n v="1868.1494351865545"/>
    <n v="22727.375258432639"/>
    <n v="0.12090459969980771"/>
    <n v="1018.1271065084454"/>
    <n v="15773.905300268063"/>
    <n v="0.15763111839481558"/>
    <n v="1270.2210980084726"/>
    <n v="17517.74972261272"/>
    <n v="3.5008756887643599E-2"/>
    <n v="113.47133264552727"/>
    <n v="2982.7420057517197"/>
    <n v="-5.9503251152929204E-2"/>
  </r>
  <r>
    <x v="98"/>
    <x v="2"/>
    <x v="2"/>
    <x v="8"/>
    <n v="141486.44939257129"/>
    <n v="4323.090909090909"/>
    <n v="1382.6243175969998"/>
    <n v="0.97721324093782391"/>
    <n v="4085.605962184"/>
    <n v="17073.456691993"/>
    <n v="0.25545163334023679"/>
    <n v="0.26711641712873369"/>
    <n v="0.1964923807800476"/>
    <n v="1021.1500922389999"/>
    <n v="0.7217299583267478"/>
    <n v="2753.8506434629999"/>
    <n v="11910.093663023001"/>
    <n v="0.38435250499356877"/>
    <n v="0.22432301184065717"/>
    <n v="0.23595634404590204"/>
    <n v="396.54726297600007"/>
    <n v="5456.5495757459985"/>
    <n v="9.2278907137971711E-2"/>
    <n v="0.22422595268811296"/>
    <n v="575.60618828999998"/>
    <n v="6420.5430362990001"/>
    <n v="0.38703155338667794"/>
    <n v="0.3045754629299795"/>
    <n v="264.23214614200003"/>
    <n v="287.05169244299998"/>
    <n v="0.13703712729675122"/>
    <n v="0.20806318050924344"/>
    <n v="112.770479623"/>
    <n v="7.9704084813171511E-2"/>
    <n v="69.760270995000013"/>
    <n v="4.9305266542834569E-2"/>
    <n v="178.94347474"/>
    <n v="41.392484799175676"/>
    <n v="122.033946836"/>
    <n v="28.228401715859867"/>
    <n v="84.747190879850933"/>
    <n v="0"/>
    <n v="0"/>
    <n v="0"/>
    <n v="56.909527904000001"/>
    <n v="122.033946836"/>
    <n v="1250.5870683670003"/>
    <n v="0.88389176047318496"/>
    <n v="2980.9812978100003"/>
    <n v="13243.854709534999"/>
    <n v="1145.8879278160002"/>
    <n v="0.80989234851501246"/>
    <n v="12409.446055519"/>
    <n v="9.4189980059063405"/>
    <n v="1094.9880087430001"/>
    <n v="0.77391722913677996"/>
    <n v="12045.128025724"/>
    <n v="9.1433091327268059"/>
    <n v="0.31936565806309147"/>
    <n v="0.2109687631630186"/>
    <n v="0.11588545661327854"/>
    <n v="610.66420231300015"/>
    <n v="1731.681069236"/>
    <n v="7068.7454689520009"/>
    <n v="0.17202827278005417"/>
    <n v="0.14598288607495435"/>
    <n v="0.13487555826869935"/>
    <n v="411.50478032900003"/>
    <n v="199.15942198400012"/>
    <n v="117.728462971"/>
    <n v="50.899919073000007"/>
    <n v="11.77396454142659"/>
    <n v="3.597511937823248E-2"/>
    <n v="364.31802979500003"/>
    <n v="251.88737192200003"/>
    <n v="151.114262795"/>
    <n v="68.292849293000003"/>
    <n v="132.03724922999959"/>
    <n v="1104.6246643739996"/>
    <n v="3829.6019824579998"/>
    <n v="-7.8519244451467851E-2"/>
    <n v="0.39359885568605191"/>
    <n v="0.59492362984485903"/>
    <n v="30.542325388610745"/>
    <n v="9.3321480464638881E-2"/>
    <n v="810.33605768211339"/>
    <n v="2.8915938764133209"/>
    <n v="182.93716830299959"/>
    <n v="0.12929659984287137"/>
    <n v="151.87738189800001"/>
    <n v="279.400947562"/>
    <n v="2265.4619224449998"/>
    <n v="0.6159721935159943"/>
    <n v="-3.7837423143761706E-3"/>
    <n v="5.1376654324733817E-2"/>
    <n v="35.131665072927625"/>
    <n v="0.10734411850042105"/>
    <n v="0.19747541108107691"/>
    <n v="1.7359498190759466"/>
    <n v="96.747322936999993"/>
    <n v="22.379201587815956"/>
    <n v="229.83179152143265"/>
    <n v="0"/>
    <n v="0"/>
    <n v="55.130058961000017"/>
    <n v="12.752463485111667"/>
    <n v="1402.4644502650003"/>
    <n v="0.9912358789736061"/>
    <n v="-19.840132668000422"/>
    <n v="825.22371681199957"/>
    <n v="1564.1400600129991"/>
    <n v="-4.5893396843168741"/>
    <n v="326.23611423903299"/>
    <n v="-1.4024124527533484"/>
    <n v="0.61119980987959344"/>
    <n v="5.3489588274459452"/>
    <n v="-1.402263803578219E-2"/>
    <n v="1.1556440573373745"/>
    <n v="31.059786404999585"/>
    <n v="1928.4580898079996"/>
    <n v="2.195248134245029E-2"/>
    <n v="1.4313329305169109"/>
    <n v="671.75204337100001"/>
    <n v="79.303675048355899"/>
    <n v="1743.4555419454853"/>
    <n v="22952.99565867988"/>
    <n v="0.12699023387727326"/>
    <n v="1287.6453602135682"/>
    <n v="16035.473973207665"/>
    <n v="0.16556147196114046"/>
    <n v="1576.9597910871687"/>
    <n v="17776.192651021607"/>
    <n v="5.0352613992396433E-2"/>
    <n v="191.51367424699026"/>
    <n v="3043.5193922585727"/>
    <n v="-9.2815306630426031E-3"/>
  </r>
  <r>
    <x v="99"/>
    <x v="3"/>
    <x v="3"/>
    <x v="8"/>
    <n v="141486.44939257129"/>
    <n v="4051.1052631578946"/>
    <n v="1533.9288576629999"/>
    <n v="1.0841524854489271"/>
    <n v="5619.5348198470001"/>
    <n v="17298.052367062999"/>
    <n v="0.23137524115108055"/>
    <n v="0.17153439480179622"/>
    <n v="0.21413021402097598"/>
    <n v="1154.8727038649999"/>
    <n v="0.81624262169493411"/>
    <n v="3908.7233473279998"/>
    <n v="12057.198445210001"/>
    <n v="0.14597089173275224"/>
    <n v="0.20008000141501081"/>
    <n v="0.241654985665537"/>
    <n v="662.78352833699989"/>
    <n v="5546.1477855369994"/>
    <n v="0.12112587117155127"/>
    <n v="0.15631630275926089"/>
    <n v="505.43898183800002"/>
    <n v="6473.6333870569997"/>
    <n v="0.36304571109315464"/>
    <n v="0.11736600292399424"/>
    <n v="294.27595479400003"/>
    <n v="261.40639933"/>
    <n v="0.19058685147803289"/>
    <n v="0.11562993188018722"/>
    <n v="128.778297493"/>
    <n v="9.1018113781121901E-2"/>
    <n v="80.133930792000015"/>
    <n v="5.6637177013085349E-2"/>
    <n v="170.14392551299997"/>
    <n v="41.999383985488031"/>
    <n v="95.469808026999999"/>
    <n v="23.566360739928022"/>
    <n v="108.31355161977896"/>
    <n v="0"/>
    <n v="0"/>
    <n v="0"/>
    <n v="74.674117485999972"/>
    <n v="95.469808026999999"/>
    <n v="1192.4454228780003"/>
    <n v="0.84279832308846481"/>
    <n v="4173.4267206880004"/>
    <n v="13451.076546374999"/>
    <n v="1132.3184307590002"/>
    <n v="0.8003016795037704"/>
    <n v="12610.261274660999"/>
    <n v="9.4977237266849723"/>
    <n v="1117.6906430700003"/>
    <n v="0.78996303028909309"/>
    <n v="12246.029703998"/>
    <n v="9.2230943901739302"/>
    <n v="0.21032975638892992"/>
    <n v="0.21078611517102641"/>
    <n v="0.1203936586428036"/>
    <n v="591.90366336500017"/>
    <n v="2323.5847326010003"/>
    <n v="7138.4639656210002"/>
    <n v="0.13351297799232253"/>
    <n v="0.14278036468793998"/>
    <n v="0.13158061166718116"/>
    <n v="413.02457886100001"/>
    <n v="178.87908450400016"/>
    <n v="171.12479491599998"/>
    <n v="14.627787689"/>
    <n v="3.6108140220472649"/>
    <n v="1.0338649214677394E-2"/>
    <n v="364.23157066300007"/>
    <n v="180.04681581"/>
    <n v="179.17255342499999"/>
    <n v="55.569807673"/>
    <n v="341.48343478499964"/>
    <n v="1446.1080991589993"/>
    <n v="3846.9758206879992"/>
    <n v="5.3604825079751395E-2"/>
    <n v="0.29492395692237428"/>
    <n v="0.71616690460310251"/>
    <n v="84.29389329637128"/>
    <n v="0.24135416236046214"/>
    <n v="825.67192954170685"/>
    <n v="2.8818810645008588"/>
    <n v="356.11122247399965"/>
    <n v="0.25169281157513956"/>
    <n v="112.804719017"/>
    <n v="392.20566657899997"/>
    <n v="2249.1272504869999"/>
    <n v="-0.12648868664064106"/>
    <n v="-4.2470222771975319E-2"/>
    <n v="3.7531889823303466E-2"/>
    <n v="27.845417901846151"/>
    <n v="7.9728284582228526E-2"/>
    <n v="0.27720369566330544"/>
    <n v="1.7156420772764647"/>
    <n v="79.841647855999994"/>
    <n v="19.708608557300803"/>
    <n v="230.59138203337272"/>
    <n v="0"/>
    <n v="0"/>
    <n v="32.963071161000002"/>
    <n v="8.1368093445453482"/>
    <n v="1305.2501418950003"/>
    <n v="0.92252660767069339"/>
    <n v="228.67871576799965"/>
    <n v="1053.9024325799992"/>
    <n v="1597.8485702009991"/>
    <n v="56.448475394525126"/>
    <n v="341.20244976844884"/>
    <n v="0.17289057108865968"/>
    <n v="0.49035237625227523"/>
    <n v="20.638600280615339"/>
    <n v="0.16162587777823365"/>
    <n v="1.1662389872243941"/>
    <n v="243.30650345699965"/>
    <n v="1962.0801408639993"/>
    <n v="0.17196452699291101"/>
    <n v="1.4408683237354365"/>
    <n v="637.31319055300003"/>
    <n v="79.04577691811734"/>
    <n v="1940.5576331446273"/>
    <n v="23086.813286306944"/>
    <n v="0.14098838623929444"/>
    <n v="1461.0175886579241"/>
    <n v="16105.879420831265"/>
    <n v="0.16803926480761056"/>
    <n v="1508.5504493342403"/>
    <n v="17925.239735636154"/>
    <n v="5.142521993928173E-2"/>
    <n v="142.70809069768924"/>
    <n v="3008.0289105343541"/>
    <n v="-2.3717902416909076E-2"/>
  </r>
  <r>
    <x v="100"/>
    <x v="4"/>
    <x v="4"/>
    <x v="8"/>
    <n v="141486.44939257129"/>
    <n v="3994.3333333333335"/>
    <n v="1733.6074537179998"/>
    <n v="1.2252816161269946"/>
    <n v="7353.1422735649994"/>
    <n v="17495.008246712998"/>
    <n v="0.20537851014103481"/>
    <n v="0.12817211329735301"/>
    <n v="0.19913353798453248"/>
    <n v="1293.9471212219999"/>
    <n v="0.91453784215885359"/>
    <n v="5202.6704685499999"/>
    <n v="12243.107723964"/>
    <n v="0.16778242730402848"/>
    <n v="0.19188156036562987"/>
    <n v="0.23216018189324372"/>
    <n v="746.13892681200002"/>
    <n v="5689.3628685970007"/>
    <n v="0.14916523801025861"/>
    <n v="0.2375342832168843"/>
    <n v="565.57073255499995"/>
    <n v="6565.1046152560002"/>
    <n v="0.32034398211938564"/>
    <n v="0.192936772467736"/>
    <n v="268.12385762099996"/>
    <n v="298.56688009099997"/>
    <n v="0.17133739755884414"/>
    <n v="0.19341424987868705"/>
    <n v="132.01360260799999"/>
    <n v="9.330476747049625E-2"/>
    <n v="57.674501704999997"/>
    <n v="4.0763268816630706E-2"/>
    <n v="249.97222818299997"/>
    <n v="62.581714474588992"/>
    <n v="95.243968615"/>
    <n v="23.844772247767672"/>
    <n v="132.15832386754664"/>
    <n v="0"/>
    <n v="0"/>
    <n v="0"/>
    <n v="154.72825956799997"/>
    <n v="95.243968615"/>
    <n v="1165.6688305330003"/>
    <n v="0.82387312391924616"/>
    <n v="5339.0955512210003"/>
    <n v="13711.703669476001"/>
    <n v="1095.2249276780003"/>
    <n v="0.7740846790487802"/>
    <n v="12854.03357951"/>
    <n v="9.6122425180752966"/>
    <n v="1064.3505605610003"/>
    <n v="0.7522632486223686"/>
    <n v="12490.910638648002"/>
    <n v="9.3405669332050589"/>
    <n v="0.28797250000832975"/>
    <n v="0.22683810429685924"/>
    <n v="0.14248459118178114"/>
    <n v="615.07388026800015"/>
    <n v="2938.6586128690005"/>
    <n v="7234.9874323290014"/>
    <n v="0.18614095020258192"/>
    <n v="0.15159157291377956"/>
    <n v="0.13448710614351711"/>
    <n v="413.40000212199999"/>
    <n v="201.67387814600016"/>
    <n v="130.33887503699998"/>
    <n v="30.874367117000002"/>
    <n v="7.7295419636985727"/>
    <n v="2.18214304264116E-2"/>
    <n v="363.12294086200006"/>
    <n v="199.15728811800003"/>
    <n v="162.27479966800001"/>
    <n v="27.949620325000001"/>
    <n v="567.93862318499941"/>
    <n v="2014.0467223439987"/>
    <n v="3783.3045772369983"/>
    <n v="-0.10080786703051114"/>
    <n v="0.15196258273363417"/>
    <n v="0.46183313266457415"/>
    <n v="142.18608608487008"/>
    <n v="0.40140849220774838"/>
    <n v="834.2391813897184"/>
    <n v="2.7940217910430625"/>
    <n v="598.81299030199943"/>
    <n v="0.42322992263416004"/>
    <n v="221.02686007799997"/>
    <n v="613.23252665699988"/>
    <n v="2330.4910929529997"/>
    <n v="0.582572565430586"/>
    <n v="0.1164611364771142"/>
    <n v="6.9129349182486033E-2"/>
    <n v="55.335106420262029"/>
    <n v="0.15621768800256919"/>
    <n v="0.43342138366587457"/>
    <n v="1.7636717584369694"/>
    <n v="106.05382996699998"/>
    <n v="26.5510715097221"/>
    <n v="239.96211395807077"/>
    <n v="0"/>
    <n v="0"/>
    <n v="114.97303011099999"/>
    <n v="28.784034910539926"/>
    <n v="1386.6956906110004"/>
    <n v="0.98009081192181535"/>
    <n v="346.91176310699944"/>
    <n v="1400.8141956869986"/>
    <n v="1452.8134842839984"/>
    <n v="86.850979664608062"/>
    <n v="323.980697284043"/>
    <n v="-0.29481860937770754"/>
    <n v="0.16822456252510531"/>
    <n v="2.5586170196793345"/>
    <n v="0.24519080420517922"/>
    <n v="1.0303500326060928"/>
    <n v="377.78613022399946"/>
    <n v="1815.9364251459986"/>
    <n v="0.26701223463159085"/>
    <n v="1.3020256174763296"/>
    <n v="659.84016377900002"/>
    <n v="79.04577691811734"/>
    <n v="2193.1689728520537"/>
    <n v="23138.610658638361"/>
    <n v="0.12126168742497501"/>
    <n v="1636.9592047433293"/>
    <n v="16198.753545908945"/>
    <n v="0.15310587637016737"/>
    <n v="1474.675657550313"/>
    <n v="18138.711720026513"/>
    <n v="6.7873585880951826E-2"/>
    <n v="279.61880911988419"/>
    <n v="3093.0229754348206"/>
    <n v="1.0227606665753619E-3"/>
  </r>
  <r>
    <x v="101"/>
    <x v="5"/>
    <x v="5"/>
    <x v="8"/>
    <n v="141486.44939257129"/>
    <n v="3994.9545454545455"/>
    <n v="1404.5063388080002"/>
    <n v="0.99267904794969264"/>
    <n v="8757.6486123729992"/>
    <n v="17550.800449410999"/>
    <n v="0.1756825813700198"/>
    <n v="4.1366959242317813E-2"/>
    <n v="0.17494193508559275"/>
    <n v="1053.815826925"/>
    <n v="0.74481749414819243"/>
    <n v="6256.4862954749997"/>
    <n v="12337.996205092999"/>
    <n v="9.8952732493235551E-2"/>
    <n v="0.175143825337988"/>
    <n v="0.20715877851288766"/>
    <n v="453.388693612"/>
    <n v="5684.7500658630006"/>
    <n v="0.11442845111862532"/>
    <n v="-1.0071588784756336E-2"/>
    <n v="564.72105083299994"/>
    <n v="6632.7850101650001"/>
    <n v="0.30365536294187567"/>
    <n v="0.13616671815946679"/>
    <n v="295.83319233700001"/>
    <n v="281.86338373300003"/>
    <n v="0.27560323334293524"/>
    <n v="0.10487080747559108"/>
    <n v="95.355346682000004"/>
    <n v="6.7395391637417548E-2"/>
    <n v="80.961959204999999"/>
    <n v="5.7222412148008064E-2"/>
    <n v="174.373205996"/>
    <n v="43.648357950505755"/>
    <n v="78.971872789999992"/>
    <n v="19.767902711147013"/>
    <n v="151.92622657869364"/>
    <n v="0"/>
    <n v="0"/>
    <n v="0"/>
    <n v="95.401333206000004"/>
    <n v="78.971872789999992"/>
    <n v="1197.5415645380001"/>
    <n v="0.84640018155751151"/>
    <n v="6536.6371157590002"/>
    <n v="13775.083453962001"/>
    <n v="1071.1182136010002"/>
    <n v="0.75704650035358012"/>
    <n v="12868.286851330002"/>
    <n v="9.550603345531627"/>
    <n v="1068.3340630180003"/>
    <n v="0.75507871432534013"/>
    <n v="12517.641222270002"/>
    <n v="9.2887820534136267"/>
    <n v="5.58824901356616E-2"/>
    <n v="0.19149566928480932"/>
    <n v="0.12706228408399256"/>
    <n v="620.69462413899998"/>
    <n v="3559.3532370080006"/>
    <n v="7331.689159736"/>
    <n v="0.18454778301404917"/>
    <n v="0.15720595846759533"/>
    <n v="0.13728792617088614"/>
    <n v="412.98876706300001"/>
    <n v="207.70585707599997"/>
    <n v="122.97790912399999"/>
    <n v="2.7841505829999997"/>
    <n v="0.69691671114701492"/>
    <n v="1.9677860282400874E-3"/>
    <n v="350.64562905999998"/>
    <n v="220.50434337600004"/>
    <n v="143.44496258699999"/>
    <n v="87.135574728999984"/>
    <n v="206.96477427000013"/>
    <n v="2221.011496613999"/>
    <n v="3775.7169954489982"/>
    <n v="-3.5364709702600083E-2"/>
    <n v="0.13148714654758864"/>
    <n v="0.39044395868774107"/>
    <n v="51.806540453754202"/>
    <n v="0.14627886639218099"/>
    <n v="840.89667899844744"/>
    <n v="2.7741006700508266"/>
    <n v="209.74892485300015"/>
    <n v="0.14824665242042109"/>
    <n v="104.63789867200001"/>
    <n v="717.87042532899989"/>
    <n v="2288.276791454"/>
    <n v="-0.28746114426507829"/>
    <n v="3.1250034479758604E-2"/>
    <n v="4.1247395719570923E-2"/>
    <n v="26.192512951381858"/>
    <n v="7.395612733320453E-2"/>
    <n v="0.50737751099907913"/>
    <n v="1.723870879022618"/>
    <n v="41.662717998999987"/>
    <n v="10.428834051792599"/>
    <n v="238.29298807163522"/>
    <n v="0"/>
    <n v="0"/>
    <n v="62.975180673000018"/>
    <n v="15.763678899589259"/>
    <n v="1302.17946321"/>
    <n v="0.92035630889071607"/>
    <n v="102.32687559800013"/>
    <n v="1503.1410712849988"/>
    <n v="1487.4402039949982"/>
    <n v="25.614027502372341"/>
    <n v="335.34833152876791"/>
    <n v="0.51147178698962081"/>
    <n v="0.18656838051217473"/>
    <n v="1.8723624195156905"/>
    <n v="7.232273905897646E-2"/>
    <n v="1.050229791028209"/>
    <n v="105.11102618100013"/>
    <n v="1838.0858330549984"/>
    <n v="7.4290525087216563E-2"/>
    <n v="1.3120510831462082"/>
    <n v="663.53146162200005"/>
    <n v="78.594455190199881"/>
    <n v="1787.0298043406137"/>
    <n v="23057.91222627665"/>
    <n v="9.4939439999403463E-2"/>
    <n v="1340.8271924205699"/>
    <n v="16211.637601428089"/>
    <n v="0.12567055453734266"/>
    <n v="1523.6972654622132"/>
    <n v="18091.797449006001"/>
    <n v="4.9595250428750237E-2"/>
    <n v="133.13648961466117"/>
    <n v="3022.7953914198197"/>
    <n v="-2.706961414831166E-2"/>
  </r>
  <r>
    <x v="102"/>
    <x v="6"/>
    <x v="6"/>
    <x v="8"/>
    <n v="141486.44939257129"/>
    <n v="3926.0476190476193"/>
    <n v="1754.4943487280002"/>
    <n v="1.2400440863845152"/>
    <n v="10512.142961100999"/>
    <n v="17975.383256325"/>
    <n v="0.19743251194668821"/>
    <n v="0.31925642688600853"/>
    <n v="0.20193687178339692"/>
    <n v="1257.7242505410002"/>
    <n v="0.88893618854713929"/>
    <n v="7514.2105460160001"/>
    <n v="12587.344006678999"/>
    <n v="0.24727650258433176"/>
    <n v="0.18663030161836636"/>
    <n v="0.21645721448335919"/>
    <n v="780.57820478400004"/>
    <n v="5927.3023040990001"/>
    <n v="0.15804883680654047"/>
    <n v="0.45081883276419998"/>
    <n v="499.20519308600007"/>
    <n v="6639.1512572629999"/>
    <n v="0.27586947930219474"/>
    <n v="1.2917500026783824E-2"/>
    <n v="281.63456277900002"/>
    <n v="262.25828409800005"/>
    <n v="0.19369767424484707"/>
    <n v="-2.7414841598172313E-3"/>
    <n v="107.508025081"/>
    <n v="7.5984679481712031E-2"/>
    <n v="202.659725229"/>
    <n v="0.14323613752345712"/>
    <n v="186.60234787699997"/>
    <n v="47.529313442781408"/>
    <n v="89.377975933000002"/>
    <n v="22.765382543852414"/>
    <n v="174.69160912254605"/>
    <n v="0"/>
    <n v="0"/>
    <n v="0"/>
    <n v="97.224371943999969"/>
    <n v="89.377975933000002"/>
    <n v="1146.1850541479998"/>
    <n v="0.8101023518992766"/>
    <n v="7682.822169907"/>
    <n v="13973.428403825999"/>
    <n v="1038.7934876449999"/>
    <n v="0.73419998318195234"/>
    <n v="13016.142702106999"/>
    <n v="9.5946509261562554"/>
    <n v="1021.3209846699999"/>
    <n v="0.72185074192951237"/>
    <n v="12668.213379936002"/>
    <n v="9.3361193725031768"/>
    <n v="0.20925992576968411"/>
    <n v="0.19411268690613226"/>
    <n v="0.14073151605375545"/>
    <n v="607.56679482799984"/>
    <n v="4166.9200318360008"/>
    <n v="7406.7576362339996"/>
    <n v="0.1409741099904811"/>
    <n v="0.15481053779711829"/>
    <n v="0.13754921023259414"/>
    <n v="414.76687674200002"/>
    <n v="192.79991808599982"/>
    <n v="108.91443018300001"/>
    <n v="17.472502975000001"/>
    <n v="4.450405260045847"/>
    <n v="1.234924125243996E-2"/>
    <n v="347.92932217100002"/>
    <n v="233.117887575"/>
    <n v="143.34255120699999"/>
    <n v="35.770887380000005"/>
    <n v="608.30929458000037"/>
    <n v="2829.3207911939994"/>
    <n v="4001.9548524989991"/>
    <n v="0.59213496437361091"/>
    <n v="0.20654109013464672"/>
    <n v="0.4790205808825565"/>
    <n v="154.94190432859907"/>
    <n v="0.42994173448523859"/>
    <n v="915.52085418473007"/>
    <n v="2.9080760993221264"/>
    <n v="625.78179755500037"/>
    <n v="0.44229097573767856"/>
    <n v="124.68399351199999"/>
    <n v="842.55441884099992"/>
    <n v="2295.3753045530002"/>
    <n v="6.0368959450330273E-2"/>
    <n v="3.545791623552863E-2"/>
    <n v="4.4315199909609859E-2"/>
    <n v="31.758146005943207"/>
    <n v="8.8124335614677238E-2"/>
    <n v="0.59550184661375638"/>
    <n v="1.7209092637752683"/>
    <n v="43.182713863999993"/>
    <n v="10.999029572258539"/>
    <n v="238.06774430124085"/>
    <n v="0"/>
    <n v="0"/>
    <n v="81.501279647999993"/>
    <n v="20.759116433684667"/>
    <n v="1270.8690476599998"/>
    <n v="0.89822668751395385"/>
    <n v="483.6253010680004"/>
    <n v="1986.7663723529993"/>
    <n v="1706.5795479459991"/>
    <n v="123.18375832265586"/>
    <n v="402.93277155901268"/>
    <n v="0.82854812535117239"/>
    <n v="0.29745229295394804"/>
    <n v="2.3604509101676601"/>
    <n v="0.3418173988705614"/>
    <n v="1.1871668355468583"/>
    <n v="501.09780404300039"/>
    <n v="2054.5088701169989"/>
    <n v="0.35416664012300136"/>
    <n v="1.445698389199936"/>
    <n v="645.75240336900004"/>
    <n v="78.594455190199881"/>
    <n v="2232.3385848048629"/>
    <n v="23450.20370907124"/>
    <n v="0.11675976646788855"/>
    <n v="1600.2709701305093"/>
    <n v="16416.732949498648"/>
    <n v="0.13060312695340226"/>
    <n v="1458.3535840718191"/>
    <n v="18238.732655072032"/>
    <n v="5.944214074640497E-2"/>
    <n v="158.64222636350448"/>
    <n v="3018.7479834206456"/>
    <n v="-2.6146626583883004E-2"/>
  </r>
  <r>
    <x v="103"/>
    <x v="7"/>
    <x v="7"/>
    <x v="8"/>
    <n v="141486.44939257129"/>
    <n v="3873.0454545454545"/>
    <n v="1406.7394333329999"/>
    <n v="0.99425735776988156"/>
    <n v="11918.882394433998"/>
    <n v="18176.840544913"/>
    <n v="0.19377627008980514"/>
    <n v="0.16714533560988065"/>
    <n v="0.20551773307796406"/>
    <n v="957.01615771699994"/>
    <n v="0.67640128211970507"/>
    <n v="8471.2267037330002"/>
    <n v="12675.511527787998"/>
    <n v="0.10147627261430414"/>
    <n v="0.17635624667789296"/>
    <n v="0.2090859199375088"/>
    <n v="349.05041556999993"/>
    <n v="5950.4720017160007"/>
    <n v="0.16916105127881642"/>
    <n v="7.1098706798423006E-2"/>
    <n v="607.71272058700004"/>
    <n v="6711.4219743859994"/>
    <n v="0.24909113714036901"/>
    <n v="0.134973940511671"/>
    <n v="262.70127046900001"/>
    <n v="305.13555938799999"/>
    <n v="0.15530275859786791"/>
    <n v="7.7350799831182426E-2"/>
    <n v="154.64199951099999"/>
    <n v="0.10929809898750589"/>
    <n v="78.08521211499999"/>
    <n v="5.5189180624883101E-2"/>
    <n v="216.99606398999993"/>
    <n v="56.027244331803708"/>
    <n v="97.270508563999996"/>
    <n v="25.114734568849979"/>
    <n v="199.80634369139602"/>
    <n v="0"/>
    <n v="0"/>
    <n v="0"/>
    <n v="119.72555542599993"/>
    <n v="97.270508563999996"/>
    <n v="1339.0682486220001"/>
    <n v="0.94642861869166928"/>
    <n v="9021.8904185289994"/>
    <n v="14312.217156186"/>
    <n v="1132.601017508"/>
    <n v="0.80050140658025937"/>
    <n v="13210.602481897"/>
    <n v="9.6684343197617117"/>
    <n v="1089.3359629020001"/>
    <n v="0.76992246789620511"/>
    <n v="12851.609835307001"/>
    <n v="9.4042684481650234"/>
    <n v="0.33869408862826678"/>
    <n v="0.21356627649352067"/>
    <n v="0.160039139714653"/>
    <n v="604.04202097199993"/>
    <n v="4770.9620528080004"/>
    <n v="7490.6958664169988"/>
    <n v="0.16138746086750322"/>
    <n v="0.15563910750004095"/>
    <n v="0.14356901393761667"/>
    <n v="414.70021957400002"/>
    <n v="189.34180139799992"/>
    <n v="137.51353494500003"/>
    <n v="43.265054606"/>
    <n v="11.170809925616439"/>
    <n v="3.0578938684054376E-2"/>
    <n v="358.99264658999994"/>
    <n v="304.30410273500001"/>
    <n v="151.98960040599999"/>
    <n v="97.953934957999991"/>
    <n v="67.671184710999796"/>
    <n v="2896.991975904999"/>
    <n v="3864.6233887269982"/>
    <n v="-0.66990092463799811"/>
    <n v="0.1360807753746367"/>
    <n v="0.41027422974349159"/>
    <n v="17.472344568427424"/>
    <n v="4.7828739078212293E-2"/>
    <n v="889.88713371615938"/>
    <n v="2.797102398671194"/>
    <n v="110.9362393169998"/>
    <n v="7.8407677762266662E-2"/>
    <n v="159.22681224999999"/>
    <n v="1001.7812310909999"/>
    <n v="2288.7616676789999"/>
    <n v="-3.9879516179161745E-2"/>
    <n v="2.2702991051801513E-2"/>
    <n v="4.8008187000583513E-2"/>
    <n v="41.111526863990044"/>
    <n v="0.11253855965259678"/>
    <n v="0.70804040626635312"/>
    <n v="1.7049818347123473"/>
    <n v="56.525911729000001"/>
    <n v="14.594693605431479"/>
    <n v="234.07879301208482"/>
    <n v="0"/>
    <n v="0"/>
    <n v="102.70090052099999"/>
    <n v="26.516833258558567"/>
    <n v="1498.295060872"/>
    <n v="1.058967178344266"/>
    <n v="-91.555627539000199"/>
    <n v="1895.2107448139991"/>
    <n v="1575.8617210479988"/>
    <n v="-23.639182295562623"/>
    <n v="371.05892339423849"/>
    <n v="-3.3378571438163984"/>
    <n v="0.20679855246107692"/>
    <n v="1.8321500944690872"/>
    <n v="-6.47098205743845E-2"/>
    <n v="1.0921205639588467"/>
    <n v="-48.290572933000199"/>
    <n v="1934.8543676379988"/>
    <n v="-3.4130881890330117E-2"/>
    <n v="1.356286435555534"/>
    <n v="644.87668385100005"/>
    <n v="79.368149580915528"/>
    <n v="1772.4231203082722"/>
    <n v="23569.759803296845"/>
    <n v="0.11707939361271613"/>
    <n v="1205.7937129318173"/>
    <n v="16431.028664747875"/>
    <n v="0.12070509099000271"/>
    <n v="1687.160725924226"/>
    <n v="18554.15730787304"/>
    <n v="7.3756033188485004E-2"/>
    <n v="200.61802258306258"/>
    <n v="2991.9402442076657"/>
    <n v="-2.5220039559307517E-2"/>
  </r>
  <r>
    <x v="104"/>
    <x v="8"/>
    <x v="8"/>
    <x v="8"/>
    <n v="141486.44939257129"/>
    <n v="3996.5714285714284"/>
    <n v="1609.0620551499999"/>
    <n v="1.1372552368498996"/>
    <n v="13527.944449583998"/>
    <n v="18389.511035800999"/>
    <n v="0.1886871552435756"/>
    <n v="0.1523000398533616"/>
    <n v="0.20292446178869739"/>
    <n v="1312.2867475339999"/>
    <n v="0.92749995011388087"/>
    <n v="9783.5134512670011"/>
    <n v="12921.992231215998"/>
    <n v="0.2312622496288701"/>
    <n v="0.18343484901810236"/>
    <n v="0.20688352225977535"/>
    <n v="716.82351515900007"/>
    <n v="6118.8242319430001"/>
    <n v="0.18622402673193172"/>
    <n v="0.3069481208079512"/>
    <n v="592.85502646400028"/>
    <n v="6787.2844570480011"/>
    <n v="0.22899195431743058"/>
    <n v="0.14673805951649155"/>
    <n v="285.35533130599998"/>
    <n v="307.02935606300002"/>
    <n v="0.23415994086511716"/>
    <n v="0.17389777122272543"/>
    <n v="34.507148768999997"/>
    <n v="2.4389013164967999E-2"/>
    <n v="77.800260241000004"/>
    <n v="5.4987781921881265E-2"/>
    <n v="184.46789860600001"/>
    <n v="46.156537397841007"/>
    <n v="104.06339916"/>
    <n v="26.038168219902776"/>
    <n v="225.84451191129881"/>
    <n v="0"/>
    <n v="0"/>
    <n v="0"/>
    <n v="80.404499446000003"/>
    <n v="104.06339916"/>
    <n v="1133.7828547630002"/>
    <n v="0.80133670724691264"/>
    <n v="10155.673273291999"/>
    <n v="14446.365735482999"/>
    <n v="1079.2306085480002"/>
    <n v="0.76278019074006465"/>
    <n v="13393.498712773"/>
    <n v="9.7368815980212737"/>
    <n v="1052.2697497720003"/>
    <n v="0.74372475547276651"/>
    <n v="13041.585014088001"/>
    <n v="9.4800287521935349"/>
    <n v="0.13419765867318256"/>
    <n v="0.20415897500523128"/>
    <n v="0.16529277744348381"/>
    <n v="625.24319813900001"/>
    <n v="5396.2052509470004"/>
    <n v="7587.1683755619988"/>
    <n v="0.18244677920506791"/>
    <n v="0.15868281261550599"/>
    <n v="0.15058380649616199"/>
    <n v="416.31712505299998"/>
    <n v="208.92607308600003"/>
    <n v="149.47982017300001"/>
    <n v="26.960858775999998"/>
    <n v="6.745996977123248"/>
    <n v="1.9055435267298165E-2"/>
    <n v="351.91369868499999"/>
    <n v="161.01425999"/>
    <n v="154.27535551900002"/>
    <n v="16.809362166"/>
    <n v="475.27920038699972"/>
    <n v="3372.2711762919989"/>
    <n v="3943.1453003179986"/>
    <n v="0.19790918480485331"/>
    <n v="0.14440551076603669"/>
    <n v="0.36434493261513201"/>
    <n v="118.92173301075916"/>
    <n v="0.3359185296029869"/>
    <n v="925.86556921747626"/>
    <n v="2.8256784333973388"/>
    <n v="502.24005916299973"/>
    <n v="0.3549739648702851"/>
    <n v="159.86334444100001"/>
    <n v="1161.6445755319999"/>
    <n v="2256.1579321270001"/>
    <n v="-0.16939902425487918"/>
    <n v="-8.8439423741453194E-3"/>
    <n v="7.4383267026762789E-2"/>
    <n v="40.00012192904633"/>
    <n v="0.11298844880716441"/>
    <n v="0.82102885507351764"/>
    <n v="1.668878346919642"/>
    <n v="73.787150228999977"/>
    <n v="18.462612653810403"/>
    <n v="226.31837783756754"/>
    <n v="0"/>
    <n v="0"/>
    <n v="86.076194212000033"/>
    <n v="21.537509275235927"/>
    <n v="1293.6461992040001"/>
    <n v="0.91432515605407694"/>
    <n v="315.41585594599974"/>
    <n v="2210.6266007599988"/>
    <n v="1686.9873681909987"/>
    <n v="78.92161108171284"/>
    <n v="407.27305550705051"/>
    <n v="0.54395973157069077"/>
    <n v="0.24560925931648114"/>
    <n v="1.1349357405211502"/>
    <n v="0.22293008079582255"/>
    <n v="1.1568000864776968"/>
    <n v="342.37671472199975"/>
    <n v="2038.9010668759988"/>
    <n v="0.24198551606312069"/>
    <n v="1.4136529323054359"/>
    <n v="664.44974978000005"/>
    <n v="79.497098646034814"/>
    <n v="2024.0512956509733"/>
    <n v="23672.069026037116"/>
    <n v="0.11001946431293619"/>
    <n v="1650.7353977495814"/>
    <n v="16614.980411735789"/>
    <n v="0.11323500452426249"/>
    <n v="1426.1940046532143"/>
    <n v="18604.634576725221"/>
    <n v="7.4622861741088897E-2"/>
    <n v="201.09330675425065"/>
    <n v="2928.156495887255"/>
    <n v="-3.8387841836744485E-3"/>
  </r>
  <r>
    <x v="105"/>
    <x v="9"/>
    <x v="9"/>
    <x v="8"/>
    <n v="141486.44939257129"/>
    <n v="4168.4285714285716"/>
    <n v="1768.6679052320001"/>
    <n v="1.2500616934167432"/>
    <n v="15296.612354815998"/>
    <n v="18753.763768941997"/>
    <n v="0.19645076091211844"/>
    <n v="0.25936257338965718"/>
    <n v="0.20329357237980994"/>
    <n v="1049.58146513"/>
    <n v="0.74182472571476377"/>
    <n v="10833.094916397002"/>
    <n v="13006.450732722"/>
    <n v="8.7510612314996017E-2"/>
    <n v="0.17340701508568968"/>
    <n v="0.1874478300076956"/>
    <n v="391.5913304899999"/>
    <n v="6163.0450820979995"/>
    <n v="0.18127997580210886"/>
    <n v="0.12730169274128866"/>
    <n v="653.17447798299986"/>
    <n v="6817.6126034109993"/>
    <n v="0.19071264553325906"/>
    <n v="4.8692823290967135E-2"/>
    <n v="290.01614135399996"/>
    <n v="323.87313376400004"/>
    <n v="0.12711796865023794"/>
    <n v="6.5070133016289722E-2"/>
    <n v="191.96188160900002"/>
    <n v="0.13567509993580976"/>
    <n v="80.995491505000004"/>
    <n v="5.724611215613179E-2"/>
    <n v="446.12906698800003"/>
    <n v="107.02571948716543"/>
    <n v="256.172680254"/>
    <n v="61.455456382261218"/>
    <n v="287.29996829356003"/>
    <n v="0"/>
    <n v="0"/>
    <n v="0"/>
    <n v="189.95638673400003"/>
    <n v="256.172680254"/>
    <n v="1203.3235379509999"/>
    <n v="0.85048677319778732"/>
    <n v="11358.996811243"/>
    <n v="14651.952395562001"/>
    <n v="1088.790870669"/>
    <n v="0.76953720680912552"/>
    <n v="13529.659554935"/>
    <n v="9.7684772523401584"/>
    <n v="1081.1256989190001"/>
    <n v="0.76411960548906421"/>
    <n v="13215.518588881001"/>
    <n v="9.5414046434899493"/>
    <n v="0.20605298314469556"/>
    <n v="0.20435933636565107"/>
    <n v="0.1836060846422034"/>
    <n v="622.979150506"/>
    <n v="6019.1844014530006"/>
    <n v="7676.7341592980001"/>
    <n v="0.16791064738094508"/>
    <n v="0.15963111297330368"/>
    <n v="0.1539441967881392"/>
    <n v="414.54329053999999"/>
    <n v="208.43585996600001"/>
    <n v="145.22273572"/>
    <n v="7.6651717499999998"/>
    <n v="1.8388636433736589"/>
    <n v="5.4176013200614376E-3"/>
    <n v="314.14096605399999"/>
    <n v="206.34360493299999"/>
    <n v="153.36958450100002"/>
    <n v="67.743290540999993"/>
    <n v="565.34436728100013"/>
    <n v="3937.6155435729988"/>
    <n v="4101.8113733799983"/>
    <n v="0.39015131940274239"/>
    <n v="0.17420773928147848"/>
    <n v="0.27930465267439253"/>
    <n v="135.62529802141955"/>
    <n v="0.39957492021895591"/>
    <n v="978.78464819377666"/>
    <n v="2.9102256903896917"/>
    <n v="573.00953903100014"/>
    <n v="0.40499252153901738"/>
    <n v="214.47531162999999"/>
    <n v="1376.1198871619999"/>
    <n v="2267.9023046309999"/>
    <n v="5.79308346058649E-2"/>
    <n v="1.0032333388669823E-3"/>
    <n v="9.0328882799379784E-2"/>
    <n v="51.452317811097018"/>
    <n v="0.15158717499151617"/>
    <n v="0.97261603006503372"/>
    <n v="1.6634228301214506"/>
    <n v="79.924891737999985"/>
    <n v="19.173866210836557"/>
    <n v="226.19916100828209"/>
    <n v="0"/>
    <n v="0"/>
    <n v="134.55041989200001"/>
    <n v="32.27845160026046"/>
    <n v="1417.798849581"/>
    <n v="1.0020739481893035"/>
    <n v="350.86905565100017"/>
    <n v="2561.4956564109989"/>
    <n v="1833.9090687489984"/>
    <n v="84.172980210322535"/>
    <n v="449.96923485592612"/>
    <n v="0.72039032078157206"/>
    <n v="0.29454603362351262"/>
    <n v="0.62831016341361723"/>
    <n v="0.24798774522743977"/>
    <n v="1.2468028602682413"/>
    <n v="358.53422740100018"/>
    <n v="2148.0500348029982"/>
    <n v="0.25340534654750119"/>
    <n v="1.4738754691184512"/>
    <n v="659.95453497599999"/>
    <n v="78.852353320438425"/>
    <n v="2243.0122003391921"/>
    <n v="24024.241007701705"/>
    <n v="0.10968935188500462"/>
    <n v="1331.0718335377187"/>
    <n v="16646.654921852649"/>
    <n v="9.4722005481418181E-2"/>
    <n v="1526.0464491921512"/>
    <n v="18787.373823157413"/>
    <n v="9.1203111054946495E-2"/>
    <n v="271.99608204262466"/>
    <n v="2927.2049333253435"/>
    <n v="1.0430143801898772E-2"/>
  </r>
  <r>
    <x v="106"/>
    <x v="10"/>
    <x v="10"/>
    <x v="8"/>
    <n v="141486.44939257129"/>
    <n v="4309"/>
    <n v="1818.2747747079995"/>
    <n v="1.285122909306301"/>
    <n v="17114.887129523999"/>
    <n v="18921.655110884996"/>
    <n v="0.18562127126918404"/>
    <n v="0.10172868838226257"/>
    <n v="0.19233647698006751"/>
    <n v="1305.0722704309997"/>
    <n v="0.92240089141675929"/>
    <n v="12138.167186828001"/>
    <n v="13183.893830970997"/>
    <n v="0.15735944282608583"/>
    <n v="0.17166029128030003"/>
    <n v="0.18217660394829327"/>
    <n v="654.66611369100019"/>
    <n v="6276.2102863290002"/>
    <n v="0.19151260735822451"/>
    <n v="0.20898432902698483"/>
    <n v="653.38118589600003"/>
    <n v="6887.9539631939997"/>
    <n v="0.17230110018412015"/>
    <n v="0.12064589181145746"/>
    <n v="273.65253045000003"/>
    <n v="338.67459080700002"/>
    <n v="9.4160084977508385E-2"/>
    <n v="9.92016344671387E-2"/>
    <n v="125.08225447"/>
    <n v="8.8405819078082967E-2"/>
    <n v="169.33751105900001"/>
    <n v="0.11968461417047266"/>
    <n v="218.78273874799999"/>
    <n v="50.773436701786949"/>
    <n v="141.99710550600003"/>
    <n v="32.953610003713166"/>
    <n v="320.25357829727318"/>
    <n v="0"/>
    <n v="0"/>
    <n v="0"/>
    <n v="76.78563324199996"/>
    <n v="141.99710550600003"/>
    <n v="1302.0841136610002"/>
    <n v="0.92028891759677289"/>
    <n v="12661.080924903999"/>
    <n v="14770.800026954999"/>
    <n v="1188.3937440460002"/>
    <n v="0.83993467158728252"/>
    <n v="13589.740346903998"/>
    <n v="9.7343800472969324"/>
    <n v="1177.4782840560001"/>
    <n v="0.83221982678280659"/>
    <n v="13298.143449689001"/>
    <n v="9.5255115505413475"/>
    <n v="0.10044283892024319"/>
    <n v="0.19277572286715339"/>
    <n v="0.17214607561124629"/>
    <n v="628.32678946800002"/>
    <n v="6647.5111909210009"/>
    <n v="7744.5756435250005"/>
    <n v="0.12104061175667957"/>
    <n v="0.15587018829540189"/>
    <n v="0.15064863566061271"/>
    <n v="417.458567233"/>
    <n v="210.86822223500002"/>
    <n v="160.70857615899999"/>
    <n v="10.91545999"/>
    <n v="2.5331770689255051"/>
    <n v="7.7148448044757519E-3"/>
    <n v="291.59689721500001"/>
    <n v="187.81655576599996"/>
    <n v="194.23450538099999"/>
    <n v="120.082226897"/>
    <n v="516.19066104699937"/>
    <n v="4453.8062046199984"/>
    <n v="4150.8550839299987"/>
    <n v="0.10498561640576209"/>
    <n v="0.16574384466972503"/>
    <n v="0.27019383495722504"/>
    <n v="119.79360896890216"/>
    <n v="0.36483399170952824"/>
    <n v="1001.1877286584809"/>
    <n v="2.9131908184532693"/>
    <n v="527.10612103699941"/>
    <n v="0.372548836514004"/>
    <n v="341.19722061900001"/>
    <n v="1717.317107781"/>
    <n v="2325.4617265910001"/>
    <n v="0.2029328327611235"/>
    <n v="3.5539900969436156E-2"/>
    <n v="8.5310149289727466E-2"/>
    <n v="79.182460111162683"/>
    <n v="0.2411518714928714"/>
    <n v="1.2137679015579053"/>
    <n v="1.6848586405791972"/>
    <n v="138.72823384699998"/>
    <n v="32.194995090972384"/>
    <n v="233.57416754778851"/>
    <n v="0"/>
    <n v="0"/>
    <n v="202.46898677200002"/>
    <n v="46.987465020190307"/>
    <n v="1643.2813342800002"/>
    <n v="1.1614407890896443"/>
    <n v="174.99344042799936"/>
    <n v="2736.4890968389982"/>
    <n v="1825.3933573389982"/>
    <n v="40.611148857739465"/>
    <n v="452.32250091287716"/>
    <n v="-4.640483226426817E-2"/>
    <n v="0.26560891211307092"/>
    <n v="0.62225340123475847"/>
    <n v="0.12368212021665684"/>
    <n v="1.2283321778740723"/>
    <n v="185.90890041799935"/>
    <n v="2116.9902545539981"/>
    <n v="0.1313969650211326"/>
    <n v="1.4372006746296548"/>
    <n v="666.74559846299996"/>
    <n v="78.787878787878782"/>
    <n v="2307.810290975538"/>
    <n v="24119.653110070052"/>
    <n v="0.10046525911833015"/>
    <n v="1656.4378817008844"/>
    <n v="16791.465451734795"/>
    <n v="9.0606650731714922E-2"/>
    <n v="1652.6452211851158"/>
    <n v="18853.848098795712"/>
    <n v="8.1310226126342977E-2"/>
    <n v="433.05801078565389"/>
    <n v="2980.0363013105575"/>
    <n v="5.8280653599556143E-3"/>
  </r>
  <r>
    <x v="107"/>
    <x v="11"/>
    <x v="11"/>
    <x v="8"/>
    <n v="141486.44939257129"/>
    <n v="4431.666666666667"/>
    <n v="1854.3482631790002"/>
    <n v="1.3106189823407657"/>
    <n v="18969.235392702998"/>
    <n v="18969.235392702998"/>
    <n v="0.16790228578739508"/>
    <n v="2.6334472554776722E-2"/>
    <n v="0.16790228578739508"/>
    <n v="1072.5659272160001"/>
    <n v="0.75806971750350172"/>
    <n v="13210.733114044"/>
    <n v="13210.733114044"/>
    <n v="2.5665677759406869E-2"/>
    <n v="0.15827463608633074"/>
    <n v="0.15827463608633074"/>
    <n v="399.57213565899997"/>
    <n v="6318.4162701229998"/>
    <n v="0.18887517920888119"/>
    <n v="0.11810291370276116"/>
    <n v="612.020770653"/>
    <n v="6861.9113263629997"/>
    <n v="0.13022459133718023"/>
    <n v="-4.0815123584176272E-2"/>
    <n v="301.32266580600003"/>
    <n v="312.10195214099997"/>
    <n v="0.12758036639382597"/>
    <n v="5.911058860265106E-2"/>
    <n v="112.98086558199999"/>
    <n v="7.9852781709519691E-2"/>
    <n v="428.08527882800007"/>
    <n v="0.30256274057752741"/>
    <n v="240.71619155299999"/>
    <n v="54.317305352312893"/>
    <n v="140.642880478"/>
    <n v="31.735888787814968"/>
    <n v="351.98946708508817"/>
    <n v="0"/>
    <n v="0"/>
    <n v="0"/>
    <n v="100.07331107499999"/>
    <n v="140.642880478"/>
    <n v="2800.1506920699999"/>
    <n v="1.9790946087710795"/>
    <n v="15461.231616973999"/>
    <n v="15461.231616973999"/>
    <n v="2268.4817657839999"/>
    <n v="1.6033208660780105"/>
    <n v="13951.151661041999"/>
    <n v="9.860415411466608"/>
    <n v="2235.120968362"/>
    <n v="1.5797420727976474"/>
    <n v="13667.063937694002"/>
    <n v="9.6596274741286905"/>
    <n v="0.32726233049119435"/>
    <n v="0.21507352963925119"/>
    <n v="0.21507352963925119"/>
    <n v="1268.0133381529997"/>
    <n v="7915.5245290740004"/>
    <n v="7915.5245290740004"/>
    <n v="0.15582392187007255"/>
    <n v="0.15586277647874169"/>
    <n v="0.15586277647874169"/>
    <n v="418.17349923500001"/>
    <n v="849.83983891799971"/>
    <n v="349.715068519"/>
    <n v="33.360797421999997"/>
    <n v="7.527821907935313"/>
    <n v="2.3578793280363143E-2"/>
    <n v="284.08772334800005"/>
    <n v="657.626758784"/>
    <n v="325.68677926099997"/>
    <n v="165.74794993100002"/>
    <n v="-945.80242889099964"/>
    <n v="3508.0037757289988"/>
    <n v="3508.0037757289988"/>
    <n v="2.1219637898577308"/>
    <n v="-2.7334718850415829E-3"/>
    <n v="-2.7334718850415829E-3"/>
    <n v="-213.41912648913114"/>
    <n v="-0.66847562643031366"/>
    <n v="854.05657924608147"/>
    <n v="2.4793920483477656"/>
    <n v="-912.44163146899962"/>
    <n v="-0.6448968331499505"/>
    <n v="736.63733869899988"/>
    <n v="2453.9544464800001"/>
    <n v="2453.9544464800001"/>
    <n v="0.21128645377218103"/>
    <n v="8.2695528665832629E-2"/>
    <n v="8.2695528665832629E-2"/>
    <n v="166.2212874085746"/>
    <n v="0.52064161752699745"/>
    <n v="1.7344095190849027"/>
    <n v="1.7344095190849025"/>
    <n v="225.277738994"/>
    <n v="50.833637982850696"/>
    <n v="248.43826302495518"/>
    <n v="0"/>
    <n v="0"/>
    <n v="511.35959970499988"/>
    <n v="115.38764942572392"/>
    <n v="3536.7880307689998"/>
    <n v="2.4997362262980767"/>
    <n v="-1682.4397675899995"/>
    <n v="1054.0493292489987"/>
    <n v="1054.0493292489987"/>
    <n v="-379.6404138977058"/>
    <n v="272.03666724293009"/>
    <n v="0.84661138741939967"/>
    <n v="-0.15749922085028245"/>
    <n v="-0.15749922085028245"/>
    <n v="-1.189117243957311"/>
    <n v="0.74498252926286357"/>
    <n v="-1649.0789701679996"/>
    <n v="1338.1370525969987"/>
    <n v="-1.1655384506769479"/>
    <n v="0.94577046660078024"/>
    <n v="1335.559531824"/>
    <n v="79.432624113475171"/>
    <n v="2334.4920098949915"/>
    <n v="24067.179924827982"/>
    <n v="8.053197203549245E-2"/>
    <n v="1350.2838905130002"/>
    <n v="16760.214397558022"/>
    <n v="7.0559415326624242E-2"/>
    <n v="3525.1897105524108"/>
    <n v="19591.836508427252"/>
    <n v="0.1253673158670181"/>
    <n v="927.37379246927674"/>
    <n v="3103.9754227625344"/>
    <n v="7.7075358856495413E-3"/>
  </r>
  <r>
    <x v="108"/>
    <x v="0"/>
    <x v="0"/>
    <x v="9"/>
    <n v="147225.50609466466"/>
    <n v="4596.545454545455"/>
    <n v="1528.9273107419999"/>
    <n v="1.0384934997329291"/>
    <n v="1528.9273107419999"/>
    <n v="19252.602604038999"/>
    <n v="0.22750183750357444"/>
    <n v="0.22750183750357444"/>
    <n v="0.16929068608233511"/>
    <n v="992.61145079999994"/>
    <n v="0.67421160716660045"/>
    <n v="992.61145079999994"/>
    <n v="13264.927571888999"/>
    <n v="5.7750934021714606E-2"/>
    <n v="5.7750934021714606E-2"/>
    <n v="0.1436017537311407"/>
    <n v="484.84428664265846"/>
    <n v="6368.2162872156578"/>
    <n v="0.18912696115860506"/>
    <n v="0.11447114829065663"/>
    <n v="513.10426209900004"/>
    <n v="6871.2055036769998"/>
    <n v="0.10851939623112483"/>
    <n v="1.844777942062481E-2"/>
    <n v="363.67506104099999"/>
    <n v="265.68236408899998"/>
    <n v="0.1075588182658056"/>
    <n v="2.2645339148967825E-3"/>
    <n v="8.9302233369999993"/>
    <n v="6.0656767797136642E-3"/>
    <n v="48.572344624999999"/>
    <n v="3.2991800071496054E-2"/>
    <n v="478.81329197999992"/>
    <n v="104.16807507179303"/>
    <n v="168.511634867"/>
    <n v="36.660495699082311"/>
    <n v="36.660495699082311"/>
    <n v="0"/>
    <n v="0"/>
    <n v="0"/>
    <n v="310.30165711299992"/>
    <n v="168.511634867"/>
    <n v="945.55378436800004"/>
    <n v="0.64224862216470668"/>
    <n v="945.55378436800004"/>
    <n v="15667.343801550998"/>
    <n v="933.327190148"/>
    <n v="0.63394395095363376"/>
    <n v="14155.095261606999"/>
    <n v="9.978844560321253"/>
    <n v="922.53148226899998"/>
    <n v="0.62661118086143353"/>
    <n v="13874.511181147001"/>
    <n v="9.7808303689768739"/>
    <n v="0.27874031517195763"/>
    <n v="0.27874031517195763"/>
    <n v="0.22655520123022277"/>
    <n v="670.22297043799995"/>
    <n v="670.22297043799995"/>
    <n v="8074.6949308109997"/>
    <n v="0.31145602524135896"/>
    <n v="0.31145602524135896"/>
    <n v="0.17220498602427114"/>
    <n v="511.228994489"/>
    <n v="158.99397594899995"/>
    <n v="18.566122175"/>
    <n v="10.795707879"/>
    <n v="2.3486568306040105"/>
    <n v="7.3327700922002324E-3"/>
    <n v="280.58408046000005"/>
    <n v="14.401702405"/>
    <n v="207.22274620599998"/>
    <n v="24.344535265000001"/>
    <n v="583.37352637399988"/>
    <n v="583.37352637399988"/>
    <n v="3585.2588024879992"/>
    <n v="0.15264217138430447"/>
    <n v="0.15264217138430447"/>
    <n v="-2.8844696782266643E-2"/>
    <n v="126.91564396412322"/>
    <n v="0.39624487756822246"/>
    <n v="870.76506554992534"/>
    <n v="2.5179217512205567"/>
    <n v="594.1692342529999"/>
    <n v="0.4035776476604227"/>
    <n v="27.989961966999999"/>
    <n v="27.989961966999999"/>
    <n v="2442.9445774709998"/>
    <n v="-0.28230555706190963"/>
    <n v="-0.28230555706190963"/>
    <n v="7.1881341800349441E-2"/>
    <n v="6.0893473683200812"/>
    <n v="1.9011625573222828E-2"/>
    <n v="1.9011625573222828E-2"/>
    <n v="1.7258567869804582"/>
    <n v="10.219476956999999"/>
    <n v="2.223295093686958"/>
    <n v="243.1205715118048"/>
    <n v="0"/>
    <n v="0"/>
    <n v="17.770485010000002"/>
    <n v="3.8660522746331236"/>
    <n v="973.54374633500004"/>
    <n v="0.66126024773792957"/>
    <n v="555.38356440699988"/>
    <n v="555.38356440699988"/>
    <n v="1142.3142250169985"/>
    <n v="120.82629659580313"/>
    <n v="291.1480081516396"/>
    <n v="0.18895604413578471"/>
    <n v="0.18895604413578471"/>
    <n v="-0.19135502402598747"/>
    <n v="0.37723325199499963"/>
    <n v="0.79206496424009876"/>
    <n v="566.1792722859999"/>
    <n v="1422.8983054769988"/>
    <n v="0.38456602208719992"/>
    <n v="0.99007915558447801"/>
    <n v="739.55667201699998"/>
    <n v="80.270793036750476"/>
    <n v="1904.7118545870217"/>
    <n v="24351.20074403019"/>
    <n v="8.419169509386415E-2"/>
    <n v="1236.5786025628915"/>
    <n v="16775.748741670239"/>
    <n v="5.9590509676925363E-2"/>
    <n v="1177.9549554656774"/>
    <n v="19807.64891248702"/>
    <n v="0.13816900061733683"/>
    <n v="34.869422498648191"/>
    <n v="3088.0992598217736"/>
    <n v="-1.8915632419094219E-3"/>
  </r>
  <r>
    <x v="109"/>
    <x v="1"/>
    <x v="1"/>
    <x v="9"/>
    <n v="147225.50609466466"/>
    <n v="4455.2857142857147"/>
    <n v="1418.8697596560003"/>
    <n v="0.9637390947351745"/>
    <n v="2947.797070398"/>
    <n v="19214.050818513999"/>
    <n v="9.0572359712937089E-2"/>
    <n v="-2.645204858709016E-2"/>
    <n v="0.14492085250868247"/>
    <n v="884.69023375400002"/>
    <n v="0.60090826462172409"/>
    <n v="1877.3016845540001"/>
    <n v="13355.334247373999"/>
    <n v="0.11382166298648477"/>
    <n v="8.3454197107430073E-2"/>
    <n v="0.14868974428529502"/>
    <n v="366.42777580865857"/>
    <n v="6402.4121895413173"/>
    <n v="0.18917319204733007"/>
    <n v="0.10292781955915609"/>
    <n v="492.77951435599999"/>
    <n v="6835.57010464"/>
    <n v="8.740031482857602E-2"/>
    <n v="-6.7438291641282011E-2"/>
    <n v="275.62230209400002"/>
    <n v="244.93155988499998"/>
    <n v="0.12676753864186163"/>
    <n v="-3.7686829546916933E-2"/>
    <n v="217.36357543400001"/>
    <n v="0.14763989012490622"/>
    <n v="47.590884804999995"/>
    <n v="3.2325162987994406E-2"/>
    <n v="269.22506566300007"/>
    <n v="60.428238036393374"/>
    <n v="154.494627052"/>
    <n v="34.676704696315767"/>
    <n v="71.337200395398071"/>
    <n v="123.943000029"/>
    <n v="27.819315747042033"/>
    <n v="27.819315747042033"/>
    <n v="-9.212561417999936"/>
    <n v="278.43762708100002"/>
    <n v="1389.4406080599999"/>
    <n v="0.94374992819967096"/>
    <n v="2334.9943924280001"/>
    <n v="16065.831779959"/>
    <n v="1218.8207889609998"/>
    <n v="0.82785980587990593"/>
    <n v="14392.988973163001"/>
    <n v="10.113403289231378"/>
    <n v="1187.7022015779999"/>
    <n v="0.80672312365108678"/>
    <n v="14112.248607920003"/>
    <n v="9.9161359972541057"/>
    <n v="0.40212616272882773"/>
    <n v="0.34940024226711386"/>
    <n v="0.24145436668338327"/>
    <n v="799.913737631"/>
    <n v="1470.136708069"/>
    <n v="8264.6443702200013"/>
    <n v="0.31141074971549698"/>
    <n v="0.31143139005952203"/>
    <n v="0.18419691549867023"/>
    <n v="514.32512419800003"/>
    <n v="285.58861343299998"/>
    <n v="42.795982266999999"/>
    <n v="31.118587382999998"/>
    <n v="6.9846446173405576"/>
    <n v="2.1136682228819124E-2"/>
    <n v="280.74036524299999"/>
    <n v="325.69627418499999"/>
    <n v="172.66675899399999"/>
    <n v="17.2492676"/>
    <n v="29.429151596000338"/>
    <n v="612.80267797000022"/>
    <n v="3148.2190385549989"/>
    <n v="-0.93691079809117372"/>
    <n v="-0.3699253471429409"/>
    <n v="-0.18033333867072865"/>
    <n v="6.6054465377241272"/>
    <n v="1.9989166535503478E-2"/>
    <n v="775.68569813442991"/>
    <n v="2.2082193341933647"/>
    <n v="60.547738979000336"/>
    <n v="4.1125848764322598E-2"/>
    <n v="57.612822135000002"/>
    <n v="85.602784102000001"/>
    <n v="2412.0336649180003"/>
    <n v="-0.34918220138299449"/>
    <n v="-0.32872968493096533"/>
    <n v="9.2619490134685289E-2"/>
    <n v="12.931341743194279"/>
    <n v="3.9132364807736159E-2"/>
    <n v="5.8143990380958986E-2"/>
    <n v="1.7024222168852059"/>
    <n v="46.042951591000005"/>
    <n v="10.334455418507712"/>
    <n v="237.88430133498616"/>
    <n v="0"/>
    <n v="0"/>
    <n v="11.569870543999997"/>
    <n v="2.5968863246865674"/>
    <n v="1447.0534301949999"/>
    <n v="0.98288229300740704"/>
    <n v="-28.183670538999664"/>
    <n v="527.19989386800023"/>
    <n v="736.18537363699886"/>
    <n v="-6.325895205470152"/>
    <n v="202.43444654668389"/>
    <n v="-1.0745707895422443"/>
    <n v="-0.37614193981625599"/>
    <n v="-0.54926041825100169"/>
    <n v="-1.9143198272232678E-2"/>
    <n v="0.50579711730815935"/>
    <n v="2.9349168440003339"/>
    <n v="1016.9257388799991"/>
    <n v="1.9934839565864419E-3"/>
    <n v="0.70306440928543312"/>
    <n v="882.08630776300004"/>
    <n v="81.495809155383625"/>
    <n v="1741.0340167930826"/>
    <n v="24224.085325636719"/>
    <n v="6.585494586088414E-2"/>
    <n v="1085.5653105636502"/>
    <n v="16843.186945725443"/>
    <n v="6.7788009697205887E-2"/>
    <n v="1704.922771440712"/>
    <n v="20242.350585919263"/>
    <n v="0.15553372473346294"/>
    <n v="70.694214502678008"/>
    <n v="3045.3221416789238"/>
    <n v="2.0980740475216697E-2"/>
  </r>
  <r>
    <x v="110"/>
    <x v="2"/>
    <x v="2"/>
    <x v="9"/>
    <n v="147225.50609466466"/>
    <n v="4284.0476190476193"/>
    <n v="1591.9370650359999"/>
    <n v="1.0812916234856744"/>
    <n v="4539.7341354339997"/>
    <n v="19423.363565953001"/>
    <n v="0.11115319917127819"/>
    <n v="0.15138801247383338"/>
    <n v="0.13763509735331136"/>
    <n v="951.83542906599996"/>
    <n v="0.6465153045247326"/>
    <n v="2829.13711362"/>
    <n v="13286.019584201"/>
    <n v="-6.787901572923416E-2"/>
    <n v="2.7338617777152407E-2"/>
    <n v="0.11552603699917197"/>
    <n v="438.1905216306584"/>
    <n v="6444.0554481959753"/>
    <n v="0.18097624858745442"/>
    <n v="0.10501461627079411"/>
    <n v="550.97203156"/>
    <n v="6810.9359479099994"/>
    <n v="6.080372164844694E-2"/>
    <n v="-4.2796893485774867E-2"/>
    <n v="294.254569855"/>
    <n v="253.40255986700001"/>
    <n v="0.11362138994574011"/>
    <n v="-0.11722325094000863"/>
    <n v="145.19807134299998"/>
    <n v="9.862290522515775E-2"/>
    <n v="149.165999185"/>
    <n v="0.10131804137870487"/>
    <n v="345.737565442"/>
    <n v="80.703483291079863"/>
    <n v="194.48714618499997"/>
    <n v="45.397988883287937"/>
    <n v="116.73518927868601"/>
    <n v="0"/>
    <n v="0"/>
    <n v="27.819315747042033"/>
    <n v="151.25041925700003"/>
    <n v="194.48714618499997"/>
    <n v="1614.1515768740001"/>
    <n v="1.0963803893030026"/>
    <n v="3949.1459693020001"/>
    <n v="16429.396288466"/>
    <n v="1456.0652779520001"/>
    <n v="0.98900341155272598"/>
    <n v="14703.166323299001"/>
    <n v="10.292514352269091"/>
    <n v="1420.6819393300002"/>
    <n v="0.96496998177511073"/>
    <n v="14437.942538507003"/>
    <n v="10.107188749892437"/>
    <n v="0.29071507110795358"/>
    <n v="0.32478052519258305"/>
    <n v="0.2405297890075424"/>
    <n v="816.96722890099988"/>
    <n v="2287.1039369699997"/>
    <n v="8470.9473968080001"/>
    <n v="0.33783383045311988"/>
    <n v="0.3207420105245169"/>
    <n v="0.19836644762707611"/>
    <n v="521.124486821"/>
    <n v="295.84274207999988"/>
    <n v="168.376900949"/>
    <n v="35.383338621999997"/>
    <n v="8.2593243045851157"/>
    <n v="2.4033429777615321E-2"/>
    <n v="265.223784792"/>
    <n v="305.19501156200005"/>
    <n v="195.560448275"/>
    <n v="92.668648565000012"/>
    <n v="-22.214511838000135"/>
    <n v="590.58816613200008"/>
    <n v="2993.9672774869996"/>
    <n v="-1.168244279304123"/>
    <n v="-0.46534946649349762"/>
    <n v="-0.21820406110053625"/>
    <n v="-5.1854026410048668"/>
    <n v="-1.5088765817328152E-2"/>
    <n v="739.95797010481431"/>
    <n v="2.0998090879113973"/>
    <n v="13.168826783999862"/>
    <n v="8.9446639602871712E-3"/>
    <n v="168.07183158500001"/>
    <n v="253.67461568700003"/>
    <n v="2428.2281146049995"/>
    <n v="0.10662844911216673"/>
    <n v="-9.207675242150426E-2"/>
    <n v="7.1846801108153002E-2"/>
    <n v="39.232017598899574"/>
    <n v="0.11415945242323118"/>
    <n v="0.17230344280419016"/>
    <n v="1.709237550808016"/>
    <n v="81.77041534300001"/>
    <n v="19.087186374734621"/>
    <n v="234.59228612190483"/>
    <n v="0"/>
    <n v="0"/>
    <n v="86.301416242000002"/>
    <n v="20.144831224164953"/>
    <n v="1782.223408459"/>
    <n v="1.2105398417262336"/>
    <n v="-190.28634342300015"/>
    <n v="336.91355044500006"/>
    <n v="565.73916288199916"/>
    <n v="-44.417420239904445"/>
    <n v="162.60636599109631"/>
    <n v="8.590981401546145"/>
    <n v="-0.59173065002716729"/>
    <n v="-0.63830658305797916"/>
    <n v="-0.12924821824055932"/>
    <n v="0.39057153710338222"/>
    <n v="-154.90300480100015"/>
    <n v="830.96294767399934"/>
    <n v="-0.10521478846294401"/>
    <n v="0.57589713948003862"/>
    <n v="918.90679641600002"/>
    <n v="81.882656350741456"/>
    <n v="1944.168809347115"/>
    <n v="24424.798593038344"/>
    <n v="6.4122476919560079E-2"/>
    <n v="1162.4383862058"/>
    <n v="16717.979971717676"/>
    <n v="4.2562259129374835E-2"/>
    <n v="1971.2985005760427"/>
    <n v="20636.689295408138"/>
    <n v="0.16091728417570539"/>
    <n v="205.25937857349214"/>
    <n v="3059.0678460054255"/>
    <n v="5.1087086175305441E-3"/>
  </r>
  <r>
    <x v="111"/>
    <x v="3"/>
    <x v="3"/>
    <x v="9"/>
    <n v="147225.50609466466"/>
    <n v="4305.4736842105267"/>
    <n v="1709.0081072089999"/>
    <n v="1.1608098029631655"/>
    <n v="6248.7422426429994"/>
    <n v="19598.442815498998"/>
    <n v="0.11196788399170909"/>
    <n v="0.11413778981428124"/>
    <n v="0.13298551765377598"/>
    <n v="1244.2991604969998"/>
    <n v="0.84516548355210064"/>
    <n v="4073.4362741169998"/>
    <n v="13375.446040833"/>
    <n v="7.7434037823144619E-2"/>
    <n v="4.2139827292099863E-2"/>
    <n v="0.10933282732413718"/>
    <n v="718.79888735765826"/>
    <n v="6500.0708072166344"/>
    <n v="0.17199740406615804"/>
    <n v="8.4515315522712742E-2"/>
    <n v="520.04242226899999"/>
    <n v="6825.5393883409997"/>
    <n v="5.4359890380505593E-2"/>
    <n v="2.889258833557995E-2"/>
    <n v="303.31362632399993"/>
    <n v="259.04437421099999"/>
    <n v="3.0711552822338062E-2"/>
    <n v="-9.0358351021780914E-3"/>
    <n v="145.48672947"/>
    <n v="9.8818970522983551E-2"/>
    <n v="58.202427457999995"/>
    <n v="3.9532842509351858E-2"/>
    <n v="261.01978978400001"/>
    <n v="60.625103978974131"/>
    <n v="185.42805576900003"/>
    <n v="43.067980289606865"/>
    <n v="159.80316956829287"/>
    <n v="53.887500000000003"/>
    <n v="12.516044447704267"/>
    <n v="40.335360194746301"/>
    <n v="21.704234014999983"/>
    <n v="239.31555576900001"/>
    <n v="1593.9241333960001"/>
    <n v="1.0826413001909612"/>
    <n v="5543.0701026980005"/>
    <n v="16830.874998984003"/>
    <n v="1426.9606725670001"/>
    <n v="0.96923468658309619"/>
    <n v="14997.808565107003"/>
    <n v="10.461447359348417"/>
    <n v="1411.1746926010001"/>
    <n v="0.95851237332044059"/>
    <n v="14731.426588038003"/>
    <n v="10.275738092923783"/>
    <n v="0.33668518727592556"/>
    <n v="0.32818196500745334"/>
    <n v="0.2512660188168987"/>
    <n v="767.78711854100004"/>
    <n v="3054.8910555109996"/>
    <n v="8646.8308519839993"/>
    <n v="0.29714878630095676"/>
    <n v="0.31473193667070687"/>
    <n v="0.21130132387406131"/>
    <n v="520.19998034299999"/>
    <n v="247.58713819800005"/>
    <n v="162.93831556500001"/>
    <n v="15.785979966000001"/>
    <n v="3.6664908727446091"/>
    <n v="1.0722313262655563E-2"/>
    <n v="266.38197706899996"/>
    <n v="380.17971112099997"/>
    <n v="179.93041316600002"/>
    <n v="87.302595037000003"/>
    <n v="115.08397381299983"/>
    <n v="705.67213994499991"/>
    <n v="2767.5678165149993"/>
    <n v="-0.66298812156010589"/>
    <n v="-0.51201978582694363"/>
    <n v="-0.28058611607804618"/>
    <n v="26.729689287161953"/>
    <n v="7.8168502772204357E-2"/>
    <n v="682.39376609560486"/>
    <n v="1.9366234283231394"/>
    <n v="130.86995377899984"/>
    <n v="8.8890816034859918E-2"/>
    <n v="193.54750977899999"/>
    <n v="447.22212546600002"/>
    <n v="2508.9709053669994"/>
    <n v="0.71577493801329206"/>
    <n v="0.140274513030062"/>
    <n v="0.11553088195598371"/>
    <n v="44.953824822759273"/>
    <n v="0.13146330069638254"/>
    <n v="0.3037667435005727"/>
    <n v="1.7609725669221701"/>
    <n v="103.06396914000001"/>
    <n v="23.937893179551125"/>
    <n v="238.82157074415517"/>
    <n v="0"/>
    <n v="0"/>
    <n v="90.483540638999983"/>
    <n v="21.015931643208152"/>
    <n v="1787.4716431750001"/>
    <n v="1.2141046008873435"/>
    <n v="-78.463535966000165"/>
    <n v="258.45001447899989"/>
    <n v="258.59691114799938"/>
    <n v="-18.22413553559732"/>
    <n v="87.93375506097388"/>
    <n v="-1.3431169171231634"/>
    <n v="-0.75476855685179234"/>
    <n v="-0.83815931248386732"/>
    <n v="-5.3294797924178183E-2"/>
    <n v="0.17565086140097042"/>
    <n v="-62.677556000000166"/>
    <n v="524.97888821699917"/>
    <n v="-4.2572484661522622E-2"/>
    <n v="0.36136012782560506"/>
    <n v="854.27383378499997"/>
    <n v="81.689232753062541"/>
    <n v="2092.0849047207253"/>
    <n v="24576.325864614442"/>
    <n v="6.4517894255719854E-2"/>
    <n v="1523.2107323842515"/>
    <n v="16780.173115444002"/>
    <n v="4.1866307141267267E-2"/>
    <n v="1951.2046810554036"/>
    <n v="21079.343527129298"/>
    <n v="0.1759588065772224"/>
    <n v="236.93148197887055"/>
    <n v="3153.2912372866072"/>
    <n v="4.8291532785317726E-2"/>
  </r>
  <r>
    <x v="112"/>
    <x v="4"/>
    <x v="4"/>
    <x v="9"/>
    <n v="147225.50609466466"/>
    <n v="4369.1000000000004"/>
    <n v="2057.4732229590004"/>
    <n v="1.3974978096771249"/>
    <n v="8306.2154656019993"/>
    <n v="19922.30858474"/>
    <n v="0.12961440926600276"/>
    <n v="0.18681609181272174"/>
    <n v="0.13874245177809774"/>
    <n v="1465.6840463270003"/>
    <n v="0.99553676886977638"/>
    <n v="5539.1203204439998"/>
    <n v="13547.182965937998"/>
    <n v="0.13272329470682886"/>
    <n v="6.4668683886060174E-2"/>
    <n v="0.10651505086584123"/>
    <n v="852.77094014865838"/>
    <n v="6606.7028205532924"/>
    <n v="0.16123772962692184"/>
    <n v="0.14291174137269724"/>
    <n v="587.72834404599996"/>
    <n v="6847.6969998319992"/>
    <n v="4.304461255945724E-2"/>
    <n v="3.917743655316408E-2"/>
    <n v="289.55014600499999"/>
    <n v="282.24713055299998"/>
    <n v="7.9911905542872752E-2"/>
    <n v="-5.4660280916041026E-2"/>
    <n v="205.37948095100001"/>
    <n v="0.13949993204230718"/>
    <n v="89.546099729000005"/>
    <n v="6.0822409176452534E-2"/>
    <n v="296.86359595200008"/>
    <n v="67.946166476391028"/>
    <n v="195.53715674400001"/>
    <n v="44.754561979355017"/>
    <n v="204.5577315476479"/>
    <n v="0"/>
    <n v="0"/>
    <n v="40.335360194746301"/>
    <n v="101.32643920800007"/>
    <n v="195.53715674400001"/>
    <n v="1593.542871716"/>
    <n v="1.0823823357695688"/>
    <n v="7136.6129744140007"/>
    <n v="17258.749040167"/>
    <n v="1452.228420745"/>
    <n v="0.98639730252394608"/>
    <n v="15354.812058174002"/>
    <n v="10.673759982823583"/>
    <n v="1437.605210149"/>
    <n v="0.97646477725444725"/>
    <n v="15104.681237626002"/>
    <n v="10.49993962155586"/>
    <n v="0.36706312288315623"/>
    <n v="0.33667077240861998"/>
    <n v="0.2586874290892951"/>
    <n v="777.05832546699992"/>
    <n v="3831.9493809779997"/>
    <n v="8808.8152971829986"/>
    <n v="0.26335770448977591"/>
    <n v="0.30397908902963144"/>
    <n v="0.2175301449483471"/>
    <n v="522.99279950300001"/>
    <n v="254.0655259639999"/>
    <n v="164.28639027099999"/>
    <n v="14.623210596"/>
    <n v="3.3469617532214868"/>
    <n v="9.9325252694987577E-3"/>
    <n v="250.130820548"/>
    <n v="368.32427171300003"/>
    <n v="216.67204374100001"/>
    <n v="52.578629928000012"/>
    <n v="463.93035124300036"/>
    <n v="1169.6024911880004"/>
    <n v="2663.5595445730005"/>
    <n v="-0.18313294376550893"/>
    <n v="-0.41927737911323759"/>
    <n v="-0.29597009963225418"/>
    <n v="106.18442041679072"/>
    <n v="0.31511547390755607"/>
    <n v="646.39210042752552"/>
    <n v="1.8503304100229472"/>
    <n v="478.55356183900034"/>
    <n v="0.32504799917705485"/>
    <n v="161.72192180099998"/>
    <n v="608.94404726699997"/>
    <n v="2449.6659670899999"/>
    <n v="-0.26831552624903321"/>
    <n v="-6.9932353611089626E-3"/>
    <n v="5.1137236480913506E-2"/>
    <n v="37.01492797166464"/>
    <n v="0.10984640235980189"/>
    <n v="0.41361314586037456"/>
    <n v="1.7146012812794027"/>
    <n v="70.807023768000008"/>
    <n v="16.20631795289648"/>
    <n v="228.47681718732957"/>
    <n v="0"/>
    <n v="0"/>
    <n v="90.914898032999972"/>
    <n v="20.80861001876816"/>
    <n v="1755.264793517"/>
    <n v="1.1922287381293706"/>
    <n v="302.20842944200035"/>
    <n v="560.6584439210003"/>
    <n v="213.89357748300037"/>
    <n v="69.169492445126068"/>
    <n v="70.252267841491872"/>
    <n v="-0.12886081828021223"/>
    <n v="-0.59976244840520221"/>
    <n v="-0.85277285777092349"/>
    <n v="0.20526907154775417"/>
    <n v="0.13572912874354509"/>
    <n v="316.83164003800033"/>
    <n v="464.02439803100015"/>
    <n v="0.2152015968172529"/>
    <n v="0.30954949001126708"/>
    <n v="866.291685605"/>
    <n v="82.011605415860743"/>
    <n v="2508.7586232778376"/>
    <n v="24891.915515040229"/>
    <n v="7.5773990161648097E-2"/>
    <n v="1787.1666319600449"/>
    <n v="16930.380542660721"/>
    <n v="4.5165635410049809E-2"/>
    <n v="1943.0699638612546"/>
    <n v="21547.737833440238"/>
    <n v="0.18794201958951162"/>
    <n v="197.19394710169101"/>
    <n v="3070.8663752684142"/>
    <n v="-7.1634127332311781E-3"/>
  </r>
  <r>
    <x v="113"/>
    <x v="5"/>
    <x v="5"/>
    <x v="9"/>
    <n v="147225.50609466466"/>
    <n v="4529.8999999999996"/>
    <n v="1527.7991969509999"/>
    <n v="1.0377272508532855"/>
    <n v="9834.0146625529997"/>
    <n v="20045.601442882999"/>
    <n v="0.1229058275596131"/>
    <n v="8.7783767674297408E-2"/>
    <n v="0.14214741946745368"/>
    <n v="987.14926516100013"/>
    <n v="0.67050152609173042"/>
    <n v="6526.2695856049995"/>
    <n v="13480.516404174001"/>
    <n v="-6.3262061605708353E-2"/>
    <n v="4.3120575573724285E-2"/>
    <n v="9.2601762886697969E-2"/>
    <n v="487.52745827365834"/>
    <n v="6640.841585214951"/>
    <n v="0.16818532183029333"/>
    <n v="7.529690339140549E-2"/>
    <n v="517.81231231699996"/>
    <n v="6800.7882613159991"/>
    <n v="2.5329217047368013E-2"/>
    <n v="-8.3065326583463772E-2"/>
    <n v="327.96921803899994"/>
    <n v="268.93999176800003"/>
    <n v="0.10862887104768149"/>
    <n v="-4.584984326038577E-2"/>
    <n v="147.12519809"/>
    <n v="9.9931867780709033E-2"/>
    <n v="78.581794855000012"/>
    <n v="5.337512292501316E-2"/>
    <n v="314.94293884499996"/>
    <n v="69.525362335813142"/>
    <n v="202.21095507699999"/>
    <n v="44.639165340736"/>
    <n v="249.19689688838389"/>
    <n v="11.202500000000001"/>
    <n v="2.4730126492858564"/>
    <n v="42.808372844032156"/>
    <n v="101.52948376799996"/>
    <n v="213.41345507699998"/>
    <n v="1469.733598214"/>
    <n v="0.99828734653421725"/>
    <n v="8606.346572628001"/>
    <n v="17530.941073843002"/>
    <n v="1332.4878125600001"/>
    <n v="0.9050658733706255"/>
    <n v="15616.181657133002"/>
    <n v="10.821779355840629"/>
    <n v="1321.334541812"/>
    <n v="0.89749023580356657"/>
    <n v="15357.68171642"/>
    <n v="10.642351143034087"/>
    <n v="0.22729234770319562"/>
    <n v="0.31663214894998459"/>
    <n v="0.27265588861465218"/>
    <n v="779.92461174499999"/>
    <n v="4611.8739927229999"/>
    <n v="8968.0452847889992"/>
    <n v="0.25653514854728576"/>
    <n v="0.29570561999059986"/>
    <n v="0.2231895119121392"/>
    <n v="521.56869299699997"/>
    <n v="258.35591874800002"/>
    <n v="173.23890385000001"/>
    <n v="11.153270747999999"/>
    <n v="2.4621450248349852"/>
    <n v="7.5756375670588951E-3"/>
    <n v="258.499940713"/>
    <n v="282.17937914800001"/>
    <n v="174.886075742"/>
    <n v="48.351356980999995"/>
    <n v="58.065598736999846"/>
    <n v="1227.6680899250002"/>
    <n v="2514.6603690399998"/>
    <n v="-0.71944211790722812"/>
    <n v="-0.44724820569518964"/>
    <n v="-0.33399129964692631"/>
    <n v="12.818295930815218"/>
    <n v="3.9439904319068325E-2"/>
    <n v="607.40385590458652"/>
    <n v="1.7434914479498347"/>
    <n v="69.218869484999843"/>
    <n v="4.7015541886127221E-2"/>
    <n v="143.86700422900003"/>
    <n v="752.811051496"/>
    <n v="2488.8950726469998"/>
    <n v="0.37490341506157665"/>
    <n v="4.8672608501717951E-2"/>
    <n v="8.7672209036182336E-2"/>
    <n v="31.759421671339336"/>
    <n v="9.7718804333058212E-2"/>
    <n v="0.51133195019343269"/>
    <n v="1.7383639582792563"/>
    <n v="79.010564409999972"/>
    <n v="17.442010730921208"/>
    <n v="235.48999386645812"/>
    <n v="0"/>
    <n v="0"/>
    <n v="64.856439819000059"/>
    <n v="14.317410940418124"/>
    <n v="1613.6006024430001"/>
    <n v="1.0960061508672754"/>
    <n v="-85.801405492000185"/>
    <n v="474.85703842900011"/>
    <n v="25.765296392999915"/>
    <n v="-18.941125740524114"/>
    <n v="25.697114598595434"/>
    <n v="-1.8385031301950265"/>
    <n v="-0.68409017124184068"/>
    <n v="-0.9826780960177095"/>
    <n v="-5.8278900013989873E-2"/>
    <n v="5.1274896705787582E-3"/>
    <n v="-74.648134744000188"/>
    <n v="284.2652371059998"/>
    <n v="-5.0703262446930984E-2"/>
    <n v="0.18455570247711953"/>
    <n v="861.75212201500005"/>
    <n v="81.689232753062541"/>
    <n v="1870.2577383354387"/>
    <n v="24975.143449035055"/>
    <n v="8.3148517695090352E-2"/>
    <n v="1208.4202922373411"/>
    <n v="16797.973642477493"/>
    <n v="3.6167601044681197E-2"/>
    <n v="1799.1766462745968"/>
    <n v="21823.217214252621"/>
    <n v="0.20624925609321543"/>
    <n v="176.11501464812869"/>
    <n v="3113.8449003018814"/>
    <n v="3.0120963244983479E-2"/>
  </r>
  <r>
    <x v="114"/>
    <x v="6"/>
    <x v="6"/>
    <x v="9"/>
    <n v="147225.50609466466"/>
    <n v="4438"/>
    <n v="1961.0089379989997"/>
    <n v="1.3319763606301267"/>
    <n v="11795.023600552"/>
    <n v="20252.116032153997"/>
    <n v="0.12203797495887914"/>
    <n v="0.11770604414925678"/>
    <n v="0.12665837180566841"/>
    <n v="1465.6551326559998"/>
    <n v="0.99551712983319418"/>
    <n v="7991.9247182609997"/>
    <n v="13688.447286288998"/>
    <n v="0.16532310800683048"/>
    <n v="6.3574765348873852E-2"/>
    <n v="8.7477014930690711E-2"/>
    <n v="860.38827620265829"/>
    <n v="6720.6516566336086"/>
    <n v="0.13384661551444266"/>
    <n v="0.10224481151218301"/>
    <n v="597.59333374999994"/>
    <n v="6899.1764019799994"/>
    <n v="3.9165419590725614E-2"/>
    <n v="0.19708957764598045"/>
    <n v="297.48007273500002"/>
    <n v="280.10182579799999"/>
    <n v="5.6262661086927901E-2"/>
    <n v="6.8038047916656907E-2"/>
    <n v="115.271884039"/>
    <n v="7.8296137059893162E-2"/>
    <n v="83.898626089000004"/>
    <n v="5.6986474908127638E-2"/>
    <n v="296.18329521500004"/>
    <n v="66.738011540108161"/>
    <n v="205.87212564800001"/>
    <n v="46.38849158359622"/>
    <n v="295.58538847198008"/>
    <n v="22.54"/>
    <n v="5.0788643533123032"/>
    <n v="47.887237197344461"/>
    <n v="67.771169567000044"/>
    <n v="228.412125648"/>
    <n v="1595.1021806619999"/>
    <n v="1.083441465391441"/>
    <n v="10201.44875329"/>
    <n v="17979.858200357001"/>
    <n v="1447.360132929"/>
    <n v="0.98309061474603499"/>
    <n v="16024.748302417001"/>
    <n v="11.070669987404711"/>
    <n v="1429.4329976270001"/>
    <n v="0.97091396426098064"/>
    <n v="15765.793729377003"/>
    <n v="10.891414365365556"/>
    <n v="0.39166199636732846"/>
    <n v="0.32782570358692653"/>
    <n v="0.28671773889319963"/>
    <n v="807.07644963999996"/>
    <n v="5418.9504423629996"/>
    <n v="9167.5549396009992"/>
    <n v="0.32837484949861473"/>
    <n v="0.30046902771381889"/>
    <n v="0.23772848928566881"/>
    <n v="542.97477747999994"/>
    <n v="264.10167216000002"/>
    <n v="217.51924783499999"/>
    <n v="17.927135302"/>
    <n v="4.0394626638125279"/>
    <n v="1.2176650485054549E-2"/>
    <n v="258.95457304000001"/>
    <n v="317.62257606499998"/>
    <n v="201.60464684900001"/>
    <n v="33.352124971000009"/>
    <n v="365.90675733699982"/>
    <n v="1593.574847262"/>
    <n v="2272.2578317969992"/>
    <n v="-0.39848567069875929"/>
    <n v="-0.4367641689051821"/>
    <n v="-0.43221302699651898"/>
    <n v="82.448570828526314"/>
    <n v="0.24853489523868583"/>
    <n v="534.91052240451381"/>
    <n v="1.562084608703282"/>
    <n v="383.83389263899983"/>
    <n v="0.26071154572374039"/>
    <n v="244.86899949600001"/>
    <n v="997.68005099200002"/>
    <n v="2609.0800786310001"/>
    <n v="0.96391687977521379"/>
    <n v="0.18411348713165343"/>
    <n v="0.13666818382847867"/>
    <n v="55.175529404236144"/>
    <n v="0.16632240295275433"/>
    <n v="0.67765435314618705"/>
    <n v="1.8165620256173334"/>
    <n v="124.289732688"/>
    <n v="28.005798262280308"/>
    <n v="252.49676255647992"/>
    <n v="0"/>
    <n v="0"/>
    <n v="120.57926680800001"/>
    <n v="27.16973114195584"/>
    <n v="1839.9711801579999"/>
    <n v="1.2497638683441952"/>
    <n v="121.0377578409998"/>
    <n v="595.89479626999992"/>
    <n v="-336.82224683400045"/>
    <n v="27.273041424290177"/>
    <n v="-70.21360229977023"/>
    <n v="-0.74972823470213523"/>
    <n v="-0.70006800771232092"/>
    <n v="-1.1973668600677843"/>
    <n v="8.2212492285931499E-2"/>
    <n v="-0.25447741691405112"/>
    <n v="138.96489314299981"/>
    <n v="-77.867673794000609"/>
    <n v="9.4389142770986062E-2"/>
    <n v="-7.5221794874895914E-2"/>
    <n v="888.05755587800002"/>
    <n v="81.75370728562217"/>
    <n v="2398.6789139088714"/>
    <n v="25141.483778139063"/>
    <n v="7.2122190922102147E-2"/>
    <n v="1792.7690147866372"/>
    <n v="16990.471687133617"/>
    <n v="3.4948411440931082E-2"/>
    <n v="1951.1068471662163"/>
    <n v="22315.970477347018"/>
    <n v="0.22354830784479662"/>
    <n v="299.52036137089596"/>
    <n v="3254.7230353092723"/>
    <n v="7.8169841664369466E-2"/>
  </r>
  <r>
    <x v="115"/>
    <x v="7"/>
    <x v="7"/>
    <x v="9"/>
    <n v="147225.50609466466"/>
    <n v="4411.4507894736853"/>
    <n v="1575.3633269430002"/>
    <n v="1.0700342411661032"/>
    <n v="13370.386927495001"/>
    <n v="20420.739925763995"/>
    <n v="0.12178193265325299"/>
    <n v="0.11986860509801622"/>
    <n v="0.12344826238127382"/>
    <n v="1069.1175974400001"/>
    <n v="0.72617688727968588"/>
    <n v="9061.0423157009991"/>
    <n v="13800.548726012001"/>
    <n v="0.11713641281712794"/>
    <n v="6.9625761722099444E-2"/>
    <n v="8.8756749245001432E-2"/>
    <n v="446.28446103065852"/>
    <n v="6817.8857020942669"/>
    <n v="0.14577225136562633"/>
    <n v="0.2785673390529424"/>
    <n v="642.40882743000009"/>
    <n v="6933.8725088230003"/>
    <n v="3.3145067511173965E-2"/>
    <n v="5.7092941562069788E-2"/>
    <n v="300.13934508600005"/>
    <n v="310.43020584800001"/>
    <n v="0.14251196634931351"/>
    <n v="1.735178446792407E-2"/>
    <n v="153.03599513600003"/>
    <n v="0.10394665924096011"/>
    <n v="72.716620061"/>
    <n v="4.9391319473029265E-2"/>
    <n v="280.493114306"/>
    <n v="63.582963449415388"/>
    <n v="203.783322793"/>
    <n v="46.194173417791355"/>
    <n v="341.77956188977146"/>
    <n v="11.710835078000001"/>
    <n v="2.654644840636923"/>
    <n v="50.541882037981381"/>
    <n v="64.998956434999997"/>
    <n v="215.494157871"/>
    <n v="1471.2967148519997"/>
    <n v="0.99934906245523059"/>
    <n v="11672.745468142"/>
    <n v="18112.086666586998"/>
    <n v="1368.6616794529996"/>
    <n v="0.92963625377043213"/>
    <n v="16260.808964362001"/>
    <n v="11.199804834594884"/>
    <n v="1330.1427052349995"/>
    <n v="0.90347300581173073"/>
    <n v="16006.60047171"/>
    <n v="11.024964903281081"/>
    <n v="9.8746622038176524E-2"/>
    <n v="0.29382478911168342"/>
    <n v="0.26549831301005833"/>
    <n v="794.10117989299977"/>
    <n v="6213.0516222559991"/>
    <n v="9357.614098521999"/>
    <n v="0.31464559140300263"/>
    <n v="0.30226389425990963"/>
    <n v="0.24923161551317885"/>
    <n v="542.39494936699998"/>
    <n v="251.70623052599979"/>
    <n v="132.034248663"/>
    <n v="38.518974217999997"/>
    <n v="8.7315887802514869"/>
    <n v="2.6163247958701293E-2"/>
    <n v="254.20849265200002"/>
    <n v="252.05201273999998"/>
    <n v="222.84591242799996"/>
    <n v="31.744386909999996"/>
    <n v="104.06661209100048"/>
    <n v="1697.6414593530005"/>
    <n v="2308.6532591769997"/>
    <n v="0.5378275485412729"/>
    <n v="-0.41399856351943476"/>
    <n v="-0.4026188254433074"/>
    <n v="23.590110613795673"/>
    <n v="7.0685178710872695E-2"/>
    <n v="541.02828844988198"/>
    <n v="1.5849410483359423"/>
    <n v="142.58558630900046"/>
    <n v="9.6848426669573981E-2"/>
    <n v="226.32655082999995"/>
    <n v="1224.006601822"/>
    <n v="2676.1798172109998"/>
    <n v="0.42140979670338119"/>
    <n v="0.22183023981092487"/>
    <n v="0.16926976495760471"/>
    <n v="51.304335383281511"/>
    <n v="0.15372781308999137"/>
    <n v="0.83138216623617844"/>
    <n v="1.8577512790547279"/>
    <n v="146.819510108"/>
    <n v="33.281457079455834"/>
    <n v="271.18352603050425"/>
    <n v="0"/>
    <n v="0"/>
    <n v="79.507040721999942"/>
    <n v="18.022878303825678"/>
    <n v="1697.6232656819996"/>
    <n v="1.1530768755452221"/>
    <n v="-122.25993873899947"/>
    <n v="473.63485753100042"/>
    <n v="-367.52655803399978"/>
    <n v="-27.714224769485838"/>
    <n v="-74.288644773693449"/>
    <n v="0.33536235865916675"/>
    <n v="-0.75008855409508346"/>
    <n v="-1.2332225937879771"/>
    <n v="-8.3042634379118685E-2"/>
    <n v="-0.2728102307187853"/>
    <n v="-83.740964520999469"/>
    <n v="-113.31806538199994"/>
    <n v="-5.6879386420417385E-2"/>
    <n v="-9.797029940498321E-2"/>
    <n v="874.779758442"/>
    <n v="81.560283687943254"/>
    <n v="1931.532426947505"/>
    <n v="25300.593084778295"/>
    <n v="7.3434489614075282E-2"/>
    <n v="1310.8311412090436"/>
    <n v="17095.509115410845"/>
    <n v="4.0440587392351457E-2"/>
    <n v="1803.9377112533216"/>
    <n v="22432.747462676114"/>
    <n v="0.20904156898342574"/>
    <n v="277.49603188721738"/>
    <n v="3331.6010446134273"/>
    <n v="0.11352526209817793"/>
  </r>
  <r>
    <x v="116"/>
    <x v="8"/>
    <x v="8"/>
    <x v="9"/>
    <n v="147225.50609466466"/>
    <n v="4424.5859999999993"/>
    <n v="1861.1546437239999"/>
    <n v="1.2641523151072034"/>
    <n v="15231.541571219001"/>
    <n v="20672.832514337999"/>
    <n v="0.12593170588362312"/>
    <n v="0.15667051980198465"/>
    <n v="0.12416433879572941"/>
    <n v="1320.101336748"/>
    <n v="0.89665260576464711"/>
    <n v="10381.143652448998"/>
    <n v="13808.363315226001"/>
    <n v="5.9549402816763131E-3"/>
    <n v="6.1085437676237087E-2"/>
    <n v="6.8593996045654082E-2"/>
    <n v="752.13413200475873"/>
    <n v="6853.1963189400258"/>
    <n v="0.12001849688103072"/>
    <n v="4.9259847227425713E-2"/>
    <n v="567.81867698600013"/>
    <n v="6908.8361593449999"/>
    <n v="1.7908738475043373E-2"/>
    <n v="-4.2230137825305936E-2"/>
    <n v="308.53606678609998"/>
    <n v="283.801675456"/>
    <n v="8.1234632533436768E-2"/>
    <n v="-7.5652963302420773E-2"/>
    <n v="125.261946721"/>
    <n v="8.508168865825308E-2"/>
    <n v="76.494283021000001"/>
    <n v="5.1957221985581004E-2"/>
    <n v="339.29707723399997"/>
    <n v="76.684480137576713"/>
    <n v="212.41151109399999"/>
    <n v="48.007092888238589"/>
    <n v="389.78665477801007"/>
    <n v="0"/>
    <n v="0"/>
    <n v="50.541882037981381"/>
    <n v="126.88556613999998"/>
    <n v="212.41151109399999"/>
    <n v="1342.1995347699999"/>
    <n v="0.91166236773333131"/>
    <n v="13014.945002912"/>
    <n v="18320.503346593996"/>
    <n v="1302.307856936"/>
    <n v="0.8845667381157637"/>
    <n v="16483.88621275"/>
    <n v="11.321591381970583"/>
    <n v="1262.5480593249999"/>
    <n v="0.85756068551952747"/>
    <n v="16216.878781263002"/>
    <n v="11.138800833327842"/>
    <n v="0.18382415921306738"/>
    <n v="0.28154428098228457"/>
    <n v="0.26817385645964809"/>
    <n v="808.46329931999992"/>
    <n v="7021.5149215759993"/>
    <n v="9540.8341997029984"/>
    <n v="0.29303813576276228"/>
    <n v="0.30119493144627274"/>
    <n v="0.25749604166340734"/>
    <n v="544.36450020500001"/>
    <n v="264.09879911499991"/>
    <n v="119.25199327099999"/>
    <n v="39.759797610999996"/>
    <n v="8.9861057307960568"/>
    <n v="2.7006052596236153E-2"/>
    <n v="267.00743148700002"/>
    <n v="158.88459903700002"/>
    <n v="190.25480025499999"/>
    <n v="25.585045276000002"/>
    <n v="518.95510895400002"/>
    <n v="2216.5965683070008"/>
    <n v="2352.3291677440002"/>
    <n v="9.1895266048749535E-2"/>
    <n v="-0.34269919219714917"/>
    <n v="-0.40343837505701485"/>
    <n v="117.28896420004044"/>
    <n v="0.3524899473738719"/>
    <n v="539.39551963916335"/>
    <n v="1.6015124661068274"/>
    <n v="558.71490656499998"/>
    <n v="0.37949599997010802"/>
    <n v="179.081099765"/>
    <n v="1403.0877015870001"/>
    <n v="2695.3975725350001"/>
    <n v="0.1202136449177853"/>
    <n v="0.20784595489926527"/>
    <n v="0.19468479318462673"/>
    <n v="40.474091760223445"/>
    <n v="0.12163727910695889"/>
    <n v="0.95301944534313743"/>
    <n v="1.8664001093545222"/>
    <n v="79.327765068999994"/>
    <n v="17.928855958274969"/>
    <n v="270.64976933496882"/>
    <n v="0"/>
    <n v="0"/>
    <n v="99.75333469600001"/>
    <n v="22.545235801948479"/>
    <n v="1521.280634535"/>
    <n v="1.0332996468402904"/>
    <n v="339.87400918900005"/>
    <n v="813.50886672000047"/>
    <n v="-343.06840479099947"/>
    <n v="76.814872439816995"/>
    <n v="-76.395383415589336"/>
    <n v="7.7542560977618136E-2"/>
    <n v="-0.6320007791273653"/>
    <n v="-1.2033615729789848"/>
    <n v="0.23085266826691303"/>
    <n v="-0.26488764324769476"/>
    <n v="379.63380680000006"/>
    <n v="-76.060973303999674"/>
    <n v="0.2578587208631492"/>
    <n v="-8.2097094604954679E-2"/>
    <n v="889.33958689200006"/>
    <n v="81.689232753062541"/>
    <n v="2278.3353215595293"/>
    <n v="25554.877110686852"/>
    <n v="7.9537115348000231E-2"/>
    <n v="1616.0040831066676"/>
    <n v="17060.777800767934"/>
    <n v="2.6831051134869943E-2"/>
    <n v="1643.0556262259429"/>
    <n v="22649.609084248841"/>
    <n v="0.21741757360738312"/>
    <n v="219.2224038954341"/>
    <n v="3349.7301417546109"/>
    <n v="0.14397237526733209"/>
  </r>
  <r>
    <x v="117"/>
    <x v="9"/>
    <x v="9"/>
    <x v="9"/>
    <n v="147225.50609466466"/>
    <n v="4455.0123913043481"/>
    <n v="1611.8926080349997"/>
    <n v="1.0948460295993601"/>
    <n v="16843.434179254"/>
    <n v="20516.057217141002"/>
    <n v="0.1011218555166562"/>
    <n v="-8.8640324581700236E-2"/>
    <n v="9.3970120873417828E-2"/>
    <n v="1070.14765579"/>
    <n v="0.72687653394915475"/>
    <n v="11451.291308238999"/>
    <n v="13828.929505885999"/>
    <n v="1.9594658769486628E-2"/>
    <n v="5.7065538206103383E-2"/>
    <n v="6.3236219477984301E-2"/>
    <n v="423.69569753965851"/>
    <n v="6885.3006859896841"/>
    <n v="0.11719135496666166"/>
    <n v="8.1984366225591021E-2"/>
    <n v="629.52515429799996"/>
    <n v="6885.1868356600007"/>
    <n v="9.9117148743816941E-3"/>
    <n v="-3.6206747939737216E-2"/>
    <n v="307.88457756000003"/>
    <n v="310.70099859499999"/>
    <n v="6.1611867955271737E-2"/>
    <n v="-4.0670663280759634E-2"/>
    <n v="142.80097299899998"/>
    <n v="9.6994723799543436E-2"/>
    <n v="90.589691149000004"/>
    <n v="6.153124791484952E-2"/>
    <n v="308.35428809699999"/>
    <n v="69.215135899256012"/>
    <n v="198.25317643899999"/>
    <n v="44.50115039544368"/>
    <n v="434.28780517345376"/>
    <n v="0"/>
    <n v="0"/>
    <n v="50.541882037981381"/>
    <n v="110.10111165800001"/>
    <n v="198.25317643899999"/>
    <n v="1580.4766163980003"/>
    <n v="1.0735073414397152"/>
    <n v="14595.42161931"/>
    <n v="18697.656425041001"/>
    <n v="1371.0285802290002"/>
    <n v="0.93124392409793555"/>
    <n v="16766.123922310002"/>
    <n v="11.483298099259393"/>
    <n v="1359.7919376650002"/>
    <n v="0.92361165788125488"/>
    <n v="16495.545020009002"/>
    <n v="11.298292885720032"/>
    <n v="0.3134261622516008"/>
    <n v="0.2849217111200899"/>
    <n v="0.27612047324863154"/>
    <n v="825.71445241900017"/>
    <n v="7847.2293739949992"/>
    <n v="9743.5695016159989"/>
    <n v="0.32542871097424886"/>
    <n v="0.30370310171934878"/>
    <n v="0.26923367403763288"/>
    <n v="545.62450502299998"/>
    <n v="280.08994739600018"/>
    <n v="141.64831124599999"/>
    <n v="11.236642564"/>
    <n v="2.5222472076469606"/>
    <n v="7.6322662166805133E-3"/>
    <n v="270.57890230100008"/>
    <n v="283.86991055900006"/>
    <n v="219.79046133599996"/>
    <n v="98.216838274000011"/>
    <n v="31.415991636999479"/>
    <n v="2248.0125599440003"/>
    <n v="1818.4007920999998"/>
    <n v="-0.94443034466215103"/>
    <n v="-0.42909292817750566"/>
    <n v="-0.55668346821087711"/>
    <n v="7.051830360409264"/>
    <n v="2.1338688159644896E-2"/>
    <n v="410.82205197815307"/>
    <n v="1.2232762340475163"/>
    <n v="42.652634200999479"/>
    <n v="2.8970954376325408E-2"/>
    <n v="154.06207348399997"/>
    <n v="1557.149775071"/>
    <n v="2634.9843343889997"/>
    <n v="-0.28167921839983778"/>
    <n v="0.13155095685910156"/>
    <n v="0.16185971900483875"/>
    <n v="34.581738489596738"/>
    <n v="0.10464360257314345"/>
    <n v="1.0576630479162807"/>
    <n v="1.8194565369361495"/>
    <n v="69.271594979999989"/>
    <n v="15.549136320071717"/>
    <n v="267.02503944420403"/>
    <n v="0"/>
    <n v="0"/>
    <n v="84.790478503999978"/>
    <n v="19.03260216952502"/>
    <n v="1734.5386898820002"/>
    <n v="1.1781509440128586"/>
    <n v="-122.64608184700049"/>
    <n v="690.86278487300001"/>
    <n v="-816.58354228900009"/>
    <n v="-27.529908129187472"/>
    <n v="-188.09827175509932"/>
    <n v="-1.3495494398029595"/>
    <n v="-0.73028930064984299"/>
    <n v="-1.4452693736042392"/>
    <n v="-8.3304914413498549E-2"/>
    <n v="-0.596180302888633"/>
    <n v="-111.40943928300049"/>
    <n v="-546.00463998800012"/>
    <n v="-7.5672648196818043E-2"/>
    <n v="-0.41117508934927371"/>
    <n v="911.43929913399995"/>
    <n v="81.495809155383625"/>
    <n v="1977.8840467264911"/>
    <n v="25289.748957074153"/>
    <n v="5.26762926232196E-2"/>
    <n v="1313.1321314321915"/>
    <n v="17042.838098662403"/>
    <n v="2.3799566860106536E-2"/>
    <n v="1939.3348354693817"/>
    <n v="23062.897470526073"/>
    <n v="0.22757431068405243"/>
    <n v="189.04293985259807"/>
    <n v="3266.7769995645845"/>
    <n v="0.11600556639315385"/>
  </r>
  <r>
    <x v="118"/>
    <x v="10"/>
    <x v="10"/>
    <x v="9"/>
    <n v="147225.50609466466"/>
    <n v="4460.1520454545462"/>
    <n v="1937.3664661090002"/>
    <n v="1.3159176813175912"/>
    <n v="18780.800645363001"/>
    <n v="20635.148908542"/>
    <n v="9.7337102093137506E-2"/>
    <n v="6.549708166089796E-2"/>
    <n v="9.0557289392263041E-2"/>
    <n v="1394.0275933280002"/>
    <n v="0.9468655468106546"/>
    <n v="12845.318901567"/>
    <n v="13917.884828783001"/>
    <n v="6.8161223644437108E-2"/>
    <n v="5.8258524854261307E-2"/>
    <n v="5.5673309207614041E-2"/>
    <n v="787.94843719065841"/>
    <n v="7018.5830094893417"/>
    <n v="0.11828359619775597"/>
    <n v="0.20358824248320095"/>
    <n v="600.59334702699982"/>
    <n v="6832.3989967910011"/>
    <n v="-8.0655252198051919E-3"/>
    <n v="-8.0791795063108185E-2"/>
    <n v="378.98289901599998"/>
    <n v="306.39876417699998"/>
    <n v="0.38490551646934335"/>
    <n v="-9.5300407843093904E-2"/>
    <n v="41.632171604"/>
    <n v="2.8277825431437743E-2"/>
    <n v="208.67448827600003"/>
    <n v="0.14173800030398553"/>
    <n v="293.03221290099998"/>
    <n v="65.700050113680888"/>
    <n v="191.59777972699999"/>
    <n v="42.957678970218545"/>
    <n v="477.24548414367229"/>
    <n v="0"/>
    <n v="0"/>
    <n v="50.541882037981381"/>
    <n v="101.43443317399999"/>
    <n v="191.59777972699999"/>
    <n v="2128.7825355320001"/>
    <n v="1.4459332434987267"/>
    <n v="16724.204154842002"/>
    <n v="19524.354846912"/>
    <n v="1500.83906286"/>
    <n v="1.0194151154046462"/>
    <n v="17078.569241124002"/>
    <n v="11.662778543076758"/>
    <n v="1492.518233238"/>
    <n v="1.0137633571986666"/>
    <n v="16810.584969191001"/>
    <n v="11.479836416135893"/>
    <n v="0.6349040075042589"/>
    <n v="0.32091440328336818"/>
    <n v="0.32182108019080302"/>
    <n v="824.09028081700001"/>
    <n v="8671.3196548119995"/>
    <n v="9939.332992964999"/>
    <n v="0.31156317799970235"/>
    <n v="0.30444604089648819"/>
    <n v="0.2833928481639878"/>
    <n v="546.82709291599997"/>
    <n v="277.26318790100004"/>
    <n v="166.61707638800002"/>
    <n v="8.3208296219999998"/>
    <n v="1.8655932661488452"/>
    <n v="5.6517582059794607E-3"/>
    <n v="267.98427193300006"/>
    <n v="645.16858537499991"/>
    <n v="251.78118041800002"/>
    <n v="232.80458291200003"/>
    <n v="-191.41606942299995"/>
    <n v="2056.5964905210003"/>
    <n v="1110.7940616300002"/>
    <n v="-1.3708243559361324"/>
    <n v="-0.5382384423490042"/>
    <n v="-0.73239391904322793"/>
    <n v="-42.916938138482728"/>
    <n v="-0.13001556218113536"/>
    <n v="248.11150487076819"/>
    <n v="0.72842668015685286"/>
    <n v="-183.09523980099996"/>
    <n v="-0.12436380397515591"/>
    <n v="643.89407579099986"/>
    <n v="2201.043850862"/>
    <n v="2937.6811895609999"/>
    <n v="0.88716096403964606"/>
    <n v="0.28167584244591759"/>
    <n v="0.26326791620323942"/>
    <n v="144.36594744504475"/>
    <n v="0.43735225836274721"/>
    <n v="1.4950153062790281"/>
    <n v="2.0156569238060253"/>
    <n v="408.466213783"/>
    <n v="91.581230778730571"/>
    <n v="326.41127513196216"/>
    <n v="0"/>
    <n v="0"/>
    <n v="235.42786200799986"/>
    <n v="52.784716666314175"/>
    <n v="2772.6766113230001"/>
    <n v="1.8832855018614738"/>
    <n v="-835.31014521399982"/>
    <n v="-144.44736034099981"/>
    <n v="-1826.887127930999"/>
    <n v="-187.28288558352747"/>
    <n v="-415.99230619636626"/>
    <n v="-5.7733797516695278"/>
    <n v="-1.0527856516979568"/>
    <n v="-2.0008183280529619"/>
    <n v="-0.56736782054388257"/>
    <n v="-1.2872302436491725"/>
    <n v="-826.9893155919998"/>
    <n v="-1558.9028559979993"/>
    <n v="-0.56171606233790305"/>
    <n v="-1.1042881167083094"/>
    <n v="932.58574329800001"/>
    <n v="82.011605415860743"/>
    <n v="2362.3076957036628"/>
    <n v="25344.246361802274"/>
    <n v="5.0771594688521882E-2"/>
    <n v="1699.7930796004152"/>
    <n v="17086.193296561934"/>
    <n v="1.7552240790078777E-2"/>
    <n v="2595.7088935614242"/>
    <n v="24005.961142902379"/>
    <n v="0.27326586154238486"/>
    <n v="785.12555939610115"/>
    <n v="3618.8445481750314"/>
    <n v="0.21436257222220401"/>
  </r>
  <r>
    <x v="119"/>
    <x v="11"/>
    <x v="11"/>
    <x v="9"/>
    <n v="147225.50609466466"/>
    <n v="4288.7688888888879"/>
    <n v="1856.0509289409999"/>
    <n v="1.2606857182393221"/>
    <n v="20636.851574304001"/>
    <n v="20636.851574304001"/>
    <n v="8.7911618316597773E-2"/>
    <n v="9.1820171852763366E-4"/>
    <n v="8.7911618316597773E-2"/>
    <n v="1025.2848621779999"/>
    <n v="0.69640437270343025"/>
    <n v="13870.603763744999"/>
    <n v="13870.603763744999"/>
    <n v="-4.4082199367198815E-2"/>
    <n v="4.9949585992279832E-2"/>
    <n v="4.9949585992279832E-2"/>
    <n v="443.60174545465844"/>
    <n v="7062.6126192850015"/>
    <n v="0.11778210192971583"/>
    <n v="0.11019189244275518"/>
    <n v="553.42737702299996"/>
    <n v="6773.8056031610013"/>
    <n v="-1.283982246513482E-2"/>
    <n v="-9.573759002898441E-2"/>
    <n v="330.64842283600001"/>
    <n v="283.06807554"/>
    <n v="9.7323435499142796E-2"/>
    <n v="-9.3026898427995719E-2"/>
    <n v="245.63749281900002"/>
    <n v="0.16684438677429803"/>
    <n v="220.15849106799999"/>
    <n v="0.14953828104108544"/>
    <n v="364.97008287599988"/>
    <n v="85.099032456970278"/>
    <n v="197.28119870199998"/>
    <n v="45.999493983717691"/>
    <n v="523.24497812739003"/>
    <n v="54.11499997"/>
    <n v="12.617840077649843"/>
    <n v="63.159722115631226"/>
    <n v="113.5738842039999"/>
    <n v="251.39619867199997"/>
    <n v="2844.9283115110002"/>
    <n v="1.9323610337476018"/>
    <n v="19569.132466353003"/>
    <n v="19569.132466353003"/>
    <n v="2562.725447158"/>
    <n v="1.740680344824348"/>
    <n v="17372.812922498"/>
    <n v="11.800138021823095"/>
    <n v="2538.1837833889999"/>
    <n v="1.7240109072927696"/>
    <n v="17113.647784217996"/>
    <n v="11.624105250631015"/>
    <n v="1.5991146322164029E-2"/>
    <n v="0.26569040236543473"/>
    <n v="0.26569040236543473"/>
    <n v="1599.2888208320001"/>
    <n v="10270.608475644"/>
    <n v="10270.608475644"/>
    <n v="0.26125551893763155"/>
    <n v="0.29752721224218215"/>
    <n v="0.29752721224218215"/>
    <n v="547.92824727200002"/>
    <n v="1051.3605735599999"/>
    <n v="264.58728241699998"/>
    <n v="24.541663769000003"/>
    <n v="5.722309689519812"/>
    <n v="1.6669437531578214E-2"/>
    <n v="259.16513828000001"/>
    <n v="466.04882959400004"/>
    <n v="325.91102592900006"/>
    <n v="164.55068897000001"/>
    <n v="-988.87738257000024"/>
    <n v="1067.7191079510001"/>
    <n v="1067.7191079510001"/>
    <n v="4.5543289341631432E-2"/>
    <n v="-0.69563342111023885"/>
    <n v="-0.69563342111023885"/>
    <n v="-230.57371665139866"/>
    <n v="-0.67167531550827964"/>
    <n v="230.95691470850065"/>
    <n v="0.72522699107888677"/>
    <n v="-964.33571880100021"/>
    <n v="-0.6550058779767014"/>
    <n v="680.88847224800008"/>
    <n v="2881.9323231100002"/>
    <n v="2881.9323231100002"/>
    <n v="-7.5680207236657027E-2"/>
    <n v="0.17440335016972286"/>
    <n v="0.17440335016972286"/>
    <n v="158.76082155231293"/>
    <n v="0.46247996716696294"/>
    <n v="1.9574952734459912"/>
    <n v="1.9574952734459909"/>
    <n v="232.79847300799997"/>
    <n v="54.28095545346865"/>
    <n v="329.85859260258019"/>
    <n v="0"/>
    <n v="0"/>
    <n v="448.08999924000011"/>
    <n v="104.47986609884427"/>
    <n v="3525.8167837590004"/>
    <n v="2.3948410009145644"/>
    <n v="-1669.7658548180002"/>
    <n v="-1814.2132151589999"/>
    <n v="-1814.2132151589999"/>
    <n v="-389.33453820371153"/>
    <n v="-425.68643050237199"/>
    <n v="-7.5330558728732289E-3"/>
    <n v="-2.7211843552441817"/>
    <n v="-2.7211843552441817"/>
    <n v="-1.1341552826752426"/>
    <n v="-1.2322682823671041"/>
    <n v="-1645.2241910490002"/>
    <n v="-1555.0480768789998"/>
    <n v="-1.1174858451436642"/>
    <n v="-1.0562355111750259"/>
    <n v="1734.8742880130001"/>
    <n v="82.591876208897474"/>
    <n v="2247.2560427693138"/>
    <n v="25257.010394676599"/>
    <n v="4.943788485252365E-2"/>
    <n v="1241.3870579532227"/>
    <n v="16977.296464002156"/>
    <n v="1.2952224911619403E-2"/>
    <n v="3444.5619134688231"/>
    <n v="23925.333345818799"/>
    <n v="0.22118890362970989"/>
    <n v="824.40126499348025"/>
    <n v="3515.8720206992357"/>
    <n v="0.13269969694866779"/>
  </r>
  <r>
    <x v="120"/>
    <x v="0"/>
    <x v="0"/>
    <x v="10"/>
    <n v="166350.80510745419"/>
    <n v="4187.5409090909088"/>
    <n v="1764.9782131279999"/>
    <n v="1.0609976982004465"/>
    <n v="1764.9782131279999"/>
    <n v="20872.90247669"/>
    <n v="0.1543898789220024"/>
    <n v="0.1543898789220024"/>
    <n v="8.4160043500356663E-2"/>
    <n v="1146.5381812419998"/>
    <n v="0.68922911464203274"/>
    <n v="1146.5381812419998"/>
    <n v="14024.530494187002"/>
    <n v="0.15507249117259514"/>
    <n v="0.15507249117259514"/>
    <n v="5.7264008279076517E-2"/>
    <n v="555.26729152341682"/>
    <n v="7133.0356241657601"/>
    <n v="0.12009945995168136"/>
    <n v="0.14524870524598299"/>
    <n v="552.45265425000002"/>
    <n v="6813.153995312"/>
    <n v="-8.4485187255619598E-3"/>
    <n v="7.6686932963749177E-2"/>
    <n v="415.13696301600004"/>
    <n v="290.15223944600001"/>
    <n v="0.14150517175330402"/>
    <n v="9.2101993449602793E-2"/>
    <n v="133.96351113699998"/>
    <n v="8.0530726046361092E-2"/>
    <n v="52.117725491000002"/>
    <n v="3.1330010971293225E-2"/>
    <n v="432.35879525799999"/>
    <n v="103.24885288150237"/>
    <n v="273.39696908600001"/>
    <n v="65.288190616232782"/>
    <n v="65.288190616232782"/>
    <n v="109.384"/>
    <n v="26.121297051100722"/>
    <n v="26.121297051100722"/>
    <n v="49.577826171999973"/>
    <n v="382.78096908600003"/>
    <n v="1662.4010929680003"/>
    <n v="0.999334564022202"/>
    <n v="1662.4010929680003"/>
    <n v="20285.979774953001"/>
    <n v="1365.2778050140003"/>
    <n v="0.82072209036325383"/>
    <n v="17804.763537364004"/>
    <n v="11.986916161232715"/>
    <n v="1345.4971649360002"/>
    <n v="0.80883117101049029"/>
    <n v="17536.613466884999"/>
    <n v="11.806325240780071"/>
    <n v="0.75812430815782172"/>
    <n v="0.75812430815782172"/>
    <n v="0.29479381009975536"/>
    <n v="805.2001420150001"/>
    <n v="805.2001420150001"/>
    <n v="10405.585647221"/>
    <n v="0.20139144363970507"/>
    <n v="0.20139144363970507"/>
    <n v="0.28866610272988869"/>
    <n v="567.69817493699998"/>
    <n v="237.50196707800012"/>
    <n v="78.322411850999998"/>
    <n v="19.780640078000001"/>
    <n v="4.7236887967010368"/>
    <n v="1.1890919352763403E-2"/>
    <n v="268.15007047899996"/>
    <n v="437.68385763300012"/>
    <n v="263.33559034199999"/>
    <n v="58.078451048999995"/>
    <n v="102.57712015999959"/>
    <n v="102.57712015999959"/>
    <n v="586.92270173699944"/>
    <n v="-0.82416562369983593"/>
    <n v="-0.82416562369983593"/>
    <n v="-0.83629558308881269"/>
    <n v="24.495789387349173"/>
    <n v="6.1663134178244573E-2"/>
    <n v="128.53706013172661"/>
    <n v="0.39064524768890879"/>
    <n v="122.3577602379996"/>
    <n v="7.3554053531007968E-2"/>
    <n v="278.946520013"/>
    <n v="278.946520013"/>
    <n v="3132.888881156"/>
    <n v="8.9659485190396584"/>
    <n v="8.9659485190396584"/>
    <n v="0.28242323221235277"/>
    <n v="66.613443562407539"/>
    <n v="0.16768570481688663"/>
    <n v="0.16768570481688663"/>
    <n v="2.1061693526896548"/>
    <n v="187.27544246599999"/>
    <n v="44.722056818462555"/>
    <n v="372.35735432735572"/>
    <n v="0"/>
    <n v="0"/>
    <n v="91.67107754700001"/>
    <n v="21.891386743944974"/>
    <n v="1941.3476129810003"/>
    <n v="1.1670202688390887"/>
    <n v="-176.3693998530004"/>
    <n v="-176.3693998530004"/>
    <n v="-2545.9661794190001"/>
    <n v="-42.117654175058355"/>
    <n v="-588.63038127323341"/>
    <n v="-1.3175632322524982"/>
    <n v="-1.3175632322524982"/>
    <n v="-3.228779195480223"/>
    <n v="-0.10602257063864207"/>
    <n v="-1.7155241050007457"/>
    <n v="-156.5887597750004"/>
    <n v="-2277.81610894"/>
    <n v="-9.4131651285878651E-2"/>
    <n v="-1.5349331845481045"/>
    <n v="896.14914444199997"/>
    <n v="83.558994197292066"/>
    <n v="2112.2540189517963"/>
    <n v="25464.552559041371"/>
    <n v="4.5720612577354158E-2"/>
    <n v="1372.1301844956342"/>
    <n v="17112.848045934901"/>
    <n v="2.0094441652390937E-2"/>
    <n v="1989.4939006121672"/>
    <n v="24736.872290965286"/>
    <n v="0.2488545410036429"/>
    <n v="333.83183066370606"/>
    <n v="3814.8344288642934"/>
    <n v="0.23533413530381875"/>
  </r>
  <r>
    <x v="121"/>
    <x v="1"/>
    <x v="1"/>
    <x v="10"/>
    <n v="166350.80510745419"/>
    <n v="4024.5557500000004"/>
    <n v="1463.494532426"/>
    <n v="0.87976402126858155"/>
    <n v="3228.4727455539996"/>
    <n v="20917.527249460003"/>
    <n v="9.5215399314479976E-2"/>
    <n v="3.1450929492512936E-2"/>
    <n v="8.8657849770262587E-2"/>
    <n v="888.26109346099997"/>
    <n v="0.53396861703628562"/>
    <n v="2034.7992747029998"/>
    <n v="14028.101353894002"/>
    <n v="4.0362824983923851E-3"/>
    <n v="8.3895727279665877E-2"/>
    <n v="5.0374411756282766E-2"/>
    <n v="426.6268361324166"/>
    <n v="7193.2346844895173"/>
    <n v="0.12351945978111978"/>
    <n v="0.16428629131868222"/>
    <n v="494.65823787200014"/>
    <n v="6815.0327188280007"/>
    <n v="-3.0044876283338295E-3"/>
    <n v="3.8125032824374294E-3"/>
    <n v="325.528806363"/>
    <n v="242.96943369899998"/>
    <n v="0.18106845451127374"/>
    <n v="-8.01091613886451E-3"/>
    <n v="189.82764270800001"/>
    <n v="0.11411284879888678"/>
    <n v="56.362850345000005"/>
    <n v="3.3881922187627804E-2"/>
    <n v="329.04294591199999"/>
    <n v="81.758824166369152"/>
    <n v="185.15740321999999"/>
    <n v="46.006917215645466"/>
    <n v="111.29510783187825"/>
    <n v="82.38"/>
    <n v="20.469340001067195"/>
    <n v="46.590637052167921"/>
    <n v="61.505542692000006"/>
    <n v="267.53740321999999"/>
    <n v="1720.5790166969996"/>
    <n v="1.0343075980820127"/>
    <n v="3382.9801096649999"/>
    <n v="20617.118183590002"/>
    <n v="1528.4124469919996"/>
    <n v="0.91878872843730608"/>
    <n v="18114.355195394997"/>
    <n v="12.077845083790116"/>
    <n v="1520.7358119729995"/>
    <n v="0.91417400173728125"/>
    <n v="17869.647077279998"/>
    <n v="11.913776118866267"/>
    <n v="0.23832498252613332"/>
    <n v="0.44881723084022984"/>
    <n v="0.28328980820703054"/>
    <n v="877.22726859199975"/>
    <n v="1682.4274106069997"/>
    <n v="10482.899178182"/>
    <n v="9.6652335525539534E-2"/>
    <n v="0.14440201470572078"/>
    <n v="0.26840293527390457"/>
    <n v="568.12429426300002"/>
    <n v="309.10297432899972"/>
    <n v="139.78945850699998"/>
    <n v="7.6766350189999999"/>
    <n v="1.9074490442827134"/>
    <n v="4.6147267000248562E-3"/>
    <n v="244.70811811499999"/>
    <n v="333.17024232999995"/>
    <n v="244.04133759199996"/>
    <n v="118.67407465700001"/>
    <n v="-257.08448427099961"/>
    <n v="-154.50736411100002"/>
    <n v="300.40906586999949"/>
    <n v="-9.7357083139950085"/>
    <n v="-1.2521323252418357"/>
    <n v="-0.90457809250531551"/>
    <n v="-63.878972050765995"/>
    <n v="-0.15454357681343114"/>
    <n v="58.052641543236462"/>
    <n v="0.21611250433997423"/>
    <n v="-249.40784925199961"/>
    <n v="-0.14992885011340629"/>
    <n v="144.478443113"/>
    <n v="423.42496312599997"/>
    <n v="3219.7545021340002"/>
    <n v="1.5077480629998301"/>
    <n v="3.9463924283288252"/>
    <n v="0.33487129510833724"/>
    <n v="35.899227663326563"/>
    <n v="8.6851664480778593E-2"/>
    <n v="0.25453736929766518"/>
    <n v="2.1538886523626974"/>
    <n v="92.11894043400001"/>
    <n v="22.889219619830087"/>
    <n v="384.91211852867809"/>
    <n v="0"/>
    <n v="0"/>
    <n v="52.359502678999988"/>
    <n v="13.010008043496473"/>
    <n v="1865.0574598099995"/>
    <n v="1.1211592625627913"/>
    <n v="-401.56292738399964"/>
    <n v="-577.93232723699998"/>
    <n v="-2919.345436264"/>
    <n v="-99.778199714092565"/>
    <n v="-682.08268578185584"/>
    <n v="13.248070592094443"/>
    <n v="-2.0962299764455228"/>
    <n v="-4.9655031746168348"/>
    <n v="-0.24139524129420975"/>
    <n v="-1.9377761480227229"/>
    <n v="-393.88629236499963"/>
    <n v="-2674.6373181489998"/>
    <n v="-0.23678051459418489"/>
    <n v="-1.7737071830988758"/>
    <n v="996.62445546200001"/>
    <n v="82.914248871695676"/>
    <n v="1765.0699998388227"/>
    <n v="25488.588542087109"/>
    <n v="5.2200246137349415E-2"/>
    <n v="1071.3008988787021"/>
    <n v="17098.58363424995"/>
    <n v="1.5163204525810992E-2"/>
    <n v="2075.1306803242974"/>
    <n v="25107.080199848875"/>
    <n v="0.24032434342450104"/>
    <n v="174.25043955541446"/>
    <n v="3918.3906539170302"/>
    <n v="0.28669167714282362"/>
  </r>
  <r>
    <x v="122"/>
    <x v="2"/>
    <x v="2"/>
    <x v="10"/>
    <n v="166350.80510745419"/>
    <n v="4002.1261111111107"/>
    <n v="1597.124216744"/>
    <n v="0.96009407090776544"/>
    <n v="4825.5969622979992"/>
    <n v="20922.714401167999"/>
    <n v="6.2969067865175976E-2"/>
    <n v="3.2583899338274325E-3"/>
    <n v="7.7193161221735807E-2"/>
    <n v="935.33965503699994"/>
    <n v="0.56226938873714372"/>
    <n v="2970.1389297399996"/>
    <n v="14011.605579865001"/>
    <n v="-1.7330489625907997E-2"/>
    <n v="4.9839159594347704E-2"/>
    <n v="5.4612744702471128E-2"/>
    <n v="458.56282844441677"/>
    <n v="7213.6069913032761"/>
    <n v="0.1194203788737942"/>
    <n v="4.6491892928094414E-2"/>
    <n v="495.92030055999993"/>
    <n v="6759.9809878280003"/>
    <n v="-7.4813447772380526E-3"/>
    <n v="-9.9917469211874166E-2"/>
    <n v="290.87034731600005"/>
    <n v="238.134894981"/>
    <n v="-1.1501002484575196E-2"/>
    <n v="-6.0250633987333546E-2"/>
    <n v="156.58436292399998"/>
    <n v="9.4129008166118841E-2"/>
    <n v="168.27348580500001"/>
    <n v="0.10115579885309474"/>
    <n v="336.92671297800001"/>
    <n v="84.186930552385562"/>
    <n v="213.81511933999997"/>
    <n v="53.425382760024632"/>
    <n v="164.72049059190289"/>
    <n v="59.645000000000003"/>
    <n v="14.903328466938477"/>
    <n v="61.493965519106396"/>
    <n v="63.466593638000042"/>
    <n v="273.46011933999995"/>
    <n v="1597.9308943659996"/>
    <n v="0.96057899649708167"/>
    <n v="4980.9110040309997"/>
    <n v="20600.897501082"/>
    <n v="1409.5465554269997"/>
    <n v="0.84733377425886458"/>
    <n v="18067.836472870003"/>
    <n v="11.936175446496254"/>
    <n v="1346.7757378139997"/>
    <n v="0.80959977136512862"/>
    <n v="17795.740875764001"/>
    <n v="11.758405908456286"/>
    <n v="-1.0049045418283331E-2"/>
    <n v="0.26126282562084202"/>
    <n v="0.25390471684857574"/>
    <n v="883.37114976499959"/>
    <n v="2565.7985603719994"/>
    <n v="10549.303099045999"/>
    <n v="8.1281009219093869E-2"/>
    <n v="0.12185481337206738"/>
    <n v="0.24535103393761593"/>
    <n v="575.39230944099995"/>
    <n v="307.97884032399963"/>
    <n v="116.24090766800002"/>
    <n v="62.770817612999991"/>
    <n v="15.684367726126682"/>
    <n v="3.773400289373606E-2"/>
    <n v="272.09559710600001"/>
    <n v="321.45089283700003"/>
    <n v="189.52938563499998"/>
    <n v="24.567740848"/>
    <n v="-0.80667762199959725"/>
    <n v="-155.31404173299961"/>
    <n v="321.81690008600003"/>
    <n v="-0.96368690755474107"/>
    <n v="-1.2629819739704808"/>
    <n v="-0.89251155064188992"/>
    <n v="-0.2015622695546791"/>
    <n v="-4.8492558931621902E-4"/>
    <n v="63.036481914686668"/>
    <n v="0.2307163445679862"/>
    <n v="61.964139991000394"/>
    <n v="3.7249077304419835E-2"/>
    <n v="219.56495972499999"/>
    <n v="642.98992285099996"/>
    <n v="3271.2476302739997"/>
    <n v="0.30637571837228439"/>
    <n v="1.5347034472079857"/>
    <n v="0.34717476113488388"/>
    <n v="54.862079212202076"/>
    <n v="0.13198911756584056"/>
    <n v="0.38652648686350571"/>
    <n v="2.1717183175053068"/>
    <n v="174.44112775599999"/>
    <n v="43.587114177061714"/>
    <n v="409.41204633100523"/>
    <n v="0"/>
    <n v="0"/>
    <n v="45.123831969000008"/>
    <n v="11.274965035140353"/>
    <n v="1817.4958540909997"/>
    <n v="1.0925681140629222"/>
    <n v="-220.37163734699959"/>
    <n v="-798.30396458399957"/>
    <n v="-2949.4307301879994"/>
    <n v="-55.063641481756754"/>
    <n v="-692.72890702370819"/>
    <n v="0.15810537625982368"/>
    <n v="-3.369462325067035"/>
    <n v="-6.2134109209674531"/>
    <n v="-0.13247404315515676"/>
    <n v="-1.9410019729373202"/>
    <n v="-157.6008197339996"/>
    <n v="-2677.3351330819996"/>
    <n v="-9.4740040261420716E-2"/>
    <n v="-1.7632324348973523"/>
    <n v="1032.4313466450001"/>
    <n v="82.849774339136047"/>
    <n v="1927.7351441011238"/>
    <n v="25472.154876841116"/>
    <n v="4.2880856512008014E-2"/>
    <n v="1128.9586030835694"/>
    <n v="17065.103851127722"/>
    <n v="2.0763506117203567E-2"/>
    <n v="1928.7088071297007"/>
    <n v="25064.490506402533"/>
    <n v="0.21455966834659002"/>
    <n v="265.01576072643968"/>
    <n v="3978.1470360699773"/>
    <n v="0.30044419945268563"/>
  </r>
  <r>
    <x v="123"/>
    <x v="3"/>
    <x v="3"/>
    <x v="10"/>
    <n v="166350.80510745419"/>
    <n v="4096.2215909090919"/>
    <n v="2003.158739603"/>
    <n v="1.2041773637999895"/>
    <n v="6828.7557019009992"/>
    <n v="21216.865033562"/>
    <n v="9.2820832854944912E-2"/>
    <n v="0.17211775131621865"/>
    <n v="8.2579122907821434E-2"/>
    <n v="1427.5286041029999"/>
    <n v="0.85814348970591936"/>
    <n v="4397.6675338429995"/>
    <n v="14194.835023471"/>
    <n v="0.14725513720736938"/>
    <n v="7.9596497381386744E-2"/>
    <n v="6.1260684700647827E-2"/>
    <n v="809.72403471641667"/>
    <n v="7304.5321386620344"/>
    <n v="0.1237619335703628"/>
    <n v="0.12649594894756166"/>
    <n v="603.8463261830002"/>
    <n v="6843.7848917420006"/>
    <n v="2.6731225714069495E-3"/>
    <n v="0.16114820700271903"/>
    <n v="334.21022471900005"/>
    <n v="312.52789547100008"/>
    <n v="0.10186353567246709"/>
    <n v="0.20646470869286682"/>
    <n v="118.74308818599999"/>
    <n v="7.1381132245977405E-2"/>
    <n v="92.855690964999994"/>
    <n v="5.5819201418965132E-2"/>
    <n v="364.03135634900008"/>
    <n v="88.870035048130546"/>
    <n v="255.32029041799998"/>
    <n v="62.330683228818117"/>
    <n v="227.051173820721"/>
    <n v="41.24"/>
    <n v="10.067814712838187"/>
    <n v="71.561780231944581"/>
    <n v="67.471065931000084"/>
    <n v="296.56029041799997"/>
    <n v="1632.174864822"/>
    <n v="0.98116439158061042"/>
    <n v="6613.0858688529997"/>
    <n v="20639.148232508"/>
    <n v="1522.044771783"/>
    <n v="0.91496086886975769"/>
    <n v="18162.920572085997"/>
    <n v="11.881901628782915"/>
    <n v="1508.4703480410001"/>
    <n v="0.90680074981699355"/>
    <n v="17893.036531203998"/>
    <n v="11.706694284952837"/>
    <n v="2.3997836926217486E-2"/>
    <n v="0.19303666494028038"/>
    <n v="0.22626709744763018"/>
    <n v="895.13612115199999"/>
    <n v="3460.9346815239996"/>
    <n v="10676.652101656999"/>
    <n v="0.16586498983337594"/>
    <n v="0.1329159104644666"/>
    <n v="0.23474742184962016"/>
    <n v="576.19317701299997"/>
    <n v="318.94294413900002"/>
    <n v="162.548078003"/>
    <n v="13.574423742"/>
    <n v="3.3138890171679827"/>
    <n v="8.1601190527641945E-3"/>
    <n v="269.88404088200002"/>
    <n v="262.74505926500001"/>
    <n v="230.30859748200001"/>
    <n v="67.862585177999989"/>
    <n v="370.98387478099994"/>
    <n v="215.66983304800033"/>
    <n v="577.71680105400014"/>
    <n v="2.223592846939856"/>
    <n v="-0.69437672136977147"/>
    <n v="-0.79125469027115747"/>
    <n v="90.567335420607932"/>
    <n v="0.22301297221937891"/>
    <n v="126.87412804813266"/>
    <n v="0.37556081401516078"/>
    <n v="384.55829852299996"/>
    <n v="0.23117309127214311"/>
    <n v="164.258968173"/>
    <n v="807.24889102399993"/>
    <n v="3241.9590886679998"/>
    <n v="-0.15132481755741922"/>
    <n v="0.80502896671951629"/>
    <n v="0.29214694428422749"/>
    <n v="40.100117761584599"/>
    <n v="9.8742514691706501E-2"/>
    <n v="0.4852690015552123"/>
    <n v="2.1389975315006309"/>
    <n v="84.435197314999996"/>
    <n v="20.612946697607963"/>
    <n v="406.08709984906204"/>
    <n v="0"/>
    <n v="0"/>
    <n v="79.823770858000003"/>
    <n v="19.487171063976639"/>
    <n v="1796.4338329950001"/>
    <n v="1.079906906272317"/>
    <n v="206.72490660799994"/>
    <n v="-591.5790579759996"/>
    <n v="-2664.2422876139995"/>
    <n v="50.467217659023326"/>
    <n v="-624.03755382908764"/>
    <n v="-3.6346621276101807"/>
    <n v="-3.2889496027637786"/>
    <n v="-11.302684110906524"/>
    <n v="0.12427045752767239"/>
    <n v="-1.7634367174854699"/>
    <n v="220.29933034999993"/>
    <n v="-2394.3582467319993"/>
    <n v="0.13243057658043658"/>
    <n v="-1.5882293736553932"/>
    <n v="991.26252562699995"/>
    <n v="82.978723404255305"/>
    <n v="2414.0630964446414"/>
    <n v="25794.133068565036"/>
    <n v="4.9552044950055718E-2"/>
    <n v="1720.3549844318206"/>
    <n v="17262.24810317529"/>
    <n v="2.8728844715409929E-2"/>
    <n v="1966.9799652983081"/>
    <n v="25080.265790645437"/>
    <n v="0.18980298216435987"/>
    <n v="197.95311549053849"/>
    <n v="3939.1686695816452"/>
    <n v="0.24922450010398722"/>
  </r>
  <r>
    <x v="124"/>
    <x v="4"/>
    <x v="4"/>
    <x v="10"/>
    <n v="166350.80510745419"/>
    <n v="4197.4454999999998"/>
    <n v="1989.8629354950003"/>
    <n v="1.196184733948026"/>
    <n v="8818.618637395999"/>
    <n v="21149.254746097999"/>
    <n v="6.1689125922146149E-2"/>
    <n v="-3.2860834692548191E-2"/>
    <n v="6.1586545361405065E-2"/>
    <n v="1510.8658002620002"/>
    <n v="0.90824075019417994"/>
    <n v="5908.533334105"/>
    <n v="14240.016777405999"/>
    <n v="3.0826394029617399E-2"/>
    <n v="6.6691639157495208E-2"/>
    <n v="5.1142279041333394E-2"/>
    <n v="949.91632033141673"/>
    <n v="7401.6775188447928"/>
    <n v="0.12032850877117607"/>
    <n v="0.11391732012564071"/>
    <n v="558.54883967899991"/>
    <n v="6814.6053873750006"/>
    <n v="-4.8325170430014719E-3"/>
    <n v="-4.9647944773472119E-2"/>
    <n v="358.66595968400003"/>
    <n v="286.13233284099999"/>
    <n v="0.23870066940945889"/>
    <n v="1.376524990843242E-2"/>
    <n v="79.863618130000006"/>
    <n v="4.8009156359905894E-2"/>
    <n v="88.514657683999999"/>
    <n v="5.3209635881728383E-2"/>
    <n v="310.61885941900005"/>
    <n v="74.001880291000816"/>
    <n v="232.43347388300003"/>
    <n v="55.374983161306091"/>
    <n v="282.42615698202712"/>
    <n v="0"/>
    <n v="0"/>
    <n v="71.561780231944581"/>
    <n v="78.185385536000013"/>
    <n v="232.43347388300003"/>
    <n v="1615.4609988479999"/>
    <n v="0.97111703054547538"/>
    <n v="8228.5468677009994"/>
    <n v="20661.066359640005"/>
    <n v="1501.8592144679999"/>
    <n v="0.90282653786849731"/>
    <n v="18212.551365808999"/>
    <n v="11.798330864127465"/>
    <n v="1481.3174991179999"/>
    <n v="0.89047810628938273"/>
    <n v="17936.748820172998"/>
    <n v="11.620707613987772"/>
    <n v="1.3754337910217185E-2"/>
    <n v="0.15300449908125491"/>
    <n v="0.19713580118435292"/>
    <n v="866.88023830700001"/>
    <n v="4327.8149198309993"/>
    <n v="10766.474014496998"/>
    <n v="0.11559224050011752"/>
    <n v="0.12940294600823865"/>
    <n v="0.22223859296267068"/>
    <n v="576.440648689"/>
    <n v="290.43958961800001"/>
    <n v="162.61636557599999"/>
    <n v="20.54171535"/>
    <n v="4.8938611233904057"/>
    <n v="1.2348431579114447E-2"/>
    <n v="275.80254563599999"/>
    <n v="300.13471602199996"/>
    <n v="222.52614503499998"/>
    <n v="42.761818557999995"/>
    <n v="374.40193664700041"/>
    <n v="590.07176969500074"/>
    <n v="488.1883864580002"/>
    <n v="-0.19297813638648142"/>
    <n v="-0.49549374754182751"/>
    <n v="-0.81671579768033209"/>
    <n v="89.197569485297777"/>
    <n v="0.22506770340255086"/>
    <n v="109.88727711663975"/>
    <n v="0.28551304351015572"/>
    <n v="394.94365199700042"/>
    <n v="0.23741613498166531"/>
    <n v="177.41678485099999"/>
    <n v="984.66567587499992"/>
    <n v="3257.6539517179999"/>
    <n v="9.7048457470797711E-2"/>
    <n v="0.61700517526080612"/>
    <n v="0.32983598395981417"/>
    <n v="42.267799510678572"/>
    <n v="0.10665219488201318"/>
    <n v="0.59192119643722541"/>
    <n v="2.135803324022842"/>
    <n v="82.945827092000002"/>
    <n v="19.761025388417792"/>
    <n v="409.64180728458342"/>
    <n v="0"/>
    <n v="0"/>
    <n v="94.470957758999987"/>
    <n v="22.506774122260786"/>
    <n v="1792.8777836989998"/>
    <n v="1.0777692254274884"/>
    <n v="196.98515179600042"/>
    <n v="-394.59390617999918"/>
    <n v="-2769.4655652599995"/>
    <n v="46.929769974619191"/>
    <n v="-646.27727629959452"/>
    <n v="-0.34818114716483883"/>
    <n v="-1.7038044471788951"/>
    <n v="-13.947866868420153"/>
    <n v="0.11841550852053767"/>
    <n v="-1.8502902805126864"/>
    <n v="217.52686714600043"/>
    <n v="-2493.6630196239994"/>
    <n v="0.13076394009965212"/>
    <n v="-1.672667030372994"/>
    <n v="966.80126915300002"/>
    <n v="82.720825274016775"/>
    <n v="2405.5163000411108"/>
    <n v="25690.89074532831"/>
    <n v="3.2097780092710027E-2"/>
    <n v="1826.463644743852"/>
    <n v="17301.545115959099"/>
    <n v="2.1922990588612468E-2"/>
    <n v="1952.9072558170285"/>
    <n v="25090.103082601214"/>
    <n v="0.16439615501834859"/>
    <n v="214.47656531870689"/>
    <n v="3956.4512877986608"/>
    <n v="0.28838275727736296"/>
  </r>
  <r>
    <x v="125"/>
    <x v="5"/>
    <x v="5"/>
    <x v="10"/>
    <n v="166350.80510745419"/>
    <n v="4403.786578947369"/>
    <n v="1508.1503166129999"/>
    <n v="0.90660836636096298"/>
    <n v="10326.768954009"/>
    <n v="21129.605865759997"/>
    <n v="5.0107134101839534E-2"/>
    <n v="-1.2860905004540513E-2"/>
    <n v="5.4076921860674032E-2"/>
    <n v="1052.9011401569999"/>
    <n v="0.63294021298957892"/>
    <n v="6961.4344742619996"/>
    <n v="14305.768652401999"/>
    <n v="6.6607834616861039E-2"/>
    <n v="6.6678963065951669E-2"/>
    <n v="6.1218147991161098E-2"/>
    <n v="549.04827172541661"/>
    <n v="7463.1983322965507"/>
    <n v="0.12383321248205648"/>
    <n v="0.126189432836469"/>
    <n v="513.88475141900005"/>
    <n v="6810.6778264770001"/>
    <n v="1.4541792481990168E-3"/>
    <n v="-7.5849121478507309E-3"/>
    <n v="358.095339029"/>
    <n v="273.84808175900002"/>
    <n v="9.1856550349849186E-2"/>
    <n v="1.8249758835547025E-2"/>
    <n v="88.997046147000006"/>
    <n v="5.3499618525748895E-2"/>
    <n v="55.760089426"/>
    <n v="3.3519578934398185E-2"/>
    <n v="310.49204088300002"/>
    <n v="70.505696703680059"/>
    <n v="245.09113634100001"/>
    <n v="55.654635379624551"/>
    <n v="338.08079236165167"/>
    <n v="0"/>
    <n v="0"/>
    <n v="71.561780231944581"/>
    <n v="65.400904542000006"/>
    <n v="245.09113634100001"/>
    <n v="1458.4768883670001"/>
    <n v="0.87674771842847288"/>
    <n v="9687.0237560679998"/>
    <n v="20649.809649792998"/>
    <n v="1397.1452158390002"/>
    <n v="0.83987884214718111"/>
    <n v="18277.208769088"/>
    <n v="11.73314383290402"/>
    <n v="1380.2574423780002"/>
    <n v="0.82972693849387968"/>
    <n v="17995.671720738996"/>
    <n v="11.552944316678085"/>
    <n v="-7.6590137564241934E-3"/>
    <n v="0.12556747213469555"/>
    <n v="0.17790651185312001"/>
    <n v="885.539735404"/>
    <n v="5213.354655234999"/>
    <n v="10872.089138155998"/>
    <n v="0.13541709297094395"/>
    <n v="0.13042001222519639"/>
    <n v="0.21231425499116408"/>
    <n v="577.81678004499997"/>
    <n v="307.72295535900003"/>
    <n v="109.69721753100001"/>
    <n v="16.887773461000002"/>
    <n v="3.8348301304457544"/>
    <n v="1.0151903653301441E-2"/>
    <n v="281.53704834899997"/>
    <n v="224.896851021"/>
    <n v="202.102102702"/>
    <n v="19.353208248000001"/>
    <n v="49.67342824599973"/>
    <n v="639.74519794100047"/>
    <n v="479.79621596700008"/>
    <n v="-0.14452913038942905"/>
    <n v="-0.47889400792352332"/>
    <n v="-0.80920039068728489"/>
    <n v="11.279708349961206"/>
    <n v="2.9860647932490148E-2"/>
    <n v="108.34868953578574"/>
    <n v="0.27593378712357736"/>
    <n v="66.561201706999725"/>
    <n v="4.0012551585791582E-2"/>
    <n v="142.89120049100001"/>
    <n v="1127.5568763659999"/>
    <n v="3256.6781479799997"/>
    <n v="-6.7826792059059171E-3"/>
    <n v="0.49779532875520105"/>
    <n v="0.30848350489779564"/>
    <n v="32.447349100454154"/>
    <n v="8.5897510624429824E-2"/>
    <n v="0.67781870706165526"/>
    <n v="2.1239820303142141"/>
    <n v="75.889421097000024"/>
    <n v="17.232765425053767"/>
    <n v="409.43256197871591"/>
    <n v="0"/>
    <n v="0"/>
    <n v="67.001779393999982"/>
    <n v="15.214583675400393"/>
    <n v="1601.3680888580002"/>
    <n v="0.96264522905290273"/>
    <n v="-93.217772245000276"/>
    <n v="-487.81167842499946"/>
    <n v="-2776.8819320129992"/>
    <n v="-21.167640750492954"/>
    <n v="-648.50379130956344"/>
    <n v="8.6436425026762187E-2"/>
    <n v="-2.0272811371583708"/>
    <n v="-108.7760523169235"/>
    <n v="-5.6036862691939672E-2"/>
    <n v="-1.848048243190636"/>
    <n v="-76.329998784000281"/>
    <n v="-2495.344883664"/>
    <n v="-4.5884959038638241E-2"/>
    <n v="-1.6678487269647013"/>
    <n v="974.08413580700005"/>
    <n v="83.107672469374606"/>
    <n v="1814.6944461340283"/>
    <n v="25635.327453126898"/>
    <n v="2.6433642130585966E-2"/>
    <n v="1266.9120778770416"/>
    <n v="17360.036901598796"/>
    <n v="3.3460182226979995E-2"/>
    <n v="1754.9244793306571"/>
    <n v="25045.850915657273"/>
    <n v="0.14766996404636279"/>
    <n v="171.93502867458571"/>
    <n v="3952.2713018251179"/>
    <n v="0.26925759900306945"/>
  </r>
  <r>
    <x v="126"/>
    <x v="6"/>
    <x v="6"/>
    <x v="10"/>
    <n v="166350.80510745419"/>
    <n v="4464.6306521739134"/>
    <n v="1917.4887134229998"/>
    <n v="1.152677747597554"/>
    <n v="12244.257667431999"/>
    <n v="21086.085641184"/>
    <n v="3.8086745910281605E-2"/>
    <n v="-2.2192772165744223E-2"/>
    <n v="4.1179381340000321E-2"/>
    <n v="1382.9585258299999"/>
    <n v="0.83135066580331762"/>
    <n v="8344.3930000919991"/>
    <n v="14223.072045576"/>
    <n v="-5.6422964027110889E-2"/>
    <n v="4.4103053301494777E-2"/>
    <n v="3.9056640107202556E-2"/>
    <n v="799.63459274841671"/>
    <n v="7402.4446488423091"/>
    <n v="0.10144745287248114"/>
    <n v="-7.0611937812982806E-2"/>
    <n v="573.83826176400009"/>
    <n v="6786.9227544909991"/>
    <n v="-1.6270586653906238E-2"/>
    <n v="-3.9751233229013305E-2"/>
    <n v="345.57827336100007"/>
    <n v="319.490287739"/>
    <n v="0.16168545403324108"/>
    <n v="0.14062193928505717"/>
    <n v="61.670495082000002"/>
    <n v="3.7072555820913511E-2"/>
    <n v="145.39756744699997"/>
    <n v="8.7404186203415432E-2"/>
    <n v="327.46212506399996"/>
    <n v="73.345848867599486"/>
    <n v="237.02767038799999"/>
    <n v="53.090096102929976"/>
    <n v="391.17088846458165"/>
    <n v="0"/>
    <n v="0"/>
    <n v="71.561780231944581"/>
    <n v="90.434454675999973"/>
    <n v="237.02767038799999"/>
    <n v="1587.3983171890002"/>
    <n v="0.95424745083958051"/>
    <n v="11274.422073256999"/>
    <n v="20642.10578632"/>
    <n v="1482.4488585570002"/>
    <n v="0.89115821086613523"/>
    <n v="18312.297494715996"/>
    <n v="11.641211429024121"/>
    <n v="1408.3446871020003"/>
    <n v="0.84661128402250951"/>
    <n v="17974.583410214"/>
    <n v="11.428641636439615"/>
    <n v="-4.8296990414761209E-3"/>
    <n v="0.10517852374849812"/>
    <n v="0.14806833047827594"/>
    <n v="878.1643030900002"/>
    <n v="6091.5189583249994"/>
    <n v="10943.176991605998"/>
    <n v="8.8080693572101243E-2"/>
    <n v="0.12411416622380433"/>
    <n v="0.19368545524989011"/>
    <n v="575.559268363"/>
    <n v="302.6050347270002"/>
    <n v="128.775784953"/>
    <n v="74.104171454999999"/>
    <n v="16.598051939395543"/>
    <n v="4.4546926843625712E-2"/>
    <n v="337.71408450199999"/>
    <n v="255.30266477700002"/>
    <n v="215.84703725800003"/>
    <n v="35.204355656000004"/>
    <n v="330.09039623399963"/>
    <n v="969.8355941750001"/>
    <n v="443.97985486399989"/>
    <n v="-9.788384714090792E-2"/>
    <n v="-0.39140882159295953"/>
    <n v="-0.80460850496315306"/>
    <n v="73.934536124118651"/>
    <n v="0.19843029675797358"/>
    <n v="99.83465483137806"/>
    <n v="0.22582918864286528"/>
    <n v="404.19456768899965"/>
    <n v="0.24297722360159929"/>
    <n v="165.75939978100001"/>
    <n v="1293.3162761469998"/>
    <n v="3177.5685482649997"/>
    <n v="-0.32306906908521216"/>
    <n v="0.29632368098474737"/>
    <n v="0.21788847122403721"/>
    <n v="37.127236874631187"/>
    <n v="9.9644483039278253E-2"/>
    <n v="0.77746319010093345"/>
    <n v="2.0573041104007377"/>
    <n v="63.633148646999992"/>
    <n v="14.252724044712592"/>
    <n v="395.67948776114821"/>
    <n v="0"/>
    <n v="0"/>
    <n v="102.12625113400003"/>
    <n v="22.874512829918601"/>
    <n v="1753.1577169700001"/>
    <n v="1.0538919338788586"/>
    <n v="164.33099645299961"/>
    <n v="-323.48068197199984"/>
    <n v="-2733.5886934009995"/>
    <n v="36.807299249487464"/>
    <n v="-638.96953348436614"/>
    <n v="0.35768374583468066"/>
    <n v="-1.5428486437485698"/>
    <n v="7.1158198993554667"/>
    <n v="9.8785813718695326E-2"/>
    <n v="-1.8314749217578719"/>
    <n v="238.43516790799961"/>
    <n v="-2395.8746088989997"/>
    <n v="0.14333274056232104"/>
    <n v="-1.6189051291733665"/>
    <n v="969.368322208"/>
    <n v="83.558994197292066"/>
    <n v="2294.7723723140998"/>
    <n v="25531.420911532128"/>
    <n v="1.5509710438495361E-2"/>
    <n v="1655.0684209585877"/>
    <n v="17222.336307770747"/>
    <n v="1.3646744181488257E-2"/>
    <n v="1899.7336342285028"/>
    <n v="24994.47770271956"/>
    <n v="0.12002647288369106"/>
    <n v="198.37409649716901"/>
    <n v="3851.1250369513914"/>
    <n v="0.18324201327485534"/>
  </r>
  <r>
    <x v="127"/>
    <x v="7"/>
    <x v="7"/>
    <x v="10"/>
    <n v="166350.80510745419"/>
    <n v="4429.5671428571422"/>
    <n v="1573.8166161500001"/>
    <n v="0.94608295711787771"/>
    <n v="13818.074283581998"/>
    <n v="21084.538930391005"/>
    <n v="3.3483500403894029E-2"/>
    <n v="-9.8181211060788254E-4"/>
    <n v="3.2506119123995258E-2"/>
    <n v="1122.135582982"/>
    <n v="0.67455975476473184"/>
    <n v="9466.5285830739995"/>
    <n v="14276.090031117999"/>
    <n v="4.9590415188143444E-2"/>
    <n v="4.4750510288465772E-2"/>
    <n v="3.4458144712005145E-2"/>
    <n v="496.30252286541668"/>
    <n v="7452.4627106770677"/>
    <n v="9.3075336887486371E-2"/>
    <n v="0.11207663766568388"/>
    <n v="617.75364468699979"/>
    <n v="6762.2675717479997"/>
    <n v="-2.4748787471451483E-2"/>
    <n v="-3.8379271408263471E-2"/>
    <n v="360.91843873599998"/>
    <n v="338.625049074"/>
    <n v="0.20250291954420252"/>
    <n v="9.0825063717560495E-2"/>
    <n v="58.431393237999998"/>
    <n v="3.512540453306269E-2"/>
    <n v="75.812637014999993"/>
    <n v="4.5573952567304302E-2"/>
    <n v="317.43700291500005"/>
    <n v="71.663210575073961"/>
    <n v="237.48968396699996"/>
    <n v="53.614648182940805"/>
    <n v="444.78553664752246"/>
    <n v="0"/>
    <n v="0"/>
    <n v="71.561780231944581"/>
    <n v="79.947318948000088"/>
    <n v="237.48968396699996"/>
    <n v="1496.6527293269999"/>
    <n v="0.89969671523996408"/>
    <n v="12771.074802583998"/>
    <n v="20667.461800795001"/>
    <n v="1419.5047356229998"/>
    <n v="0.85332002733985668"/>
    <n v="18363.140550886001"/>
    <n v="11.564895202593547"/>
    <n v="1400.5792860649997"/>
    <n v="0.84194319658404804"/>
    <n v="18045.019991043999"/>
    <n v="11.367111827211932"/>
    <n v="1.723378718856905E-2"/>
    <n v="9.4093487897909611E-2"/>
    <n v="0.14108673292305607"/>
    <n v="889.2368833349999"/>
    <n v="6980.7558416599995"/>
    <n v="11038.312695047998"/>
    <n v="0.11980299973212372"/>
    <n v="0.12356314836560811"/>
    <n v="0.17960759856419584"/>
    <n v="575.41729530299995"/>
    <n v="313.81958803199996"/>
    <n v="81.914234347000004"/>
    <n v="18.925449558"/>
    <n v="4.2725279801928409"/>
    <n v="1.1376830755808557E-2"/>
    <n v="318.12055984199998"/>
    <n v="214.30844021899998"/>
    <n v="271.01398129099999"/>
    <n v="21.253740576999999"/>
    <n v="77.163886823000212"/>
    <n v="1046.9994809980003"/>
    <n v="417.07712959599962"/>
    <n v="-0.25851447190839005"/>
    <n v="-0.38326230475248335"/>
    <n v="-0.81934180547117696"/>
    <n v="17.420186743851513"/>
    <n v="4.6386241877913514E-2"/>
    <n v="93.664730961433918"/>
    <n v="0.20153025180990597"/>
    <n v="96.089336381000209"/>
    <n v="5.7763072633722073E-2"/>
    <n v="88.106290153000003"/>
    <n v="1381.4225662999997"/>
    <n v="3039.3482875879995"/>
    <n v="-0.61071164726413807"/>
    <n v="0.12860712045480605"/>
    <n v="0.13570406145409097"/>
    <n v="19.890496590637529"/>
    <n v="5.2964150126047063E-2"/>
    <n v="0.8304273402269805"/>
    <n v="1.9565404474367931"/>
    <n v="43.800520421999991"/>
    <n v="9.8882168413746978"/>
    <n v="372.28624752306706"/>
    <n v="0"/>
    <n v="0"/>
    <n v="44.305769731000012"/>
    <n v="10.002279749262831"/>
    <n v="1584.7590194799998"/>
    <n v="0.95266086536601113"/>
    <n v="-10.942403329999792"/>
    <n v="-334.42308530199966"/>
    <n v="-2622.2711579920001"/>
    <n v="-2.4703098467860145"/>
    <n v="-613.72561856166635"/>
    <n v="-0.91049886460879359"/>
    <n v="-1.7060778572027102"/>
    <n v="6.1349161051632484"/>
    <n v="-6.5779082481335479E-3"/>
    <n v="-1.7550101956268875"/>
    <n v="7.9830462280002088"/>
    <n v="-2304.1505981500004"/>
    <n v="4.7989225076750094E-3"/>
    <n v="-1.5572268202452741"/>
    <n v="970.70129577299997"/>
    <n v="84.074790457769183"/>
    <n v="1871.9245181354679"/>
    <n v="25471.81300272009"/>
    <n v="6.7674270467914521E-3"/>
    <n v="1334.6873383474554"/>
    <n v="17246.192504909159"/>
    <n v="8.814208952834246E-3"/>
    <n v="1780.1444656335711"/>
    <n v="24970.684457099804"/>
    <n v="0.11313536153546688"/>
    <n v="104.79513499026302"/>
    <n v="3678.4241400544361"/>
    <n v="0.10410102854354553"/>
  </r>
  <r>
    <x v="128"/>
    <x v="8"/>
    <x v="8"/>
    <x v="10"/>
    <n v="166350.80510745419"/>
    <n v="4446.4216666666662"/>
    <n v="1837.4117233030001"/>
    <n v="1.1045403249573247"/>
    <n v="15655.486006884999"/>
    <n v="21060.796009970003"/>
    <n v="2.7833324268836224E-2"/>
    <n v="-1.275709168019068E-2"/>
    <n v="1.8766828172333216E-2"/>
    <n v="1413.9699052819999"/>
    <n v="0.84999282352053973"/>
    <n v="10880.498488355999"/>
    <n v="14369.958599652"/>
    <n v="7.1107093009420197E-2"/>
    <n v="4.8102102487445952E-2"/>
    <n v="4.0670662525713608E-2"/>
    <n v="821.70570127441647"/>
    <n v="7522.0342799467244"/>
    <n v="9.7595038851907123E-2"/>
    <n v="9.2498885915760498E-2"/>
    <n v="625.76955884400002"/>
    <n v="6820.2184536059995"/>
    <n v="-1.2826719825905109E-2"/>
    <n v="0.10205878074600339"/>
    <n v="384.42700000000002"/>
    <n v="313.66345388599996"/>
    <n v="0.24597102699994311"/>
    <n v="0.10522058540358992"/>
    <n v="62.682013089000002"/>
    <n v="3.7680619007831428E-2"/>
    <n v="47.001494772999997"/>
    <n v="2.825444381987777E-2"/>
    <n v="313.75831015900002"/>
    <n v="70.564227525054804"/>
    <n v="241.470417978"/>
    <n v="54.306684358845864"/>
    <n v="499.09222100636833"/>
    <n v="0"/>
    <n v="0"/>
    <n v="71.561780231944581"/>
    <n v="72.287892181000018"/>
    <n v="241.470417978"/>
    <n v="1543.4637223269999"/>
    <n v="0.92783664096485774"/>
    <n v="14314.538524910999"/>
    <n v="20868.725988352002"/>
    <n v="1442.7174085219999"/>
    <n v="0.86727407636535192"/>
    <n v="18503.550102472"/>
    <n v="11.547602540843135"/>
    <n v="1370.543408881"/>
    <n v="0.8238874515790281"/>
    <n v="18153.015340599999"/>
    <n v="11.333438593271433"/>
    <n v="0.14995101871458227"/>
    <n v="9.9853938814818299E-2"/>
    <n v="0.13909130079833476"/>
    <n v="901.95537717899981"/>
    <n v="7882.7112188389992"/>
    <n v="11131.804772906997"/>
    <n v="0.11564170932389417"/>
    <n v="0.12265106702496364"/>
    <n v="0.16675382255919757"/>
    <n v="575.380229321"/>
    <n v="326.57514785799981"/>
    <n v="73.612581983000013"/>
    <n v="72.173999641000009"/>
    <n v="16.231928739926829"/>
    <n v="4.3386624786323852E-2"/>
    <n v="350.53476187200005"/>
    <n v="243.18739838400001"/>
    <n v="223.09627220900001"/>
    <n v="29.438092931"/>
    <n v="293.94800097600023"/>
    <n v="1340.9474819740005"/>
    <n v="192.07002161799983"/>
    <n v="-0.43357720946523015"/>
    <n v="-0.39504215555192634"/>
    <n v="-0.91834900308522527"/>
    <n v="66.108890027149229"/>
    <n v="0.17670368399246683"/>
    <n v="42.484656788542679"/>
    <n v="2.5743988428501008E-2"/>
    <n v="366.12200061700025"/>
    <n v="0.22009030877879068"/>
    <n v="214.94674549400003"/>
    <n v="1596.3693117939997"/>
    <n v="3075.2139333169998"/>
    <n v="0.20027599660748607"/>
    <n v="0.1377544753534532"/>
    <n v="0.140912926780143"/>
    <n v="48.341511806085279"/>
    <n v="0.12921292767723927"/>
    <n v="0.95964026790421963"/>
    <n v="1.9641160960070736"/>
    <n v="170.71627263400001"/>
    <n v="38.394080775964795"/>
    <n v="392.75147234075689"/>
    <n v="0"/>
    <n v="0"/>
    <n v="44.23047286000002"/>
    <n v="9.947431030120482"/>
    <n v="1758.4104678209999"/>
    <n v="1.0570495686420969"/>
    <n v="79.001255482000204"/>
    <n v="-255.42182981999946"/>
    <n v="-2883.143911699"/>
    <n v="17.76737822106395"/>
    <n v="-672.77311278041941"/>
    <n v="-0.76755723195630265"/>
    <n v="-1.3139754712813874"/>
    <n v="7.4039913656736722"/>
    <n v="4.7490756315227568E-2"/>
    <n v="-1.9383721075785725"/>
    <n v="151.17525512300023"/>
    <n v="-2532.6091498269998"/>
    <n v="9.0877381101551427E-2"/>
    <n v="-1.7242081600068719"/>
    <n v="987.75969254100005"/>
    <n v="84.332688588007741"/>
    <n v="2178.7657361184656"/>
    <n v="25372.24341727902"/>
    <n v="-7.1467255591479706E-3"/>
    <n v="1676.6569748412703"/>
    <n v="17306.845396643763"/>
    <n v="1.4422999862570896E-2"/>
    <n v="1830.2081294565571"/>
    <n v="25157.836960330416"/>
    <n v="0.11074044884182421"/>
    <n v="254.87951243210554"/>
    <n v="3714.0812485911079"/>
    <n v="0.10877028638660646"/>
  </r>
  <r>
    <x v="129"/>
    <x v="9"/>
    <x v="9"/>
    <x v="10"/>
    <n v="166350.80510745419"/>
    <n v="4444.5984782608684"/>
    <n v="1649.0058624630001"/>
    <n v="0.99128216505945133"/>
    <n v="17304.491869347999"/>
    <n v="21097.909264398"/>
    <n v="2.737314048829087E-2"/>
    <n v="2.3024644596666866E-2"/>
    <n v="2.8360812270052715E-2"/>
    <n v="1154.1782461719999"/>
    <n v="0.69382185762579229"/>
    <n v="12034.676734527999"/>
    <n v="14453.989190033999"/>
    <n v="7.8522426253381905E-2"/>
    <n v="5.0944946782487621E-2"/>
    <n v="4.519942659928633E-2"/>
    <n v="489.45894292641663"/>
    <n v="7587.7975253334844"/>
    <n v="0.10202849103936029"/>
    <n v="0.1552133896299539"/>
    <n v="655.03546312100013"/>
    <n v="6845.7287624290002"/>
    <n v="-5.7308645608042941E-3"/>
    <n v="4.0523096891096344E-2"/>
    <n v="362.27148115699998"/>
    <n v="335.829990323"/>
    <n v="0.1766470539967242"/>
    <n v="8.0878374519663954E-2"/>
    <n v="88.814694500000002"/>
    <n v="5.3389999791482956E-2"/>
    <n v="103.786340908"/>
    <n v="6.2390044244726856E-2"/>
    <n v="302.226580883"/>
    <n v="67.998624028971577"/>
    <n v="235.21247445400002"/>
    <n v="52.920972637788545"/>
    <n v="552.0131936441569"/>
    <n v="0"/>
    <n v="0"/>
    <n v="71.561780231944581"/>
    <n v="67.01410642899998"/>
    <n v="235.21247445400002"/>
    <n v="1527.3508070790001"/>
    <n v="0.91815053500487043"/>
    <n v="15841.889331989998"/>
    <n v="20815.600179033001"/>
    <n v="1433.4330566240001"/>
    <n v="0.86169288792926191"/>
    <n v="18565.954578866997"/>
    <n v="11.478051504674461"/>
    <n v="1418.8270122660001"/>
    <n v="0.85291262122206735"/>
    <n v="18212.050415201003"/>
    <n v="11.262739556612244"/>
    <n v="-3.3613790148997569E-2"/>
    <n v="8.5401281661565687E-2"/>
    <n v="0.11327322022858044"/>
    <n v="881.066039746"/>
    <n v="8763.7772585849998"/>
    <n v="11187.156360233997"/>
    <n v="6.7034780806903171E-2"/>
    <n v="0.11679891601325632"/>
    <n v="0.14815790644060933"/>
    <n v="575.42263747200002"/>
    <n v="305.64340227399998"/>
    <n v="90.404079540000012"/>
    <n v="14.606044358"/>
    <n v="3.2862460871190362"/>
    <n v="8.7802667071946155E-3"/>
    <n v="353.90416366600004"/>
    <n v="259.66013497599999"/>
    <n v="251.19132636099999"/>
    <n v="30.423182098000005"/>
    <n v="121.65505538399998"/>
    <n v="1462.6025373580005"/>
    <n v="282.30908536500033"/>
    <n v="2.8723926587987587"/>
    <n v="-0.34937973060326888"/>
    <n v="-0.84474870084115361"/>
    <n v="27.371438832783497"/>
    <n v="7.3131630054580732E-2"/>
    <n v="62.804265260916907"/>
    <n v="7.7536930323436837E-2"/>
    <n v="136.26109974199997"/>
    <n v="8.1911896761775335E-2"/>
    <n v="266.29734855200007"/>
    <n v="1862.6666603459998"/>
    <n v="3187.449208385"/>
    <n v="0.7285068448702674"/>
    <n v="0.19620263263440374"/>
    <n v="0.20966533530610376"/>
    <n v="59.914826919573585"/>
    <n v="0.16008179123628855"/>
    <n v="1.1197220591405082"/>
    <n v="2.0195542846702188"/>
    <n v="179.844750084"/>
    <n v="40.463666394983704"/>
    <n v="417.66600241566886"/>
    <n v="0"/>
    <n v="0"/>
    <n v="86.452598468000076"/>
    <n v="19.451160524589884"/>
    <n v="1793.6481556310002"/>
    <n v="1.0782323262411591"/>
    <n v="-144.64229316800009"/>
    <n v="-400.06412298799955"/>
    <n v="-2905.1401230199995"/>
    <n v="-32.543388086790088"/>
    <n v="-677.78659273802191"/>
    <n v="0.17934703652775164"/>
    <n v="-1.5790789889797618"/>
    <n v="2.5576765542892006"/>
    <n v="-8.6950161181707841E-2"/>
    <n v="-1.9420173543467816"/>
    <n v="-130.0362488100001"/>
    <n v="-2551.2359593539995"/>
    <n v="-7.8169894474513238E-2"/>
    <n v="-1.7267054062845668"/>
    <n v="965.43240279500003"/>
    <n v="85.041908446163774"/>
    <n v="1939.0508663230576"/>
    <n v="25333.410236875588"/>
    <n v="1.726441803576062E-3"/>
    <n v="1357.1876116851947"/>
    <n v="17350.900876896765"/>
    <n v="1.8075790924666491E-2"/>
    <n v="1795.9978027138202"/>
    <n v="25014.499927574856"/>
    <n v="8.4620870363010248E-2"/>
    <n v="313.13660925257926"/>
    <n v="3838.1749179910894"/>
    <n v="0.17491182241783387"/>
  </r>
  <r>
    <x v="130"/>
    <x v="10"/>
    <x v="10"/>
    <x v="10"/>
    <n v="166350.80510745419"/>
    <n v="4425.6828571428578"/>
    <n v="1971.1223836290003"/>
    <n v="1.1849190524540925"/>
    <n v="19275.614252977"/>
    <n v="21131.665181918001"/>
    <n v="2.6346779189958092E-2"/>
    <n v="1.7423609890283354E-2"/>
    <n v="2.4061676296916135E-2"/>
    <n v="1540.4480582150002"/>
    <n v="0.92602380687003516"/>
    <n v="13575.124792742999"/>
    <n v="14600.409654920999"/>
    <n v="0.1050341224146405"/>
    <n v="5.6814929763010502E-2"/>
    <n v="4.9039407534577251E-2"/>
    <n v="945.88998839041665"/>
    <n v="7745.7390765332411"/>
    <n v="0.10360439793342358"/>
    <n v="0.20044655683674062"/>
    <n v="597.68867919600018"/>
    <n v="6842.8240945980015"/>
    <n v="1.5258326997438232E-3"/>
    <n v="-4.8363303479435071E-3"/>
    <n v="373.397365181"/>
    <n v="287.43652964700004"/>
    <n v="-1.4738221301020094E-2"/>
    <n v="-6.1887438028457087E-2"/>
    <n v="62.748764741000002"/>
    <n v="3.7720746046565556E-2"/>
    <n v="63.812243105"/>
    <n v="3.8360044644076427E-2"/>
    <n v="304.11331756800001"/>
    <n v="68.715569412565216"/>
    <n v="176.62968455200001"/>
    <n v="39.910154038020927"/>
    <n v="591.92334768217779"/>
    <n v="44.21"/>
    <n v="9.9894189048469659"/>
    <n v="81.551199136791553"/>
    <n v="83.273633015999991"/>
    <n v="220.83968455200002"/>
    <n v="1625.1471948199999"/>
    <n v="0.97693978323112851"/>
    <n v="17467.036526809999"/>
    <n v="20311.964838321001"/>
    <n v="1522.6322605999999"/>
    <n v="0.91531403146288148"/>
    <n v="18587.747776606997"/>
    <n v="11.373950420732694"/>
    <n v="1494.5207621529999"/>
    <n v="0.89841510606913821"/>
    <n v="18214.052944116"/>
    <n v="11.147391305482715"/>
    <n v="-0.23658374319861553"/>
    <n v="4.4416605124551367E-2"/>
    <n v="4.0339872819591394E-2"/>
    <n v="891.09194008099996"/>
    <n v="9654.8691986659996"/>
    <n v="11254.158019497998"/>
    <n v="8.1303785305627985E-2"/>
    <n v="0.11342558953044657"/>
    <n v="0.13228503637654798"/>
    <n v="577.56255097600001"/>
    <n v="313.52938910499995"/>
    <n v="150.47981871100001"/>
    <n v="28.111498447000002"/>
    <n v="6.3519007923555293"/>
    <n v="1.6898925393743301E-2"/>
    <n v="373.69483249100006"/>
    <n v="255.64611572399997"/>
    <n v="241.78250998600001"/>
    <n v="58.035311870999998"/>
    <n v="345.97518880900043"/>
    <n v="1808.5777261670009"/>
    <n v="819.70034359700071"/>
    <n v="-2.8074511186646962"/>
    <n v="-0.12059670698512592"/>
    <n v="-0.26205912336787529"/>
    <n v="78.174419626704989"/>
    <n v="0.20797926922296409"/>
    <n v="183.89562302610466"/>
    <n v="0.41553176172753625"/>
    <n v="374.08668725600046"/>
    <n v="0.22487819461670741"/>
    <n v="360.14814794200004"/>
    <n v="2222.8148082879998"/>
    <n v="2903.7032805360004"/>
    <n v="-0.44067174791199704"/>
    <n v="9.8911965872345853E-3"/>
    <n v="-1.1566234329899117E-2"/>
    <n v="81.376854051061684"/>
    <n v="0.21649919139817964"/>
    <n v="1.3362212505386879"/>
    <n v="1.7987012177056512"/>
    <n v="235.98392589499997"/>
    <n v="53.321472304354629"/>
    <n v="379.40624394129293"/>
    <n v="0"/>
    <n v="0"/>
    <n v="124.16422204700007"/>
    <n v="28.055381746707056"/>
    <n v="1985.295342762"/>
    <n v="1.1934389746293081"/>
    <n v="-14.172959132999608"/>
    <n v="-414.23708212099916"/>
    <n v="-2084.002936938999"/>
    <n v="-3.2024344243567011"/>
    <n v="-493.70614157885103"/>
    <n v="-0.98303269843637708"/>
    <n v="1.8677372929702649"/>
    <n v="0.14073984379056359"/>
    <n v="-8.51992217521556E-3"/>
    <n v="-1.3831694559781149"/>
    <n v="13.938539314000394"/>
    <n v="-1710.3081044480002"/>
    <n v="8.3790032185277405E-3"/>
    <n v="-1.1566103407281361"/>
    <n v="974.67105385800005"/>
    <n v="85.62217923920052"/>
    <n v="2302.1165790727255"/>
    <n v="25273.219120244648"/>
    <n v="-2.8024996499669275E-3"/>
    <n v="1799.1226944965852"/>
    <n v="17450.230491792932"/>
    <n v="2.1305927476791942E-2"/>
    <n v="1898.0446529863102"/>
    <n v="24316.835686999741"/>
    <n v="1.2949889498145462E-2"/>
    <n v="420.6248324232244"/>
    <n v="3473.6741910182122"/>
    <n v="-4.0115112772674322E-2"/>
  </r>
  <r>
    <x v="131"/>
    <x v="11"/>
    <x v="11"/>
    <x v="10"/>
    <n v="166350.80510745419"/>
    <n v="4520.2962500000003"/>
    <n v="2173.4854480150002"/>
    <n v="1.3065674353731194"/>
    <n v="21449.099700991999"/>
    <n v="21449.099700991999"/>
    <n v="3.93591107521154E-2"/>
    <n v="0.17102683666935681"/>
    <n v="3.93591107521154E-2"/>
    <n v="1214.4530106960001"/>
    <n v="0.73005538501092615"/>
    <n v="14789.577803438999"/>
    <n v="14789.577803438999"/>
    <n v="0.18450301520706414"/>
    <n v="6.6253355322283491E-2"/>
    <n v="6.6253355322283491E-2"/>
    <n v="506.87237794941672"/>
    <n v="7809.0097090280005"/>
    <n v="0.10568285845168757"/>
    <n v="0.14262935875040483"/>
    <n v="650.40979785500008"/>
    <n v="6939.8065154300011"/>
    <n v="2.4506300002399728E-2"/>
    <n v="0.17523965177452649"/>
    <n v="379.35307763200001"/>
    <n v="315.73850158699997"/>
    <n v="0.14730042979868463"/>
    <n v="0.11541543844064939"/>
    <n v="504.73855024299996"/>
    <n v="0.30341815894246166"/>
    <n v="108.163562985"/>
    <n v="6.5021364288036843E-2"/>
    <n v="346.13032409099998"/>
    <n v="76.572486613239107"/>
    <n v="195.20390645500001"/>
    <n v="43.183874608882107"/>
    <n v="635.10722229105988"/>
    <n v="77.39"/>
    <n v="17.120559299625548"/>
    <n v="98.671758436417093"/>
    <n v="73.536417635999968"/>
    <n v="272.59390645500002"/>
    <n v="3168.2715981939991"/>
    <n v="1.904572446251436"/>
    <n v="20635.308125003998"/>
    <n v="20635.308125003998"/>
    <n v="2818.6504947289991"/>
    <n v="1.6944014745875706"/>
    <n v="18843.672824177997"/>
    <n v="11.327671550495918"/>
    <n v="2751.7821400259991"/>
    <n v="1.6542042812768398"/>
    <n v="18427.651300753001"/>
    <n v="11.077584679466787"/>
    <n v="0.11365604025054132"/>
    <n v="5.4482520391957445E-2"/>
    <n v="5.4482520391957445E-2"/>
    <n v="1784.8486057459995"/>
    <n v="11439.717804411999"/>
    <n v="11439.717804411999"/>
    <n v="0.11602643781219291"/>
    <n v="0.11383058087945397"/>
    <n v="0.11383058087945397"/>
    <n v="572.79013688400005"/>
    <n v="1212.0584688619995"/>
    <n v="238.85608701000001"/>
    <n v="66.868354703000008"/>
    <n v="14.792914226141704"/>
    <n v="4.0197193310730558E-2"/>
    <n v="416.02152342500005"/>
    <n v="604.29916230699996"/>
    <n v="399.88838369799998"/>
    <n v="73.511004729999996"/>
    <n v="-994.78615017899892"/>
    <n v="813.79157598800202"/>
    <n v="813.79157598800202"/>
    <n v="5.9752277816713661E-3"/>
    <n v="-0.2378224104748824"/>
    <n v="-0.2378224104748824"/>
    <n v="-220.07100755376351"/>
    <n v="-0.59800501087831681"/>
    <n v="194.39833212373978"/>
    <n v="0.48920206635749897"/>
    <n v="-927.9177954759989"/>
    <n v="-0.55780781756758624"/>
    <n v="700.27334742699986"/>
    <n v="2923.0881557149996"/>
    <n v="2923.0881557149996"/>
    <n v="2.8469971176041886E-2"/>
    <n v="1.4280638124279932E-2"/>
    <n v="1.4280638124279932E-2"/>
    <n v="154.91757811824829"/>
    <n v="0.42096180236378106"/>
    <n v="1.7571830529024688"/>
    <n v="1.7571830529024692"/>
    <n v="480.56374252099999"/>
    <n v="106.31244412819181"/>
    <n v="431.43773261601609"/>
    <n v="0"/>
    <n v="0"/>
    <n v="219.70960490599987"/>
    <n v="48.605133990056487"/>
    <n v="3868.544945620999"/>
    <n v="2.3255342486152171"/>
    <n v="-1695.0594976059988"/>
    <n v="-2109.2965797269981"/>
    <n v="-2109.2965797269981"/>
    <n v="-374.98858567201182"/>
    <n v="-479.36018904715127"/>
    <n v="1.514801773854435E-2"/>
    <n v="0.16265087372441878"/>
    <n v="0.16265087372441878"/>
    <n v="-1.0189668132420977"/>
    <n v="-1.2679809865449698"/>
    <n v="-1628.1911429029988"/>
    <n v="-1693.2750563019979"/>
    <n v="-0.97876961993136713"/>
    <n v="-1.017894115515839"/>
    <n v="1920.4459890749999"/>
    <n v="85.686653771760163"/>
    <n v="2536.5507372996726"/>
    <n v="25562.513814775008"/>
    <n v="1.2095787083446607E-2"/>
    <n v="1417.3187506316749"/>
    <n v="17626.162184471388"/>
    <n v="3.8219614167959826E-2"/>
    <n v="3697.508840330242"/>
    <n v="24569.782613861167"/>
    <n v="2.6935853253429842E-2"/>
    <n v="817.2490307443768"/>
    <n v="3466.5219567691088"/>
    <n v="-1.4036365271427598E-2"/>
  </r>
  <r>
    <x v="132"/>
    <x v="0"/>
    <x v="0"/>
    <x v="11"/>
    <n v="180174.06096624577"/>
    <n v="4635.2174999999988"/>
    <n v="1680.9850145109999"/>
    <n v="0.9329783685265991"/>
    <n v="1680.9850145109999"/>
    <n v="21365.106502374998"/>
    <n v="-4.7588801942286985E-2"/>
    <n v="-4.7588801942286985E-2"/>
    <n v="2.3581005384118114E-2"/>
    <n v="1305.1491771819999"/>
    <n v="0.72438239454818609"/>
    <n v="1305.1491771819999"/>
    <n v="14948.188799379001"/>
    <n v="0.13833904403269237"/>
    <n v="0.13833904403269237"/>
    <n v="6.5860194433948749E-2"/>
    <n v="716.0337717299999"/>
    <n v="7969.7761892345834"/>
    <n v="0.11730497493017689"/>
    <n v="0.28952989427039433"/>
    <n v="579.26430981700003"/>
    <n v="6966.6181709970015"/>
    <n v="2.2524689122042085E-2"/>
    <n v="4.8532042267765085E-2"/>
    <n v="499.00410996899996"/>
    <n v="291.76652486899997"/>
    <n v="0.20202283685774214"/>
    <n v="5.5635807811864613E-3"/>
    <n v="14.753628392000001"/>
    <n v="8.188541853848751E-3"/>
    <n v="16.045117273999999"/>
    <n v="8.9053425270832556E-3"/>
    <n v="345.03709166300001"/>
    <n v="74.438166421101073"/>
    <n v="244.34436211400001"/>
    <n v="52.714756559751528"/>
    <n v="52.714756559751528"/>
    <n v="18.416"/>
    <n v="3.9730605953226585"/>
    <n v="3.9730605953226585"/>
    <n v="82.276729549000009"/>
    <n v="262.76036211400003"/>
    <n v="1351.0469917869998"/>
    <n v="0.74985654679788127"/>
    <n v="1351.0469917869998"/>
    <n v="20323.954023822997"/>
    <n v="1339.3446989189997"/>
    <n v="0.74336155367554024"/>
    <n v="18817.739718083001"/>
    <n v="11.250311013808204"/>
    <n v="1268.3506476309997"/>
    <n v="0.70395851701905932"/>
    <n v="18350.504783447999"/>
    <n v="10.972712025475357"/>
    <n v="-0.18729180490679198"/>
    <n v="-0.18729180490679198"/>
    <n v="1.8719455156355203E-3"/>
    <n v="857.31783111799996"/>
    <n v="857.31783111799996"/>
    <n v="11491.835493515"/>
    <n v="6.4726378428816789E-2"/>
    <n v="6.4726378428816789E-2"/>
    <n v="0.10439103411580719"/>
    <n v="578.28392999300002"/>
    <n v="279.03390112499994"/>
    <n v="35.938703498999999"/>
    <n v="70.994051287999994"/>
    <n v="15.316228696495905"/>
    <n v="3.9403036656480858E-2"/>
    <n v="467.234934635"/>
    <n v="145.00294764100002"/>
    <n v="238.43966071700001"/>
    <n v="3.353797524"/>
    <n v="329.93802272400012"/>
    <n v="329.93802272400012"/>
    <n v="1041.1524785520025"/>
    <n v="2.216487479950338"/>
    <n v="2.216487479950338"/>
    <n v="0.77391754565074544"/>
    <n v="71.180699228029795"/>
    <n v="0.18312182172871794"/>
    <n v="241.08324196442044"/>
    <n v="0.61066075390797236"/>
    <n v="400.9320740120001"/>
    <n v="0.22252485838519875"/>
    <n v="52.945668927"/>
    <n v="52.945668927"/>
    <n v="2697.0873046289998"/>
    <n v="-0.81019419448382968"/>
    <n v="-0.81019419448382968"/>
    <n v="-0.13910534112725836"/>
    <n v="11.422477785993864"/>
    <n v="2.9385844245870089E-2"/>
    <n v="2.9385844245870089E-2"/>
    <n v="1.6188831923314526"/>
    <n v="45.870092392000004"/>
    <n v="9.8959956877967468"/>
    <n v="396.61167148535031"/>
    <n v="0"/>
    <n v="0"/>
    <n v="7.0755765349999962"/>
    <n v="1.5264820981971177"/>
    <n v="1403.9926607139998"/>
    <n v="0.77924239104375137"/>
    <n v="276.99235379700013"/>
    <n v="276.99235379700013"/>
    <n v="-1655.9348260769975"/>
    <n v="59.758221442035932"/>
    <n v="-377.484313430057"/>
    <n v="-2.5705238778828217"/>
    <n v="-2.5705238778828217"/>
    <n v="-0.34958490829014521"/>
    <n v="0.15373597748284784"/>
    <n v="-1.0082224384234801"/>
    <n v="347.98640508500011"/>
    <n v="-1188.6998914419974"/>
    <n v="0.19313901413932869"/>
    <n v="-0.73062345009063168"/>
    <n v="973.65822931299999"/>
    <n v="86.847195357833641"/>
    <n v="1935.566263924693"/>
    <n v="25385.826059747909"/>
    <n v="-3.091611333477351E-3"/>
    <n v="1502.8109679356214"/>
    <n v="17756.842967911376"/>
    <n v="3.7632246850310525E-2"/>
    <n v="1555.6598992291292"/>
    <n v="24135.948612478129"/>
    <n v="-2.4292629699456114E-2"/>
    <n v="60.964166670955464"/>
    <n v="3193.6542927763585"/>
    <n v="-0.16283279069410761"/>
  </r>
  <r>
    <x v="133"/>
    <x v="1"/>
    <x v="1"/>
    <x v="11"/>
    <n v="180174.06096624577"/>
    <n v="4512.6452499999996"/>
    <n v="1797.5913346409998"/>
    <n v="0.99769707415195841"/>
    <n v="3478.5763491519997"/>
    <n v="21699.203304589995"/>
    <n v="7.7468085782177676E-2"/>
    <n v="0.22828701769126214"/>
    <n v="3.7369429273728771E-2"/>
    <n v="1045.6991384299999"/>
    <n v="0.58038273257652973"/>
    <n v="2350.8483156120001"/>
    <n v="15105.626844347998"/>
    <n v="0.17724298196554122"/>
    <n v="0.15532197442675555"/>
    <n v="7.6811926523106422E-2"/>
    <n v="486.54335770850003"/>
    <n v="8029.6927108106665"/>
    <n v="0.11628398947204799"/>
    <n v="0.14044245814270928"/>
    <n v="585.91638331200011"/>
    <n v="7057.8763164370012"/>
    <n v="3.563351896141187E-2"/>
    <n v="0.18448726505109647"/>
    <n v="375.09388644400002"/>
    <n v="289.77978306599999"/>
    <n v="0.15226019667743196"/>
    <n v="0.19265941667786279"/>
    <n v="463.06046230299995"/>
    <n v="0.25700728496636971"/>
    <n v="107.72993561700001"/>
    <n v="5.9792144906575861E-2"/>
    <n v="181.10179829099997"/>
    <n v="40.132070716394111"/>
    <n v="141.99358092599999"/>
    <n v="31.46570870511038"/>
    <n v="84.180465264861908"/>
    <n v="13.272"/>
    <n v="2.9410687667061799"/>
    <n v="6.914129362028838"/>
    <n v="25.836217364999975"/>
    <n v="155.26558092599998"/>
    <n v="1730.6692180939999"/>
    <n v="0.96055403803005113"/>
    <n v="3081.7162098809995"/>
    <n v="20334.044225219997"/>
    <n v="1487.9307577729999"/>
    <n v="0.82582961708997182"/>
    <n v="18777.258028863995"/>
    <n v="11.157351902460871"/>
    <n v="1470.5328903539998"/>
    <n v="0.81617347273395413"/>
    <n v="18300.301861828997"/>
    <n v="10.874711496472029"/>
    <n v="5.864421976021994E-3"/>
    <n v="-8.9052814387913459E-2"/>
    <n v="-1.3730044900034377E-2"/>
    <n v="889.49941377499977"/>
    <n v="1746.8172448929997"/>
    <n v="11504.107638697998"/>
    <n v="1.398969870453004E-2"/>
    <n v="3.8271983611327887E-2"/>
    <n v="9.7416606146650153E-2"/>
    <n v="579.22839532600005"/>
    <n v="310.27101844899971"/>
    <n v="109.97550691900001"/>
    <n v="17.397867418999997"/>
    <n v="3.8553589868381524"/>
    <n v="9.6561443560176808E-3"/>
    <n v="476.95616703500008"/>
    <n v="450.44986755999997"/>
    <n v="255.39815095099999"/>
    <n v="7.9484114700000008"/>
    <n v="66.92211654699986"/>
    <n v="396.86013927099998"/>
    <n v="1365.159079370002"/>
    <n v="-1.2603117676928939"/>
    <n v="-3.5685516127625525"/>
    <n v="3.5443338250010328"/>
    <n v="14.829908587873128"/>
    <n v="3.7143036121907252E-2"/>
    <n v="319.79212260305957"/>
    <n v="0.80234736684331076"/>
    <n v="84.319983965999853"/>
    <n v="4.6799180477924925E-2"/>
    <n v="56.095149533000011"/>
    <n v="109.04081846000001"/>
    <n v="2608.7040110490002"/>
    <n v="-0.61174035154070228"/>
    <n v="-0.74247900346973084"/>
    <n v="-0.18978170251179272"/>
    <n v="12.430657945691614"/>
    <n v="3.1133865347858818E-2"/>
    <n v="6.0519709593728904E-2"/>
    <n v="1.5631653931985328"/>
    <n v="31.768387825000001"/>
    <n v="7.039859343031674"/>
    <n v="380.76231120855192"/>
    <n v="0"/>
    <n v="0"/>
    <n v="24.32676170800001"/>
    <n v="5.390798602659939"/>
    <n v="1786.764367627"/>
    <n v="0.99168790337790991"/>
    <n v="10.826967013999848"/>
    <n v="287.81932081100001"/>
    <n v="-1243.544931678998"/>
    <n v="2.3992506421815119"/>
    <n v="-275.30686307378289"/>
    <n v="-1.0269620681484035"/>
    <n v="-1.4980156105594875"/>
    <n v="-0.57403296087138944"/>
    <n v="6.0091707740484342E-3"/>
    <n v="-0.76081802635522189"/>
    <n v="28.224834432999845"/>
    <n v="-766.58876464399805"/>
    <n v="1.5665315130066117E-2"/>
    <n v="-0.47817762036638062"/>
    <n v="1026.99076762"/>
    <n v="87.427466150870401"/>
    <n v="2056.094513295126"/>
    <n v="25676.850573204214"/>
    <n v="7.3861301031339366E-3"/>
    <n v="1196.07622692104"/>
    <n v="17881.618295953715"/>
    <n v="4.5795293835641404E-2"/>
    <n v="1979.5486410499955"/>
    <n v="24040.366573203824"/>
    <n v="-4.2486566265537817E-2"/>
    <n v="64.161929886196916"/>
    <n v="3083.5657831071412"/>
    <n v="-0.21305299663660493"/>
  </r>
  <r>
    <x v="134"/>
    <x v="2"/>
    <x v="2"/>
    <x v="11"/>
    <n v="180174.06096624577"/>
    <n v="4423.7776190476197"/>
    <n v="1692.1851979160001"/>
    <n v="0.9391946814325387"/>
    <n v="5170.7615470679993"/>
    <n v="21794.264285761994"/>
    <n v="7.1527851883765425E-2"/>
    <n v="5.9520092535944036E-2"/>
    <n v="4.1655679463145523E-2"/>
    <n v="1246.127121191"/>
    <n v="0.6916240409458565"/>
    <n v="3596.9754368029999"/>
    <n v="15416.414310502001"/>
    <n v="0.33227230822551412"/>
    <n v="0.21104619073083986"/>
    <n v="0.10026036792355497"/>
    <n v="650.63400000000013"/>
    <n v="8221.763882366251"/>
    <n v="0.13975766801246703"/>
    <n v="0.41885464682592488"/>
    <n v="589.04334910299997"/>
    <n v="7150.9993649800008"/>
    <n v="5.7843117880962636E-2"/>
    <n v="0.18777825476763943"/>
    <n v="440.50700000000001"/>
    <n v="283.98337560000004"/>
    <n v="0.51444450788734231"/>
    <n v="0.19253155075260242"/>
    <n v="125.080012524"/>
    <n v="6.94217646276135E-2"/>
    <n v="75.480686466999998"/>
    <n v="4.1893203750977631E-2"/>
    <n v="245.49737773400003"/>
    <n v="55.494963552632726"/>
    <n v="142.76355605500001"/>
    <n v="32.271865439234062"/>
    <n v="116.45233070409597"/>
    <n v="0"/>
    <n v="0"/>
    <n v="6.914129362028838"/>
    <n v="102.73382167900002"/>
    <n v="142.76355605500001"/>
    <n v="1746.2922186570001"/>
    <n v="0.96922509782590449"/>
    <n v="4828.0084285379999"/>
    <n v="20482.405549510997"/>
    <n v="1663.4122368660001"/>
    <n v="0.92322514569820779"/>
    <n v="19031.123710303"/>
    <n v="11.233243273900214"/>
    <n v="1594.3152233410001"/>
    <n v="0.88487500075811842"/>
    <n v="18547.841347355999"/>
    <n v="10.949986725865019"/>
    <n v="9.2845895159856084E-2"/>
    <n v="-3.0697712801786126E-2"/>
    <n v="-5.7517858901428021E-3"/>
    <n v="926.3681228920002"/>
    <n v="2673.1853677849999"/>
    <n v="11547.104611825"/>
    <n v="4.8673734860414042E-2"/>
    <n v="4.1853171590146676E-2"/>
    <n v="9.4584590414245939E-2"/>
    <n v="583.41525879300002"/>
    <n v="342.95286409900018"/>
    <n v="137.88706284899999"/>
    <n v="69.097013524999994"/>
    <n v="15.619459085711377"/>
    <n v="3.8350144940089231E-2"/>
    <n v="483.28236294700002"/>
    <n v="333.46315081000006"/>
    <n v="245.648307706"/>
    <n v="33.828560875000001"/>
    <n v="-54.107020741000042"/>
    <n v="342.75311852999994"/>
    <n v="1311.8587362510016"/>
    <n v="66.073908170254228"/>
    <n v="-3.2068392188210959"/>
    <n v="3.0764134385124891"/>
    <n v="-12.230954039830005"/>
    <n v="-3.0030416393365626E-2"/>
    <n v="307.76273083278426"/>
    <n v="0.77280187603926132"/>
    <n v="14.989992783999952"/>
    <n v="8.319728546723611E-3"/>
    <n v="213.93007477500004"/>
    <n v="322.97089323500006"/>
    <n v="2603.0691260990002"/>
    <n v="-2.566386256284936E-2"/>
    <n v="-0.49770458018540031"/>
    <n v="-0.20425800174566211"/>
    <n v="48.359138545724711"/>
    <n v="0.11873522394273957"/>
    <n v="0.17925493353646849"/>
    <n v="1.5499114995754317"/>
    <n v="174.64071949699996"/>
    <n v="39.477734763393862"/>
    <n v="376.65293179488407"/>
    <n v="0"/>
    <n v="0"/>
    <n v="39.289355278000073"/>
    <n v="8.881403782330846"/>
    <n v="1960.2222934320002"/>
    <n v="1.087960321768644"/>
    <n v="-268.03709551600008"/>
    <n v="19.782225294999932"/>
    <n v="-1291.2103898479986"/>
    <n v="-60.590092585554714"/>
    <n v="-280.83331417758092"/>
    <n v="0.21629579351877282"/>
    <n v="-1.0247803169877887"/>
    <n v="-0.56221708256030278"/>
    <n v="-0.1487656403361052"/>
    <n v="-0.7771096235361703"/>
    <n v="-198.94008199100008"/>
    <n v="-807.92802690099836"/>
    <n v="-0.11041549539601596"/>
    <n v="-0.4938530755009759"/>
    <n v="1037.60762727"/>
    <n v="87.87878787878789"/>
    <n v="1925.5900528009654"/>
    <n v="25674.705481904053"/>
    <n v="7.9518441232113712E-3"/>
    <n v="1418.0067241138963"/>
    <n v="18170.666416984041"/>
    <n v="6.4784989033820573E-2"/>
    <n v="1987.1601108855516"/>
    <n v="24098.817876959674"/>
    <n v="-3.8527518809775341E-2"/>
    <n v="243.43767129568965"/>
    <n v="3061.9876936763912"/>
    <n v="-0.23029800912001042"/>
  </r>
  <r>
    <x v="135"/>
    <x v="3"/>
    <x v="3"/>
    <x v="11"/>
    <n v="180174.06096624577"/>
    <n v="4433.2267499999998"/>
    <n v="1970.9655661520001"/>
    <n v="1.0939230406319393"/>
    <n v="7141.7271132199994"/>
    <n v="21762.071112311001"/>
    <n v="4.5831396667459501E-2"/>
    <n v="-1.6071204350674773E-2"/>
    <n v="2.569682551529473E-2"/>
    <n v="1567.3032966609999"/>
    <n v="0.8698828722934886"/>
    <n v="5164.2787334639997"/>
    <n v="15556.189003060001"/>
    <n v="9.7913759595611438E-2"/>
    <n v="0.17432222734470337"/>
    <n v="9.5904882116489398E-2"/>
    <n v="970.68920350200005"/>
    <n v="8382.7290511518331"/>
    <n v="0.1476065669946236"/>
    <n v="0.19879015798506838"/>
    <n v="604.01684004000003"/>
    <n v="7151.1698788370004"/>
    <n v="4.4914472321580856E-2"/>
    <n v="2.8237955520515889E-4"/>
    <n v="469.7"/>
    <n v="296.67730335499999"/>
    <n v="0.40540284306058583"/>
    <n v="-5.0717367459670148E-2"/>
    <n v="72.005521823000009"/>
    <n v="3.9964421868966857E-2"/>
    <n v="42.497285584000004"/>
    <n v="2.3586794545282268E-2"/>
    <n v="289.15946208399998"/>
    <n v="65.225506925401461"/>
    <n v="134.75677739600002"/>
    <n v="30.396996362976477"/>
    <n v="146.84932706707244"/>
    <n v="66.39"/>
    <n v="14.975548002366448"/>
    <n v="21.889677364395286"/>
    <n v="88.012684687999965"/>
    <n v="201.146777396"/>
    <n v="1674.5142174589998"/>
    <n v="0.92938695419242801"/>
    <n v="6502.5226459969999"/>
    <n v="20524.744902147999"/>
    <n v="1596.4617795519998"/>
    <n v="0.88606637991641024"/>
    <n v="19105.540718071999"/>
    <n v="11.20434878494687"/>
    <n v="1582.2012122729998"/>
    <n v="0.87815149627415745"/>
    <n v="18621.572211588002"/>
    <n v="10.921337472322183"/>
    <n v="2.5940451326345704E-2"/>
    <n v="-1.6718854865735544E-2"/>
    <n v="-5.5430257620713297E-3"/>
    <n v="933.73381897399997"/>
    <n v="3606.9191867589998"/>
    <n v="11585.702309646998"/>
    <n v="4.3119361301526382E-2"/>
    <n v="4.218065888799627E-2"/>
    <n v="8.5143750993714296E-2"/>
    <n v="583.34419414299998"/>
    <n v="350.38962483099999"/>
    <n v="143.11130288999999"/>
    <n v="14.260567279"/>
    <n v="3.2167466459954932"/>
    <n v="7.9148836422528145E-3"/>
    <n v="483.96850648399999"/>
    <n v="259.60300202800005"/>
    <n v="291.06124691599996"/>
    <n v="32.744279372000001"/>
    <n v="296.45134869300023"/>
    <n v="639.20446722300017"/>
    <n v="1237.3262101630019"/>
    <n v="-0.20090502890994366"/>
    <n v="1.9638102751289113"/>
    <n v="1.1417521662960031"/>
    <n v="66.870332922402454"/>
    <n v="0.16453608643951148"/>
    <n v="284.06572833457875"/>
    <n v="0.714324990259394"/>
    <n v="310.71191597200021"/>
    <n v="0.17245097008176427"/>
    <n v="194.105438556"/>
    <n v="517.07633179100003"/>
    <n v="2632.9155964820002"/>
    <n v="0.18170374935976241"/>
    <n v="-0.3594586037336196"/>
    <n v="-0.18786279392447014"/>
    <n v="43.784234261421439"/>
    <n v="0.1077321771597101"/>
    <n v="0.28698711069617855"/>
    <n v="1.5589011620434354"/>
    <n v="168.24564874299998"/>
    <n v="37.951058727821668"/>
    <n v="393.99104382509773"/>
    <n v="0"/>
    <n v="0"/>
    <n v="25.85978981300002"/>
    <n v="5.8331755335997695"/>
    <n v="1868.6196560149999"/>
    <n v="1.0371191313521382"/>
    <n v="102.34591013700023"/>
    <n v="122.12813543200016"/>
    <n v="-1395.5893863189985"/>
    <n v="23.086098660981019"/>
    <n v="-308.21443317562318"/>
    <n v="-0.50491737151405447"/>
    <n v="-1.2064443184480593"/>
    <n v="-0.47617775124767703"/>
    <n v="5.6803909279801355E-2"/>
    <n v="-0.84457617178404132"/>
    <n v="116.60647741600023"/>
    <n v="-911.62087983499828"/>
    <n v="6.4718792922054166E-2"/>
    <n v="-0.56156485915935828"/>
    <n v="1037.995860004"/>
    <n v="88.26563507414572"/>
    <n v="2232.993128635319"/>
    <n v="25493.635514094734"/>
    <n v="-1.1649841212787782E-2"/>
    <n v="1775.6664814618048"/>
    <n v="18225.977914014027"/>
    <n v="5.5828754463415731E-2"/>
    <n v="1897.130424601102"/>
    <n v="24028.968336262467"/>
    <n v="-4.1917317111331731E-2"/>
    <n v="219.91054433919354"/>
    <n v="3083.9451225250464"/>
    <n v="-0.2171076231542598"/>
  </r>
  <r>
    <x v="136"/>
    <x v="4"/>
    <x v="4"/>
    <x v="11"/>
    <n v="180174.06096624577"/>
    <n v="4421.6336842105266"/>
    <n v="2684.6358159880001"/>
    <n v="1.4900234815104412"/>
    <n v="9826.3629292080004"/>
    <n v="22456.843992804002"/>
    <n v="0.11427461978439424"/>
    <n v="0.3491561494511517"/>
    <n v="6.1826729234856437E-2"/>
    <n v="1783.899321824"/>
    <n v="0.99009774895299707"/>
    <n v="6948.178055288"/>
    <n v="15829.222524622"/>
    <n v="0.18071328473690573"/>
    <n v="0.1759564789424144"/>
    <n v="0.11160139570464023"/>
    <n v="1157.0020975709997"/>
    <n v="8589.8148283914161"/>
    <n v="0.16052270671366142"/>
    <n v="0.21800423132780034"/>
    <n v="626.96311671499996"/>
    <n v="7219.5841558730008"/>
    <n v="5.9428058629525271E-2"/>
    <n v="0.12248575625959224"/>
    <n v="443.93932604299999"/>
    <n v="309.70123665100004"/>
    <n v="0.23775149008879848"/>
    <n v="8.2370641499983854E-2"/>
    <n v="124.389233699"/>
    <n v="6.9038369359007437E-2"/>
    <n v="126.228455268"/>
    <n v="7.0059171997931449E-2"/>
    <n v="650.11880519700003"/>
    <n v="147.03135800655485"/>
    <n v="518.213994963"/>
    <n v="117.19966690445683"/>
    <n v="264.04899397152928"/>
    <n v="44.17"/>
    <n v="9.9895204249346268"/>
    <n v="31.879197789329915"/>
    <n v="87.734810234000022"/>
    <n v="562.38399496299996"/>
    <n v="1715.1886391870005"/>
    <n v="0.95196202493783388"/>
    <n v="8217.7112851840011"/>
    <n v="20624.472542486998"/>
    <n v="1625.1924596660006"/>
    <n v="0.90201244893429355"/>
    <n v="19228.873963269998"/>
    <n v="11.203534696012662"/>
    <n v="1597.4637953470005"/>
    <n v="0.88662251756998089"/>
    <n v="18737.718507817"/>
    <n v="10.917481883602779"/>
    <n v="6.1733239248807248E-2"/>
    <n v="-1.3168281947242289E-3"/>
    <n v="-1.7711485223478318E-3"/>
    <n v="946.44260932800034"/>
    <n v="4553.3617960869997"/>
    <n v="11665.264680667999"/>
    <n v="9.1780118527541976E-2"/>
    <n v="5.2115647372648732E-2"/>
    <n v="8.3480502991116978E-2"/>
    <n v="586.21325455600004"/>
    <n v="360.22935477200031"/>
    <n v="192.24736449099998"/>
    <n v="27.728664319"/>
    <n v="6.2711355800499549"/>
    <n v="1.5389931364312621E-2"/>
    <n v="491.155455453"/>
    <n v="283.73902603599998"/>
    <n v="238.84079901300001"/>
    <n v="26.190175999999997"/>
    <n v="969.44717680099961"/>
    <n v="1608.6516440239998"/>
    <n v="1832.3714503170011"/>
    <n v="1.5893220144185025"/>
    <n v="1.7261965859771391"/>
    <n v="2.7534105708896122"/>
    <n v="219.2509027292007"/>
    <n v="0.53806145657260729"/>
    <n v="414.11906157848171"/>
    <n v="1.0273187434294504"/>
    <n v="997.17584111999963"/>
    <n v="0.55345138793692006"/>
    <n v="272.31311538200003"/>
    <n v="789.38944717300001"/>
    <n v="2727.8119270130001"/>
    <n v="0.53487797454280828"/>
    <n v="-0.19831729031122391"/>
    <n v="-0.16264527557495023"/>
    <n v="61.586539010325318"/>
    <n v="0.15113891196192544"/>
    <n v="0.43812602265810402"/>
    <n v="1.6033878791233478"/>
    <n v="204.54899713499995"/>
    <n v="46.260955055014186"/>
    <n v="420.49097349169409"/>
    <n v="0"/>
    <n v="0"/>
    <n v="67.764118247000084"/>
    <n v="15.325583955311128"/>
    <n v="1987.5017545690005"/>
    <n v="1.1031009368997593"/>
    <n v="697.13406141899964"/>
    <n v="819.26219685099977"/>
    <n v="-895.44047669599922"/>
    <n v="157.66436371887545"/>
    <n v="-197.479839431367"/>
    <n v="2.5390183222589178"/>
    <n v="-3.0762160388692941"/>
    <n v="-0.67667390852287612"/>
    <n v="0.38692254461068198"/>
    <n v="-0.57606913569389706"/>
    <n v="724.86272573799965"/>
    <n v="-404.28502124299916"/>
    <n v="0.40231247597499464"/>
    <n v="-0.29001632328401572"/>
    <n v="1039.313403523"/>
    <n v="88.523533204384279"/>
    <n v="3032.6803718844776"/>
    <n v="26120.799585938101"/>
    <n v="1.6733901711367016E-2"/>
    <n v="2015.1695907858875"/>
    <n v="18414.683860056062"/>
    <n v="6.4337533823507709E-2"/>
    <n v="1937.5510410626639"/>
    <n v="24013.6121215081"/>
    <n v="-4.2905003520675389E-2"/>
    <n v="307.61663653130518"/>
    <n v="3177.0851937376442"/>
    <n v="-0.19698614676857296"/>
  </r>
  <r>
    <x v="137"/>
    <x v="5"/>
    <x v="5"/>
    <x v="11"/>
    <n v="180174.06096624577"/>
    <n v="4404.7650000000003"/>
    <n v="1779.2311088030001"/>
    <n v="0.98750680273356628"/>
    <n v="11605.594038011001"/>
    <n v="22727.924784994"/>
    <n v="0.12383593452098518"/>
    <n v="0.17974388176292178"/>
    <n v="7.5643574678505354E-2"/>
    <n v="1346.3023710800001"/>
    <n v="0.7472231928724854"/>
    <n v="8294.4804263679998"/>
    <n v="16122.623755544999"/>
    <n v="0.27865980929534429"/>
    <n v="0.19149012420278799"/>
    <n v="0.12700157169380355"/>
    <n v="784.69210241099995"/>
    <n v="8825.4586590769995"/>
    <n v="0.18253036648983967"/>
    <n v="0.4291859984278954"/>
    <n v="593.08957877300008"/>
    <n v="7298.7889832270012"/>
    <n v="7.1668513646679033E-2"/>
    <n v="0.15412955363102365"/>
    <n v="494.288139005"/>
    <n v="301.51410934500001"/>
    <n v="0.38032553103119437"/>
    <n v="0.10102691758252846"/>
    <n v="159.043644306"/>
    <n v="8.827222045896807E-2"/>
    <n v="34.312768765000001"/>
    <n v="1.9044233437924361E-2"/>
    <n v="239.57232465199996"/>
    <n v="54.389354404150943"/>
    <n v="136.99586712600001"/>
    <n v="31.101742573326838"/>
    <n v="295.1507365448561"/>
    <n v="22.06"/>
    <n v="5.0082126969316176"/>
    <n v="36.88741048626153"/>
    <n v="80.516457525999954"/>
    <n v="159.05586712600001"/>
    <n v="2013.6530035140004"/>
    <n v="1.117615372998249"/>
    <n v="10231.364288698001"/>
    <n v="21179.648657633996"/>
    <n v="1847.4694018970004"/>
    <n v="1.0253803416481295"/>
    <n v="19679.198149327996"/>
    <n v="11.389036195513611"/>
    <n v="1822.1290628740003"/>
    <n v="1.0113159758414738"/>
    <n v="19179.590128312997"/>
    <n v="11.099070920950375"/>
    <n v="0.38065472245405907"/>
    <n v="5.6192752938075907E-2"/>
    <n v="2.5658299850057409E-2"/>
    <n v="946.61697093900011"/>
    <n v="5499.9787670259993"/>
    <n v="11726.341916202999"/>
    <n v="6.8971761619635918E-2"/>
    <n v="5.4978824719547292E-2"/>
    <n v="7.8573010871385351E-2"/>
    <n v="591.52793539000004"/>
    <n v="355.08903554900007"/>
    <n v="179.66862202999999"/>
    <n v="25.340339022999999"/>
    <n v="5.7529377896437142"/>
    <n v="1.4064365806655885E-2"/>
    <n v="499.60802101500008"/>
    <n v="548.31195986300008"/>
    <n v="276.59974458799996"/>
    <n v="37.115367071000001"/>
    <n v="-234.42189471100028"/>
    <n v="1374.2297493129995"/>
    <n v="1548.2761273600011"/>
    <n v="-5.7192614439668477"/>
    <n v="1.148089198224409"/>
    <n v="2.2269452651675143"/>
    <n v="-53.220068428395216"/>
    <n v="-0.13010857026468278"/>
    <n v="349.61928480012529"/>
    <n v="0.86734952523227749"/>
    <n v="-209.08155568800026"/>
    <n v="-0.11604420445802689"/>
    <n v="165.87081996500001"/>
    <n v="955.26026713800002"/>
    <n v="2750.7915464870002"/>
    <n v="0.16081899651649567"/>
    <n v="-0.15280524897625936"/>
    <n v="-0.15533822456688962"/>
    <n v="37.657132665420285"/>
    <n v="9.2061431637528904E-2"/>
    <n v="0.53018745429563285"/>
    <n v="1.6095518001364468"/>
    <n v="94.935003724000012"/>
    <n v="21.552796511051103"/>
    <n v="424.81100457769145"/>
    <n v="0"/>
    <n v="0"/>
    <n v="70.935816240999998"/>
    <n v="16.104336154369186"/>
    <n v="2179.5238234790004"/>
    <n v="1.209676804635778"/>
    <n v="-400.29271467600029"/>
    <n v="418.96948217499948"/>
    <n v="-1202.5154191269992"/>
    <n v="-90.877201093815501"/>
    <n v="-267.18939977468949"/>
    <n v="3.2941673570993322"/>
    <n v="-1.8588754650723591"/>
    <n v="-0.5669547900960703"/>
    <n v="-0.22217000190221167"/>
    <n v="-0.74220227490416901"/>
    <n v="-374.95237565300027"/>
    <n v="-702.90739811199887"/>
    <n v="-0.2081056360955558"/>
    <n v="-0.45223700034093328"/>
    <n v="1043.1052173590001"/>
    <n v="88.394584139264992"/>
    <n v="2012.8281909215559"/>
    <n v="26318.933330725627"/>
    <n v="2.6666555317020002E-2"/>
    <n v="1523.0597939789059"/>
    <n v="18670.831576157929"/>
    <n v="7.5506445175725023E-2"/>
    <n v="2278.0275772795148"/>
    <n v="24536.715219456957"/>
    <n v="-2.0328145285015364E-2"/>
    <n v="187.64817050745077"/>
    <n v="3192.7983355705096"/>
    <n v="-0.19216114184871158"/>
  </r>
  <r>
    <x v="138"/>
    <x v="6"/>
    <x v="6"/>
    <x v="11"/>
    <n v="180174.06096624577"/>
    <n v="4267.3069565217393"/>
    <n v="2337.0629295989997"/>
    <n v="1.2971139780419505"/>
    <n v="13942.656967610001"/>
    <n v="23147.499001169999"/>
    <n v="0.13870986272164987"/>
    <n v="0.21881443850952231"/>
    <n v="9.7761784480272507E-2"/>
    <n v="1720.9755525539999"/>
    <n v="0.95517387093606754"/>
    <n v="10015.455978922"/>
    <n v="16460.640782268998"/>
    <n v="0.24441588117845758"/>
    <n v="0.20026177803605094"/>
    <n v="0.15731965144541182"/>
    <n v="1012.4404822320001"/>
    <n v="9038.2645485605826"/>
    <n v="0.22098373946964989"/>
    <n v="0.26612891865039279"/>
    <n v="680.21144282199987"/>
    <n v="7405.1621642849996"/>
    <n v="9.1092742934918869E-2"/>
    <n v="0.18537136358074946"/>
    <n v="490.68609653699997"/>
    <n v="343.22236343200001"/>
    <n v="0.41989857106675355"/>
    <n v="7.4281055179953981E-2"/>
    <n v="185.461416125"/>
    <n v="0.10293458177631062"/>
    <n v="85.237950539999986"/>
    <n v="4.730866922956721E-2"/>
    <n v="345.38801037999997"/>
    <n v="80.938168708989252"/>
    <n v="215.92799427099999"/>
    <n v="50.600530140208569"/>
    <n v="345.75126668506465"/>
    <n v="0"/>
    <n v="0"/>
    <n v="36.88741048626153"/>
    <n v="129.46001610899998"/>
    <n v="215.92799427099999"/>
    <n v="1933.2570112699998"/>
    <n v="1.0729940818907227"/>
    <n v="12164.621299968001"/>
    <n v="21525.507351714998"/>
    <n v="1722.8222467029998"/>
    <n v="0.95619882099774478"/>
    <n v="19919.571537473996"/>
    <n v="11.454076805645222"/>
    <n v="1651.3194683069999"/>
    <n v="0.91651343120714901"/>
    <n v="19422.564909517998"/>
    <n v="11.168973068135013"/>
    <n v="0.21787769984124328"/>
    <n v="7.8957415371432749E-2"/>
    <n v="4.2796097187935533E-2"/>
    <n v="917.12149505799994"/>
    <n v="6417.100262083999"/>
    <n v="11765.299108170999"/>
    <n v="4.4362076471249123E-2"/>
    <n v="5.3448295242361832E-2"/>
    <n v="7.5126457078745323E-2"/>
    <n v="588.78041080800006"/>
    <n v="328.34108424999988"/>
    <n v="197.931231733"/>
    <n v="71.502778395999997"/>
    <n v="16.755949155877353"/>
    <n v="3.9685389790595604E-2"/>
    <n v="497.00662795600005"/>
    <n v="449.90764220999995"/>
    <n v="238.995203971"/>
    <n v="57.798659901999997"/>
    <n v="403.80591832899995"/>
    <n v="1778.0356676419995"/>
    <n v="1621.9916494550014"/>
    <n v="0.22331919660802169"/>
    <n v="0.83333719480001389"/>
    <n v="2.6533001028883407"/>
    <n v="94.627811508113339"/>
    <n v="0.22411989615122785"/>
    <n v="370.31256018411989"/>
    <n v="0.8930391246255317"/>
    <n v="475.30869672499995"/>
    <n v="0.2638052859418234"/>
    <n v="323.142243173"/>
    <n v="1278.402510311"/>
    <n v="2908.174389879"/>
    <n v="0.94946557238945695"/>
    <n v="-1.153141432691962E-2"/>
    <n v="-8.4779967542507606E-2"/>
    <n v="75.725099334403552"/>
    <n v="0.1793500359818932"/>
    <n v="0.70953749027752611"/>
    <n v="1.6892573530790618"/>
    <n v="206.05538788699999"/>
    <n v="48.286985207868597"/>
    <n v="458.84526574084742"/>
    <n v="0"/>
    <n v="0"/>
    <n v="117.086855286"/>
    <n v="27.438114126534952"/>
    <n v="2256.3992544429998"/>
    <n v="1.2523441178726158"/>
    <n v="80.663675155999954"/>
    <n v="499.63315733099944"/>
    <n v="-1286.1827404239989"/>
    <n v="18.902712173709791"/>
    <n v="-285.0939868504671"/>
    <n v="-0.50913901274206286"/>
    <n v="-2.5445533077435742"/>
    <n v="-0.52948929605653583"/>
    <n v="4.4769860169334624E-2"/>
    <n v="-0.79621822845352974"/>
    <n v="152.16645355199995"/>
    <n v="-789.17611246799879"/>
    <n v="8.4455249959930229E-2"/>
    <n v="-0.51111449094332406"/>
    <n v="1008.049900099"/>
    <n v="88.13668600902642"/>
    <n v="2651.6346772553393"/>
    <n v="26675.795635666869"/>
    <n v="4.4822210565564236E-2"/>
    <n v="1952.6211280257896"/>
    <n v="18968.384283225128"/>
    <n v="0.101382759240775"/>
    <n v="2193.4759506070009"/>
    <n v="24830.457535835456"/>
    <n v="-6.5622562245521987E-3"/>
    <n v="366.63761460228466"/>
    <n v="3361.0618536756256"/>
    <n v="-0.12725195327952976"/>
  </r>
  <r>
    <x v="139"/>
    <x v="7"/>
    <x v="7"/>
    <x v="11"/>
    <n v="180174.06096624577"/>
    <n v="4267.8544999999995"/>
    <n v="1604.0229955969999"/>
    <n v="0.89026299734538439"/>
    <n v="15546.679963207"/>
    <n v="23177.705380617001"/>
    <n v="0.12509743717898902"/>
    <n v="1.9193074426226975E-2"/>
    <n v="9.9274945358607258E-2"/>
    <n v="1201.4531707429999"/>
    <n v="0.66682915637233875"/>
    <n v="11216.909149665"/>
    <n v="16539.958370030003"/>
    <n v="7.0684495674059988E-2"/>
    <n v="0.18490205266169624"/>
    <n v="0.15857761711907004"/>
    <n v="601.45182237800009"/>
    <n v="9143.4138480731654"/>
    <n v="0.22689830235225328"/>
    <n v="0.21186533347745429"/>
    <n v="676.71895570000004"/>
    <n v="7464.1274752980016"/>
    <n v="0.10379061403637646"/>
    <n v="9.5451174622978474E-2"/>
    <n v="444.05849113600004"/>
    <n v="326.82353531500007"/>
    <n v="0.23035689916860758"/>
    <n v="-3.4851272199951544E-2"/>
    <n v="102.15718637500001"/>
    <n v="5.6699164034571196E-2"/>
    <n v="63.214375419"/>
    <n v="3.5085169907361262E-2"/>
    <n v="237.19826306000004"/>
    <n v="55.577870112488625"/>
    <n v="129.337901085"/>
    <n v="30.305133664936331"/>
    <n v="376.05640035000096"/>
    <n v="0"/>
    <n v="0"/>
    <n v="36.88741048626153"/>
    <n v="107.86036197500005"/>
    <n v="129.337901085"/>
    <n v="1822.4246027969996"/>
    <n v="1.0114800060694735"/>
    <n v="13987.045902765001"/>
    <n v="21851.279225185001"/>
    <n v="1696.8950327349996"/>
    <n v="0.94180872853440323"/>
    <n v="20196.961834585996"/>
    <n v="11.542565506839766"/>
    <n v="1642.7552977119997"/>
    <n v="0.91176015509788466"/>
    <n v="19664.740921165001"/>
    <n v="11.23879002664885"/>
    <n v="0.2176669758364651"/>
    <n v="9.5212902514279607E-2"/>
    <n v="5.7279284500453942E-2"/>
    <n v="921.10777238800006"/>
    <n v="7338.2080344719989"/>
    <n v="11797.169997224"/>
    <n v="3.5840718767165214E-2"/>
    <n v="5.120537101137157E-2"/>
    <n v="6.8747581549890358E-2"/>
    <n v="595.73973413299996"/>
    <n v="325.3680382550001"/>
    <n v="199.67271246199999"/>
    <n v="54.139735023"/>
    <n v="12.68546878132795"/>
    <n v="3.0048573436518518E-2"/>
    <n v="532.22091342100009"/>
    <n v="302.259772387"/>
    <n v="316.27313285599996"/>
    <n v="28.971477681"/>
    <n v="-218.40160719999972"/>
    <n v="1559.6340604419997"/>
    <n v="1326.4261554320015"/>
    <n v="-3.8303603692355841"/>
    <n v="0.4896225726447887"/>
    <n v="2.1802898344410293"/>
    <n v="-51.173630028858703"/>
    <n v="-0.12121700872408908"/>
    <n v="301.71874341140966"/>
    <n v="0.72543587402352916"/>
    <n v="-164.2618721769997"/>
    <n v="-9.1168435287570557E-2"/>
    <n v="237.58214705699999"/>
    <n v="1515.9846573679999"/>
    <n v="3057.6502467829996"/>
    <n v="1.6965401294780356"/>
    <n v="9.7408348720124938E-2"/>
    <n v="6.0216722347159468E-3"/>
    <n v="55.66781788296673"/>
    <n v="0.13186256988541162"/>
    <n v="0.84140006016293767"/>
    <n v="1.7681557728384265"/>
    <n v="149.187232935"/>
    <n v="34.956026016116532"/>
    <n v="483.91307491558928"/>
    <n v="0"/>
    <n v="0"/>
    <n v="88.394914121999989"/>
    <n v="20.711791866850195"/>
    <n v="2060.0067498539997"/>
    <n v="1.1433425759548852"/>
    <n v="-455.9837542569997"/>
    <n v="43.649403073999736"/>
    <n v="-1731.2240913509986"/>
    <n v="-106.84144791182543"/>
    <n v="-389.46512491550652"/>
    <n v="40.671261833940129"/>
    <n v="-1.1305215010338843"/>
    <n v="-0.33979974341147823"/>
    <n v="-0.2530795786095007"/>
    <n v="-1.0427198988148971"/>
    <n v="-401.84401923399969"/>
    <n v="-1199.0031779299986"/>
    <n v="-0.22303100517298219"/>
    <n v="-0.7389444186239813"/>
    <n v="1013.244630081"/>
    <n v="87.814313346228232"/>
    <n v="1826.6076844133238"/>
    <n v="26630.478801944722"/>
    <n v="4.5488155833308896E-2"/>
    <n v="1368.1746459782621"/>
    <n v="19001.871590855935"/>
    <n v="0.10180096768878233"/>
    <n v="2075.3161225683898"/>
    <n v="25125.629192770277"/>
    <n v="6.2050656215160149E-3"/>
    <n v="270.55059477636343"/>
    <n v="3526.8173134617259"/>
    <n v="-4.121515649646279E-2"/>
  </r>
  <r>
    <x v="140"/>
    <x v="8"/>
    <x v="8"/>
    <x v="11"/>
    <n v="180174.06096624577"/>
    <n v="4334.3785714285705"/>
    <n v="2327.5078221570002"/>
    <n v="1.291810713304087"/>
    <n v="17874.187785364"/>
    <n v="23667.801479471"/>
    <n v="0.14172040251597773"/>
    <n v="0.26673177962149119"/>
    <n v="0.12378475477692596"/>
    <n v="1665.1637764650002"/>
    <n v="0.92419728319103367"/>
    <n v="12882.07292613"/>
    <n v="16791.152241213"/>
    <n v="0.17765149756345244"/>
    <n v="0.1839598102895772"/>
    <n v="0.16848995247763865"/>
    <n v="966.35243043000014"/>
    <n v="9288.0605772287508"/>
    <n v="0.23478041066499022"/>
    <n v="0.17603228130368964"/>
    <n v="653.14770236999993"/>
    <n v="7491.5056188240014"/>
    <n v="9.8426050394775588E-2"/>
    <n v="4.3751159095332559E-2"/>
    <n v="472.51672655100003"/>
    <n v="307.42352886099997"/>
    <n v="0.22914552451050518"/>
    <n v="-1.989369481108838E-2"/>
    <n v="116.351130492"/>
    <n v="6.4577070566110784E-2"/>
    <n v="99.261855652999998"/>
    <n v="5.5092200908762302E-2"/>
    <n v="446.73105954700009"/>
    <n v="103.06692232463712"/>
    <n v="365.02848912100001"/>
    <n v="84.217029755361224"/>
    <n v="460.27343010536219"/>
    <n v="0"/>
    <n v="0"/>
    <n v="36.88741048626153"/>
    <n v="81.702570426000079"/>
    <n v="365.02848912100001"/>
    <n v="1867.2502377070005"/>
    <n v="1.036359078378555"/>
    <n v="15854.296140472001"/>
    <n v="22175.065740565002"/>
    <n v="1735.0664279000005"/>
    <n v="0.9629945723569231"/>
    <n v="20489.310853964002"/>
    <n v="11.638286002831338"/>
    <n v="1668.1127769870004"/>
    <n v="0.92583403406748355"/>
    <n v="19962.310289270998"/>
    <n v="11.340736609137304"/>
    <n v="0.2097791549592396"/>
    <n v="0.10756599752632101"/>
    <n v="6.2597963715760097E-2"/>
    <n v="972.72347703900027"/>
    <n v="8310.9315115109985"/>
    <n v="11867.938097084001"/>
    <n v="7.846075498916405E-2"/>
    <n v="5.4323985844945133E-2"/>
    <n v="6.6128838871539752E-2"/>
    <n v="633.00220370900001"/>
    <n v="339.72127333000026"/>
    <n v="192.36874973300002"/>
    <n v="66.953650913000004"/>
    <n v="15.447116538076809"/>
    <n v="3.7160538289439597E-2"/>
    <n v="527.000564693"/>
    <n v="320.85291607700003"/>
    <n v="255.41199177500002"/>
    <n v="58.939452170000003"/>
    <n v="460.25758444999974"/>
    <n v="2019.8916448919995"/>
    <n v="1492.735738906001"/>
    <n v="0.56577892321702872"/>
    <n v="0.50631674397757132"/>
    <n v="6.7718309517080275"/>
    <n v="106.1876753184259"/>
    <n v="0.25545163492553208"/>
    <n v="341.79752870268635"/>
    <n v="0.80418382495659446"/>
    <n v="527.21123536299979"/>
    <n v="0.29261217321497168"/>
    <n v="292.72380044300002"/>
    <n v="1808.708457811"/>
    <n v="3135.4273017320002"/>
    <n v="0.36184337087890928"/>
    <n v="0.13301379852909689"/>
    <n v="1.9580220992967634E-2"/>
    <n v="67.535356134459903"/>
    <n v="0.16246722689890394"/>
    <n v="1.0038672870618417"/>
    <n v="1.8014100720600912"/>
    <n v="194.78149021000004"/>
    <n v="44.938735045887306"/>
    <n v="490.45772918551182"/>
    <n v="0"/>
    <n v="0"/>
    <n v="97.942310232999972"/>
    <n v="22.59662108857259"/>
    <n v="2159.9740381500005"/>
    <n v="1.1988263052774588"/>
    <n v="167.53378400699972"/>
    <n v="211.18318708099946"/>
    <n v="-1642.6915628259992"/>
    <n v="38.652319183966007"/>
    <n v="-368.58018395260444"/>
    <n v="1.1206471085155214"/>
    <n v="-1.8268016372360349"/>
    <n v="-0.4302429524379926"/>
    <n v="9.2984408026628149E-2"/>
    <n v="-0.99722624710349617"/>
    <n v="234.48743491999971"/>
    <n v="-1115.6909981329991"/>
    <n v="0.13014494631606774"/>
    <n v="-0.69967685340946484"/>
    <n v="1065.9146930859999"/>
    <n v="87.814313346228232"/>
    <n v="2650.4879825003727"/>
    <n v="27102.201048326631"/>
    <n v="6.8183077175961282E-2"/>
    <n v="1896.2327586616855"/>
    <n v="19221.447374676351"/>
    <n v="0.11062686088383722"/>
    <n v="2126.3620548337431"/>
    <n v="25421.783118147465"/>
    <n v="1.0491607773484013E-2"/>
    <n v="333.34406350006833"/>
    <n v="3605.2818645296884"/>
    <n v="-2.9293754438649233E-2"/>
  </r>
  <r>
    <x v="141"/>
    <x v="9"/>
    <x v="9"/>
    <x v="11"/>
    <n v="180174.06096624577"/>
    <n v="4574.266304347826"/>
    <n v="2034.723694497"/>
    <n v="1.1293100036626191"/>
    <n v="19908.911479860999"/>
    <n v="24053.519311504999"/>
    <n v="0.15050540808576374"/>
    <n v="0.23390931519059688"/>
    <n v="0.14009018666577022"/>
    <n v="1563.2321440559999"/>
    <n v="0.86762330585913783"/>
    <n v="14445.305070186001"/>
    <n v="17200.206139097001"/>
    <n v="0.35441137384168053"/>
    <n v="0.20030686231411665"/>
    <n v="0.18999716361739871"/>
    <n v="720.92221069799996"/>
    <n v="9519.5238450003344"/>
    <n v="0.25458327178833762"/>
    <n v="0.4728961869359094"/>
    <n v="773.96713781400001"/>
    <n v="7610.4372935170004"/>
    <n v="0.11170593484289126"/>
    <n v="0.18156524553088271"/>
    <n v="466.15855257200002"/>
    <n v="387.27247041800001"/>
    <n v="0.28676580083867487"/>
    <n v="0.15318012559129346"/>
    <n v="166.999240069"/>
    <n v="9.2687726065233123E-2"/>
    <n v="56.524752751000001"/>
    <n v="3.1372303231589752E-2"/>
    <n v="247.967557621"/>
    <n v="54.209252615071314"/>
    <n v="138.975383534"/>
    <n v="30.382005394374247"/>
    <n v="490.65543549973643"/>
    <n v="0"/>
    <n v="0"/>
    <n v="36.88741048626153"/>
    <n v="108.992174087"/>
    <n v="138.975383534"/>
    <n v="1838.2170359380002"/>
    <n v="1.0202451041398106"/>
    <n v="17692.513176410001"/>
    <n v="22485.931969424"/>
    <n v="1743.7995186010003"/>
    <n v="0.96784160230905147"/>
    <n v="20799.677315941"/>
    <n v="11.744434717211128"/>
    <n v="1708.4031611030002"/>
    <n v="0.94819595669937007"/>
    <n v="20251.886438107998"/>
    <n v="11.436019944614609"/>
    <n v="0.20353295877946986"/>
    <n v="0.11681837978018073"/>
    <n v="8.0244229137023781E-2"/>
    <n v="961.14837270400017"/>
    <n v="9272.0798842149979"/>
    <n v="11948.020430042001"/>
    <n v="9.0892543061910303E-2"/>
    <n v="5.8000404463961486E-2"/>
    <n v="6.8012285276764395E-2"/>
    <n v="606.27996245999998"/>
    <n v="354.86841024400019"/>
    <n v="206.33094811200002"/>
    <n v="35.396357498"/>
    <n v="7.7381497147107217"/>
    <n v="1.9645645609681427E-2"/>
    <n v="547.79087783300008"/>
    <n v="281.337581333"/>
    <n v="291.85382599700006"/>
    <n v="62.149950294000007"/>
    <n v="196.50665855899979"/>
    <n v="2216.3983034509993"/>
    <n v="1567.5873420810008"/>
    <n v="0.61527737535224736"/>
    <n v="0.51537977464105311"/>
    <n v="4.5527343020301698"/>
    <n v="42.959164483322894"/>
    <n v="0.10906489952280855"/>
    <n v="357.38525435322572"/>
    <n v="0.84011709442482219"/>
    <n v="231.90301605699977"/>
    <n v="0.12871054513248997"/>
    <n v="285.59587469899992"/>
    <n v="2094.3043325099998"/>
    <n v="3154.725827879"/>
    <n v="7.246983964330167E-2"/>
    <n v="0.12435809213494586"/>
    <n v="-1.0266322180104703E-2"/>
    <n v="62.435340598238"/>
    <n v="0.15851109375422476"/>
    <n v="1.1623783808160664"/>
    <n v="1.7998393745780272"/>
    <n v="203.04056162799998"/>
    <n v="44.387569091683737"/>
    <n v="494.38163188221193"/>
    <n v="0"/>
    <n v="0"/>
    <n v="82.555313070999944"/>
    <n v="18.047771506554259"/>
    <n v="2123.8129106370002"/>
    <n v="1.1787561978940355"/>
    <n v="-89.089216140000133"/>
    <n v="122.09397094099933"/>
    <n v="-1587.1384857979992"/>
    <n v="-19.476176114915109"/>
    <n v="-355.5129719807295"/>
    <n v="-0.38407215352618751"/>
    <n v="-1.305186003756357"/>
    <n v="-0.45367919666879586"/>
    <n v="-4.9446194231416198E-2"/>
    <n v="-0.95972228015320449"/>
    <n v="-53.692858642000132"/>
    <n v="-1039.3476079649993"/>
    <n v="-2.9800548621734781E-2"/>
    <n v="-0.65130750755668654"/>
    <n v="1049.2159195229999"/>
    <n v="88.007736943907162"/>
    <n v="2311.982747373514"/>
    <n v="27475.132929377087"/>
    <n v="8.4541428590769963E-2"/>
    <n v="1776.2439966526415"/>
    <n v="19640.503759643794"/>
    <n v="0.13195873222903964"/>
    <n v="2088.6993573185628"/>
    <n v="25714.484672752209"/>
    <n v="2.7983159655561307E-2"/>
    <n v="324.51223564699552"/>
    <n v="3616.6574909241044"/>
    <n v="-5.7714260501428027E-2"/>
  </r>
  <r>
    <x v="142"/>
    <x v="10"/>
    <x v="10"/>
    <x v="11"/>
    <n v="180174.06096624577"/>
    <n v="4641.8834999999981"/>
    <n v="2056.4375578609997"/>
    <n v="1.1413616071218251"/>
    <n v="21965.349037722001"/>
    <n v="24138.834485736996"/>
    <n v="0.13954080785413026"/>
    <n v="4.3282535341578887E-2"/>
    <n v="0.14230631036082175"/>
    <n v="1596.1574623889996"/>
    <n v="0.88589747815476483"/>
    <n v="16041.462532575"/>
    <n v="17255.915543271003"/>
    <n v="3.6164415850900467E-2"/>
    <n v="0.18168066794866289"/>
    <n v="0.18187886169721135"/>
    <n v="990.60499517000005"/>
    <n v="9564.2388517799172"/>
    <n v="0.23477421034695922"/>
    <n v="4.7272946461430543E-2"/>
    <n v="647.98978494599999"/>
    <n v="7660.7383992670002"/>
    <n v="0.11952876376212762"/>
    <n v="8.4159375107562662E-2"/>
    <n v="473.94587446000003"/>
    <n v="323.94505160300002"/>
    <n v="0.26928017885252165"/>
    <n v="0.12701420379948214"/>
    <n v="74.765132592"/>
    <n v="4.1496057862628007E-2"/>
    <n v="162.61870811899999"/>
    <n v="9.0256448262808125E-2"/>
    <n v="222.89625476099999"/>
    <n v="48.018493949923581"/>
    <n v="132.08309167499999"/>
    <n v="28.454633054664136"/>
    <n v="519.11006855440053"/>
    <n v="0"/>
    <n v="0"/>
    <n v="36.88741048626153"/>
    <n v="90.813163086000003"/>
    <n v="132.08309167499999"/>
    <n v="1956.0839186229998"/>
    <n v="1.085663445743978"/>
    <n v="19648.597095033001"/>
    <n v="22816.868693226999"/>
    <n v="1724.2180372359999"/>
    <n v="0.95697351105330253"/>
    <n v="21001.263092576999"/>
    <n v="11.78609419680155"/>
    <n v="1708.1411307599999"/>
    <n v="0.94805052491990349"/>
    <n v="20465.506806714999"/>
    <n v="11.485655363465375"/>
    <n v="0.20363492295210484"/>
    <n v="0.12489586111957474"/>
    <n v="0.12332159270875609"/>
    <n v="954.0179912279998"/>
    <n v="10226.097875442998"/>
    <n v="12010.946481189001"/>
    <n v="7.0616788590052604E-2"/>
    <n v="5.9164828132101999E-2"/>
    <n v="6.7245231529524885E-2"/>
    <n v="607.45497021599999"/>
    <n v="346.56302101199981"/>
    <n v="214.35710007699998"/>
    <n v="16.076906475999998"/>
    <n v="3.463444628888253"/>
    <n v="8.9229861333990149E-3"/>
    <n v="535.75628586200003"/>
    <n v="432.36607283900003"/>
    <n v="271.91454233999997"/>
    <n v="67.351305663000005"/>
    <n v="100.35363923799991"/>
    <n v="2316.7519426889994"/>
    <n v="1321.9657925100003"/>
    <n v="-0.70993978041182226"/>
    <n v="0.28098002600031724"/>
    <n v="0.61274275756548224"/>
    <n v="21.619163694651096"/>
    <n v="5.5698161377846944E-2"/>
    <n v="300.82999842117181"/>
    <n v="0.68783598657970502"/>
    <n v="116.43054571399992"/>
    <n v="6.4621147511245966E-2"/>
    <n v="368.66737337100011"/>
    <n v="2462.9717058809997"/>
    <n v="3163.245053308"/>
    <n v="2.3654780616481297E-2"/>
    <n v="0.10804179308935202"/>
    <n v="8.9383021506278082E-2"/>
    <n v="79.421935809246449"/>
    <n v="0.204617341360845"/>
    <n v="1.3669957221769111"/>
    <n v="1.7879575245406925"/>
    <n v="215.700804482"/>
    <n v="46.468379588156424"/>
    <n v="487.52853916601373"/>
    <n v="0"/>
    <n v="0"/>
    <n v="152.96656888900011"/>
    <n v="32.953556221090032"/>
    <n v="2324.751291994"/>
    <n v="1.2902807871048232"/>
    <n v="-268.3137341330002"/>
    <n v="-146.21976319200087"/>
    <n v="-1841.279260798"/>
    <n v="-57.802772114595356"/>
    <n v="-410.11330967096814"/>
    <n v="17.931384167211203"/>
    <n v="-0.64701430774058544"/>
    <n v="-0.11646992997884809"/>
    <n v="-0.14891917998299806"/>
    <n v="-1.1001215379609872"/>
    <n v="-252.23682765700019"/>
    <n v="-1305.5229749359999"/>
    <n v="-0.13999619384959905"/>
    <n v="-0.79968270462481317"/>
    <n v="1048.411827616"/>
    <n v="88.652482269503551"/>
    <n v="2319.6615652672076"/>
    <n v="27492.677915571567"/>
    <n v="8.7818602955452629E-2"/>
    <n v="1800.4656175747914"/>
    <n v="19641.846682722"/>
    <n v="0.12559239214403584"/>
    <n v="2206.4626602067437"/>
    <n v="26022.902679972634"/>
    <n v="7.0159909575939983E-2"/>
    <n v="415.85679716248808"/>
    <n v="3611.8894556633686"/>
    <n v="3.9789357620969801E-2"/>
  </r>
  <r>
    <x v="143"/>
    <x v="11"/>
    <x v="11"/>
    <x v="11"/>
    <n v="180174.06096624577"/>
    <n v="4629.9038095238093"/>
    <n v="2729.4965304900002"/>
    <n v="1.5149220236543097"/>
    <n v="24694.845568212"/>
    <n v="24694.845568212"/>
    <n v="0.15132317498015491"/>
    <n v="0.25581541527356144"/>
    <n v="0.15132317498015491"/>
    <n v="1443.5331820379999"/>
    <n v="0.80118812569165265"/>
    <n v="17484.995714613"/>
    <n v="17484.995714613"/>
    <n v="0.18862827077246447"/>
    <n v="0.18225117356272613"/>
    <n v="0.18225117356272613"/>
    <n v="630.88129351300006"/>
    <n v="9688.2477673435005"/>
    <n v="0.24064998358792056"/>
    <n v="0.24465510641015586"/>
    <n v="711.34323793899989"/>
    <n v="7721.671839351"/>
    <n v="0.11266385052416017"/>
    <n v="9.3684689690950895E-2"/>
    <n v="473.47048155899995"/>
    <n v="358.17009974700005"/>
    <n v="0.24809975053978772"/>
    <n v="0.13438841936198997"/>
    <n v="708.80109081000001"/>
    <n v="0.39339796583859454"/>
    <n v="209.568336926"/>
    <n v="0.11631437722062614"/>
    <n v="367.59392071600001"/>
    <n v="79.395584841277184"/>
    <n v="236.895451452"/>
    <n v="51.16638729398678"/>
    <n v="570.27645584838729"/>
    <n v="0"/>
    <n v="0"/>
    <n v="36.88741048626153"/>
    <n v="130.69846926400001"/>
    <n v="236.895451452"/>
    <n v="3284.0142716850005"/>
    <n v="1.8226898223158969"/>
    <n v="22932.611366718003"/>
    <n v="22932.611366718003"/>
    <n v="3020.4916362150007"/>
    <n v="1.676429792399954"/>
    <n v="21203.104234062997"/>
    <n v="11.768122514613932"/>
    <n v="2962.6674120450007"/>
    <n v="1.6443362580366292"/>
    <n v="20676.392078734003"/>
    <n v="11.475787340225166"/>
    <n v="3.653180287857194E-2"/>
    <n v="0.1113287588340075"/>
    <n v="0.1113287588340075"/>
    <n v="1905.0669354610006"/>
    <n v="12131.164810903998"/>
    <n v="12131.164810903998"/>
    <n v="6.7354917009756266E-2"/>
    <n v="6.0442662862306484E-2"/>
    <n v="6.0442662862306484E-2"/>
    <n v="608.32651111099995"/>
    <n v="1296.7404243500007"/>
    <n v="232.85659586899999"/>
    <n v="57.824224169999994"/>
    <n v="12.489292769118519"/>
    <n v="3.2093534363324877E-2"/>
    <n v="526.71215532899987"/>
    <n v="473.51986421400005"/>
    <n v="455.65687067700003"/>
    <n v="159.08978129400001"/>
    <n v="-554.51774119500033"/>
    <n v="1762.2342014939991"/>
    <n v="1762.2342014939991"/>
    <n v="-0.44257593343531976"/>
    <n v="1.1654613459896277"/>
    <n v="1.1654613459896277"/>
    <n v="-119.76873905119707"/>
    <n v="-0.30776779866158704"/>
    <n v="401.1322669237382"/>
    <n v="0.97807319879643484"/>
    <n v="-496.69351702500035"/>
    <n v="-0.27567426429826214"/>
    <n v="830.67995415299993"/>
    <n v="3293.6516600339996"/>
    <n v="3293.6516600339996"/>
    <n v="0.18622243329001509"/>
    <n v="0.1267712380122723"/>
    <n v="0.1267712380122723"/>
    <n v="179.41624455442764"/>
    <n v="0.46104303233117527"/>
    <n v="1.8280387545080865"/>
    <n v="1.8280387545080869"/>
    <n v="472.14796739199994"/>
    <n v="101.97792153279333"/>
    <n v="483.19401657061525"/>
    <n v="0"/>
    <n v="0"/>
    <n v="358.53198676099998"/>
    <n v="77.438323021634318"/>
    <n v="4114.6942258380004"/>
    <n v="2.2837328546470719"/>
    <n v="-1385.1976953480003"/>
    <n v="-1531.417458540001"/>
    <n v="-1531.417458540001"/>
    <n v="-299.18498360562467"/>
    <n v="-334.30970760458104"/>
    <n v="-0.18280290614909322"/>
    <n v="-0.27396769460546455"/>
    <n v="-0.27396769460546455"/>
    <n v="-0.76881083099276226"/>
    <n v="-0.84996555571165167"/>
    <n v="-1327.3734711780003"/>
    <n v="-1004.7053032110013"/>
    <n v="-0.73671729662943741"/>
    <n v="-0.55763038132288356"/>
    <n v="2051.5854502490001"/>
    <n v="89.29722759509994"/>
    <n v="3056.6419630252635"/>
    <n v="28012.769141297158"/>
    <n v="9.5853457303792799E-2"/>
    <n v="1616.5487114375001"/>
    <n v="19841.076643527827"/>
    <n v="0.12566061947437279"/>
    <n v="3677.6217583995922"/>
    <n v="26003.015598041991"/>
    <n v="5.8333156898680016E-2"/>
    <n v="930.24159486736653"/>
    <n v="3724.8820197863579"/>
    <n v="7.453005238081567E-2"/>
  </r>
  <r>
    <x v="144"/>
    <x v="0"/>
    <x v="0"/>
    <x v="12"/>
    <n v="188477.32697742901"/>
    <n v="4753.5238095238092"/>
    <n v="1832.895121606"/>
    <n v="0.97247512525763768"/>
    <n v="1832.895121606"/>
    <n v="24846.755675306998"/>
    <n v="9.0369697399825366E-2"/>
    <n v="9.0369697399825366E-2"/>
    <n v="0.16295959828447248"/>
    <n v="1412.7278108"/>
    <n v="0.74954788114603332"/>
    <n v="1412.7278108"/>
    <n v="17592.574348230999"/>
    <n v="8.2426312255184042E-2"/>
    <n v="8.2426312255184042E-2"/>
    <n v="0.1769034084558696"/>
    <n v="786.85349604800001"/>
    <n v="9759.0674916614989"/>
    <n v="0.22450960477959914"/>
    <n v="9.8905564393832357E-2"/>
    <n v="600.61783711600003"/>
    <n v="7743.0253666500003"/>
    <n v="0.11144678473772096"/>
    <n v="3.6863184796843473E-2"/>
    <n v="558.70751712499998"/>
    <n v="303.25570589300003"/>
    <n v="0.11964512107868019"/>
    <n v="3.937799591354274E-2"/>
    <n v="23.149614742999997"/>
    <n v="1.2282440076079955E-2"/>
    <n v="72.860751746999995"/>
    <n v="3.8657568480757049E-2"/>
    <n v="324.15694431599997"/>
    <n v="68.192977947547689"/>
    <n v="217.409102308"/>
    <n v="45.736407561989104"/>
    <n v="45.736407561989104"/>
    <n v="0"/>
    <n v="0"/>
    <n v="0"/>
    <n v="106.74784200799996"/>
    <n v="217.409102308"/>
    <n v="1545.886143102"/>
    <n v="0.82019740405546315"/>
    <n v="1545.886143102"/>
    <n v="23127.450518033005"/>
    <n v="1423.0431616420001"/>
    <n v="0.75502087410886076"/>
    <n v="21286.802696785999"/>
    <n v="11.779781835047253"/>
    <n v="1364.7359411360001"/>
    <n v="0.72408494062494488"/>
    <n v="20772.777372239001"/>
    <n v="11.49591376383105"/>
    <n v="0.14421345260337004"/>
    <n v="0.14421345260337004"/>
    <n v="0.13794050561833848"/>
    <n v="949.6053593490002"/>
    <n v="949.6053593490002"/>
    <n v="12223.452339134999"/>
    <n v="0.10764680831454432"/>
    <n v="0.10764680831454432"/>
    <n v="6.3664054887738519E-2"/>
    <n v="662.40034298399996"/>
    <n v="287.20501636500023"/>
    <n v="97.975579720000013"/>
    <n v="58.307220506"/>
    <n v="12.266104650444783"/>
    <n v="3.093593348391584E-2"/>
    <n v="514.02532454699997"/>
    <n v="163.70640595499998"/>
    <n v="253.799432422"/>
    <n v="22.492145149999999"/>
    <n v="287.00897850399997"/>
    <n v="287.00897850399997"/>
    <n v="1719.3051572739987"/>
    <n v="-0.1301124491975002"/>
    <n v="-0.1301124491975002"/>
    <n v="0.65134809040184627"/>
    <n v="60.378151031655719"/>
    <n v="0.15227772120217439"/>
    <n v="390.32971872736414"/>
    <n v="0.94722909826989121"/>
    <n v="345.31619900999999"/>
    <n v="0.18321365468609024"/>
    <n v="69.263806791999997"/>
    <n v="69.263806791999997"/>
    <n v="3309.9697978990002"/>
    <n v="0.30820533946787965"/>
    <n v="0.30820533946787965"/>
    <n v="0.22723865564830348"/>
    <n v="14.571044464577659"/>
    <n v="3.6749145323084216E-2"/>
    <n v="3.6749145323084216E-2"/>
    <n v="1.835402055585301"/>
    <n v="45.851716745999994"/>
    <n v="9.6458371901145998"/>
    <n v="482.9438580729331"/>
    <n v="0"/>
    <n v="0"/>
    <n v="23.412090046000003"/>
    <n v="4.9252072744630562"/>
    <n v="1615.149949894"/>
    <n v="0.85694654937854742"/>
    <n v="217.74517171199997"/>
    <n v="217.74517171199997"/>
    <n v="-1590.6646406250013"/>
    <n v="45.807106567078058"/>
    <n v="-348.26082247953894"/>
    <n v="-0.21389464825596138"/>
    <n v="-0.21389464825596138"/>
    <n v="-3.9415914457590628E-2"/>
    <n v="0.11552857587909017"/>
    <n v="-0.88817295731540946"/>
    <n v="276.05239221799997"/>
    <n v="-1076.6393160780012"/>
    <n v="0.14646450936300601"/>
    <n v="-0.6043048860992063"/>
    <n v="1068.1294928520001"/>
    <n v="89.813023855577057"/>
    <n v="2040.7899020896668"/>
    <n v="28117.992779462133"/>
    <n v="0.10762567715085636"/>
    <n v="1572.9654232238333"/>
    <n v="19911.231098816035"/>
    <n v="0.12132720522436791"/>
    <n v="1721.2271413863614"/>
    <n v="26168.582840199218"/>
    <n v="8.4216048863736459E-2"/>
    <n v="77.120003111552037"/>
    <n v="3741.0378562269548"/>
    <n v="0.17139725006827078"/>
  </r>
  <r>
    <x v="145"/>
    <x v="1"/>
    <x v="1"/>
    <x v="12"/>
    <n v="188477.32697742901"/>
    <n v="4760.0457499999993"/>
    <n v="1930.551442508"/>
    <n v="1.0242884242194246"/>
    <n v="3763.446564114"/>
    <n v="24979.715783173997"/>
    <n v="8.189275909710747E-2"/>
    <n v="7.3965703608353195E-2"/>
    <n v="0.15118124073661643"/>
    <n v="1123.0507655489998"/>
    <n v="0.59585456964990291"/>
    <n v="2535.7785763490001"/>
    <n v="17669.925975349997"/>
    <n v="7.3971206703999703E-2"/>
    <n v="7.8665330939847067E-2"/>
    <n v="0.16975787614940785"/>
    <n v="583.88252461000013"/>
    <n v="9856.4066585629989"/>
    <n v="0.22749487602345742"/>
    <n v="0.2000626775791241"/>
    <n v="589.26770469000007"/>
    <n v="7746.3766880280009"/>
    <n v="9.7550642816956135E-2"/>
    <n v="5.7197946216420714E-3"/>
    <n v="425.58099056599997"/>
    <n v="287.34977984300002"/>
    <n v="0.13459857904012384"/>
    <n v="-8.38568928891259E-3"/>
    <n v="349.80611917599998"/>
    <n v="0.1855958617334863"/>
    <n v="50.240349010999999"/>
    <n v="2.6655911252930969E-2"/>
    <n v="407.45420877200002"/>
    <n v="85.598800972028499"/>
    <n v="288.35147585499999"/>
    <n v="60.577458915179548"/>
    <n v="106.31386647716866"/>
    <n v="0"/>
    <n v="0"/>
    <n v="0"/>
    <n v="119.10273291700003"/>
    <n v="288.35147585499999"/>
    <n v="2031.2142501810001"/>
    <n v="1.0776968682414767"/>
    <n v="3577.1003932829999"/>
    <n v="23427.995550120006"/>
    <n v="1952.3685503460001"/>
    <n v="1.0358638790435546"/>
    <n v="21751.240489359003"/>
    <n v="11.989816097000837"/>
    <n v="1756.254571034"/>
    <n v="0.93181211724438306"/>
    <n v="21058.499052919004"/>
    <n v="11.611552408341479"/>
    <n v="0.17365827562241676"/>
    <n v="0.16074944922366163"/>
    <n v="0.15215622089887204"/>
    <n v="998.131579612"/>
    <n v="1947.7369389610003"/>
    <n v="12332.084504972001"/>
    <n v="0.12212730458805998"/>
    <n v="0.11502044341238893"/>
    <n v="7.1972280882423245E-2"/>
    <n v="678.39995802999999"/>
    <n v="319.731621582"/>
    <n v="198.12867802700001"/>
    <n v="196.113979312"/>
    <n v="41.200019834263159"/>
    <n v="0.10405176179917149"/>
    <n v="692.74143643999992"/>
    <n v="310.42193658100001"/>
    <n v="307.48679157999999"/>
    <n v="20.931285069000001"/>
    <n v="-100.66280767300009"/>
    <n v="186.34617083099988"/>
    <n v="1551.7202330539988"/>
    <n v="-2.5041784818969961"/>
    <n v="-0.53044875916915535"/>
    <n v="0.13665891140693409"/>
    <n v="-21.14744541541436"/>
    <n v="-5.3408444022051998E-2"/>
    <n v="354.35236472407666"/>
    <n v="0.85667761812593202"/>
    <n v="95.451171638999909"/>
    <n v="5.0643317777119473E-2"/>
    <n v="263.99010063399999"/>
    <n v="333.25390742599996"/>
    <n v="3517.8647490000003"/>
    <n v="3.7061127892831127"/>
    <n v="2.056230796252223"/>
    <n v="0.34851049950485291"/>
    <n v="55.459572134154385"/>
    <n v="0.14006464590067852"/>
    <n v="0.17681379122376273"/>
    <n v="1.9443328361381202"/>
    <n v="220.58772052800001"/>
    <n v="46.341512689872786"/>
    <n v="522.24551141977418"/>
    <n v="0"/>
    <n v="0"/>
    <n v="43.402380105999981"/>
    <n v="9.1180594442815988"/>
    <n v="2295.204350815"/>
    <n v="1.2177615141421552"/>
    <n v="-364.65290830700008"/>
    <n v="-146.9077365950001"/>
    <n v="-1966.1445159460013"/>
    <n v="-76.607017549568738"/>
    <n v="-427.26709067128922"/>
    <n v="-34.680060891982428"/>
    <n v="-1.5104165216603676"/>
    <n v="0.58108039835068159"/>
    <n v="-0.19347308992273052"/>
    <n v="-1.0876552180121883"/>
    <n v="-168.53892899500008"/>
    <n v="-1273.4030795060012"/>
    <n v="-8.9421328123559046E-2"/>
    <n v="-0.70939152935283145"/>
    <n v="1147.2693375450001"/>
    <n v="90.264345583494517"/>
    <n v="2138.7752052356486"/>
    <n v="28200.673471402653"/>
    <n v="9.8291762496458324E-2"/>
    <n v="1244.179812404642"/>
    <n v="19959.33468429964"/>
    <n v="0.11619286095688963"/>
    <n v="2250.2952157362365"/>
    <n v="26439.329414885462"/>
    <n v="9.9788945995340939E-2"/>
    <n v="292.46331863095281"/>
    <n v="3969.3392449717107"/>
    <n v="0.28725622353093572"/>
  </r>
  <r>
    <x v="146"/>
    <x v="2"/>
    <x v="2"/>
    <x v="12"/>
    <n v="188477.32697742901"/>
    <n v="4765.0093181818183"/>
    <n v="1888.5530510630001"/>
    <n v="1.0020054302283068"/>
    <n v="5651.9996151770001"/>
    <n v="25176.083636321"/>
    <n v="9.306908928760782E-2"/>
    <n v="0.11604394920179861"/>
    <n v="0.15517015423036407"/>
    <n v="1410.80461655"/>
    <n v="0.74852749621122872"/>
    <n v="3946.5831928990001"/>
    <n v="17834.603470709"/>
    <n v="0.1321514415010947"/>
    <n v="9.7194924524347748E-2"/>
    <n v="0.15685808071204188"/>
    <n v="722.14980272000003"/>
    <n v="9927.9224612829985"/>
    <n v="0.20751734096573315"/>
    <n v="0.10991710042819758"/>
    <n v="634.06159326599993"/>
    <n v="7791.3949321910004"/>
    <n v="8.9553296612939981E-2"/>
    <n v="7.6426029139543106E-2"/>
    <n v="469.36814667099998"/>
    <n v="328.77822502199996"/>
    <n v="6.551802053315825E-2"/>
    <n v="0.15773757645973951"/>
    <n v="116.87966767499999"/>
    <n v="6.2012587693901687E-2"/>
    <n v="92.676015736000011"/>
    <n v="4.9170909425672385E-2"/>
    <n v="268.19275110200005"/>
    <n v="56.283783135251916"/>
    <n v="156.36985620299998"/>
    <n v="32.816275008390946"/>
    <n v="139.13014148555959"/>
    <n v="0"/>
    <n v="0"/>
    <n v="0"/>
    <n v="111.82289489900006"/>
    <n v="156.36985620299998"/>
    <n v="1964.8233786620003"/>
    <n v="1.0424720098546902"/>
    <n v="5541.9237719450002"/>
    <n v="23646.526710125007"/>
    <n v="1807.1747846880003"/>
    <n v="0.95882874278263586"/>
    <n v="21895.003037181003"/>
    <n v="12.025419694085263"/>
    <n v="1740.9463837030003"/>
    <n v="0.92369008602901403"/>
    <n v="21205.130213281005"/>
    <n v="11.650367493612375"/>
    <n v="0.12514008690542266"/>
    <n v="0.14786953129308955"/>
    <n v="0.15447995856568464"/>
    <n v="1019.0883814860002"/>
    <n v="2966.8253204470006"/>
    <n v="12424.804763566002"/>
    <n v="0.10009007898991551"/>
    <n v="0.10984646115480978"/>
    <n v="7.6010409643485932E-2"/>
    <n v="673.98758477800004"/>
    <n v="345.10079670800019"/>
    <n v="191.93758803900002"/>
    <n v="66.228400985000007"/>
    <n v="13.898902722454853"/>
    <n v="3.5138656753621697E-2"/>
    <n v="689.87282389999996"/>
    <n v="370.78635034999996"/>
    <n v="276.69621993500004"/>
    <n v="40.086437867000001"/>
    <n v="-76.270327599000211"/>
    <n v="110.07584323199967"/>
    <n v="1529.5569261959986"/>
    <n v="0.40961979710713847"/>
    <n v="-0.67884801835182973"/>
    <n v="0.16594636596858714"/>
    <n v="-16.006333357623451"/>
    <n v="-4.046657962638335E-2"/>
    <n v="350.57698540628314"/>
    <n v="0.84624145489291425"/>
    <n v="-10.041926614000204"/>
    <n v="-5.32792287276165E-3"/>
    <n v="232.00552916699996"/>
    <n v="565.25943659299992"/>
    <n v="3535.9402033920005"/>
    <n v="8.4492348310590382E-2"/>
    <n v="0.750186931494492"/>
    <n v="0.3583735322046615"/>
    <n v="48.689417727209438"/>
    <n v="0.12309466230640233"/>
    <n v="0.29990845353016504"/>
    <n v="1.9486922745017832"/>
    <n v="168.91107145999999"/>
    <n v="35.448214301593701"/>
    <n v="518.21599095797399"/>
    <n v="0"/>
    <n v="0"/>
    <n v="63.094457706999975"/>
    <n v="13.241203425615732"/>
    <n v="2196.8289078290004"/>
    <n v="1.1655666721610927"/>
    <n v="-308.27585676600017"/>
    <n v="-455.18359336100025"/>
    <n v="-2006.3832771960015"/>
    <n v="-64.695751084832878"/>
    <n v="-431.37274917056737"/>
    <n v="0.15012385197107214"/>
    <n v="-24.009726487952314"/>
    <n v="0.55387789083093808"/>
    <n v="-0.16356124193278568"/>
    <n v="-1.1024508196088689"/>
    <n v="-242.04745578100017"/>
    <n v="-1316.5104532960013"/>
    <n v="-0.12842258517916397"/>
    <n v="-0.72739861913597936"/>
    <n v="1129.2472331849999"/>
    <n v="90.199871050934888"/>
    <n v="2093.742517654548"/>
    <n v="28368.825936256235"/>
    <n v="0.10493286695152326"/>
    <n v="1564.0871767469978"/>
    <n v="20105.415136932741"/>
    <n v="0.10647648663784293"/>
    <n v="2178.2995427482215"/>
    <n v="26630.468846748128"/>
    <n v="0.10505291100643177"/>
    <n v="257.21270603146309"/>
    <n v="3983.1142797074845"/>
    <n v="0.30082635143616065"/>
  </r>
  <r>
    <x v="147"/>
    <x v="3"/>
    <x v="3"/>
    <x v="12"/>
    <n v="188477.32697742901"/>
    <n v="4962.6759999999986"/>
    <n v="2233.7868660610002"/>
    <n v="1.1851753746107117"/>
    <n v="7885.7864812380003"/>
    <n v="25438.904936230003"/>
    <n v="0.10418479398921288"/>
    <n v="0.13334646957943419"/>
    <n v="0.16895606144026343"/>
    <n v="1778.6221536210003"/>
    <n v="0.94367963624293028"/>
    <n v="5725.2053465200006"/>
    <n v="18045.922327668999"/>
    <n v="0.13482958748966856"/>
    <n v="0.10861664174345464"/>
    <n v="0.1600477677482095"/>
    <n v="1178.4512138273001"/>
    <n v="10135.6844716083"/>
    <n v="0.20911512345917949"/>
    <n v="0.21403556316043026"/>
    <n v="626.25016044300014"/>
    <n v="7813.6282525940005"/>
    <n v="9.2636363697283119E-2"/>
    <n v="3.6809106847961015E-2"/>
    <n v="496.007565586"/>
    <n v="322.20829277900003"/>
    <n v="5.6009294413455368E-2"/>
    <n v="8.6056429444654858E-2"/>
    <n v="94.702143438999997"/>
    <n v="5.0245907535785984E-2"/>
    <n v="72.096541117000001"/>
    <n v="3.8252102930998101E-2"/>
    <n v="288.366027884"/>
    <n v="58.106962429947082"/>
    <n v="137.55850835199999"/>
    <n v="27.7186155920717"/>
    <n v="166.84875707763129"/>
    <n v="0"/>
    <n v="0"/>
    <n v="0"/>
    <n v="150.80751953200001"/>
    <n v="137.55850835199999"/>
    <n v="1937.4762485199997"/>
    <n v="1.0279625032840267"/>
    <n v="7479.4000204650001"/>
    <n v="23909.488741186007"/>
    <n v="1799.4852360189998"/>
    <n v="0.95474891589188127"/>
    <n v="22098.026493648002"/>
    <n v="12.094102230060734"/>
    <n v="1783.7417939479999"/>
    <n v="0.94639595252834363"/>
    <n v="21406.670794956004"/>
    <n v="11.718611949866562"/>
    <n v="0.15703780136309198"/>
    <n v="0.15023052246797985"/>
    <n v="0.16491039743367431"/>
    <n v="1016.2826899909996"/>
    <n v="3983.1080104380003"/>
    <n v="12507.353634583002"/>
    <n v="8.8407284109839335E-2"/>
    <n v="0.10429643809597655"/>
    <n v="7.9550751461012092E-2"/>
    <n v="676.24459749300001"/>
    <n v="340.03809249799963"/>
    <n v="194.34458785799998"/>
    <n v="15.743442071"/>
    <n v="3.1723695181793059"/>
    <n v="8.3529633635378055E-3"/>
    <n v="691.35569869199992"/>
    <n v="312.17633040999999"/>
    <n v="328.03464518700002"/>
    <n v="70.894553003000013"/>
    <n v="296.31061754100051"/>
    <n v="406.38646077300018"/>
    <n v="1529.4161950439989"/>
    <n v="-4.7471921656006E-4"/>
    <n v="-0.36423088133515258"/>
    <n v="0.23606546315907906"/>
    <n v="59.707830521476843"/>
    <n v="0.15721287132668482"/>
    <n v="343.41448300535768"/>
    <n v="0.8389182397800875"/>
    <n v="312.05405961200051"/>
    <n v="0.16556583469022262"/>
    <n v="268.16568078800003"/>
    <n v="833.42511738099995"/>
    <n v="3610.0004456240003"/>
    <n v="0.38154645631236872"/>
    <n v="0.61180287346408013"/>
    <n v="0.37110374918495026"/>
    <n v="54.036507881634854"/>
    <n v="0.14228007426066375"/>
    <n v="0.44218852779082879"/>
    <n v="1.983240171602737"/>
    <n v="173.638341887"/>
    <n v="34.988853168532472"/>
    <n v="515.25378539868473"/>
    <n v="0"/>
    <n v="0"/>
    <n v="94.527338901000036"/>
    <n v="19.047654713102379"/>
    <n v="2205.6419293079998"/>
    <n v="1.1702425775446907"/>
    <n v="28.144936753000479"/>
    <n v="-427.03865660799977"/>
    <n v="-2080.5842505800015"/>
    <n v="5.67132263984199"/>
    <n v="-448.78752519170638"/>
    <n v="-0.72500184213198482"/>
    <n v="-4.4966443653417691"/>
    <n v="0.49082837041899752"/>
    <n v="1.493279706602108E-2"/>
    <n v="-1.144321931822649"/>
    <n v="43.888378824000483"/>
    <n v="-1389.2285518880012"/>
    <n v="2.3285760429558888E-2"/>
    <n v="-0.76883165162847467"/>
    <n v="1121.704313422"/>
    <n v="90.070921985815588"/>
    <n v="2480.0310875165442"/>
    <n v="28615.86389513746"/>
    <n v="0.1224708958954297"/>
    <n v="1974.6907374847328"/>
    <n v="20304.439392955668"/>
    <n v="0.11403840653968444"/>
    <n v="2151.0563074119682"/>
    <n v="26884.394729558993"/>
    <n v="0.11883266702663042"/>
    <n v="297.72725189848825"/>
    <n v="4060.9309872667791"/>
    <n v="0.31679742210905637"/>
  </r>
  <r>
    <x v="148"/>
    <x v="4"/>
    <x v="4"/>
    <x v="12"/>
    <n v="188477.32697742901"/>
    <n v="5069.1372222222217"/>
    <n v="2646.1948248070003"/>
    <n v="1.4039857564002347"/>
    <n v="10531.981306045"/>
    <n v="25400.463945049003"/>
    <n v="7.1808702967769644E-2"/>
    <n v="-1.4318884875210824E-2"/>
    <n v="0.13107896876285219"/>
    <n v="1733.7850264000001"/>
    <n v="0.91989050046726761"/>
    <n v="7458.9903729200005"/>
    <n v="17995.808032244997"/>
    <n v="-2.8092558145467073E-2"/>
    <n v="7.351744782119396E-2"/>
    <n v="0.13687251564332503"/>
    <n v="1129.5525759960001"/>
    <n v="10108.234950033302"/>
    <n v="0.1767698317108235"/>
    <n v="-2.3724694737050966E-2"/>
    <n v="584.86333945000001"/>
    <n v="7771.5284753290007"/>
    <n v="7.6450984923695842E-2"/>
    <n v="-6.7148730352087571E-2"/>
    <n v="471.03378889499993"/>
    <n v="313.03828014800001"/>
    <n v="6.1031905178356549E-2"/>
    <n v="1.0775040917128997E-2"/>
    <n v="70.703664073000013"/>
    <n v="3.7513087227445181E-2"/>
    <n v="121.379653995"/>
    <n v="6.4400135518441301E-2"/>
    <n v="720.326480339"/>
    <n v="142.10041053558643"/>
    <n v="499.10288574200001"/>
    <n v="98.459138875550494"/>
    <n v="265.3078959531818"/>
    <n v="127.47884999999999"/>
    <n v="25.148036916648209"/>
    <n v="25.148036916648209"/>
    <n v="93.744744596999993"/>
    <n v="626.58173574199998"/>
    <n v="2014.3969675559999"/>
    <n v="1.0687741596617788"/>
    <n v="9493.7969880210003"/>
    <n v="24208.697069555001"/>
    <n v="1769.0529633199999"/>
    <n v="0.93860253203392041"/>
    <n v="22241.886997301997"/>
    <n v="12.130692313160363"/>
    <n v="1736.9735850359998"/>
    <n v="0.9215822469956878"/>
    <n v="21546.180584645001"/>
    <n v="11.753571679292268"/>
    <n v="0.17444630959707386"/>
    <n v="0.15528480601864159"/>
    <n v="0.17378502745630953"/>
    <n v="1013.1241966320001"/>
    <n v="4996.2322070700002"/>
    <n v="12574.035221887001"/>
    <n v="7.0454971750844475E-2"/>
    <n v="9.7262293403433953E-2"/>
    <n v="7.7903979557792935E-2"/>
    <n v="679.86524350800005"/>
    <n v="333.25895312400007"/>
    <n v="188.91969810200001"/>
    <n v="32.079378284000001"/>
    <n v="6.3283704657608304"/>
    <n v="1.7020285038232556E-2"/>
    <n v="695.70641265699999"/>
    <n v="329.58721653999999"/>
    <n v="296.54539699999998"/>
    <n v="154.14108099799998"/>
    <n v="631.79785725100032"/>
    <n v="1038.1843180240005"/>
    <n v="1191.7668754939996"/>
    <n v="-0.34829058006459002"/>
    <n v="-0.35462452552685075"/>
    <n v="-0.34960410167500511"/>
    <n v="124.63617171011029"/>
    <n v="0.33521159673845591"/>
    <n v="248.7997519862673"/>
    <n v="0.63606837994593635"/>
    <n v="663.8772355350003"/>
    <n v="0.35223188177668846"/>
    <n v="247.42930285400001"/>
    <n v="1080.8544202349999"/>
    <n v="3585.1166330960004"/>
    <n v="-9.1379412604101318E-2"/>
    <n v="0.36922836263622272"/>
    <n v="0.3142829230979145"/>
    <n v="48.81093014592556"/>
    <n v="0.13127801991994018"/>
    <n v="0.57346654771076888"/>
    <n v="1.9633792795607516"/>
    <n v="152.72492555100001"/>
    <n v="30.128386519402223"/>
    <n v="499.12121686307279"/>
    <n v="0"/>
    <n v="0"/>
    <n v="94.704377303000001"/>
    <n v="18.682543626523341"/>
    <n v="2261.8262704099998"/>
    <n v="1.2000521795817187"/>
    <n v="384.36855439700031"/>
    <n v="-42.67010221099946"/>
    <n v="-2393.3497576020004"/>
    <n v="75.825241564184722"/>
    <n v="-530.62664734639714"/>
    <n v="-0.44864470742596141"/>
    <n v="-1.0520835727255702"/>
    <n v="1.6728183725098003"/>
    <n v="0.20393357681851576"/>
    <n v="-1.3273108996148153"/>
    <n v="416.44793268100034"/>
    <n v="-1697.6433449450003"/>
    <n v="0.22095386185674834"/>
    <n v="-0.95019026574672116"/>
    <n v="1112.7519777990001"/>
    <n v="91.424887169568024"/>
    <n v="2894.3922237487004"/>
    <n v="28477.575747001683"/>
    <n v="9.0226034364289998E-2"/>
    <n v="1896.4037912174895"/>
    <n v="20185.67359338727"/>
    <n v="9.6172692770073676E-2"/>
    <n v="2203.3354701546937"/>
    <n v="27150.179158651026"/>
    <n v="0.13061621139177215"/>
    <n v="270.63670573099722"/>
    <n v="4023.9510564664715"/>
    <n v="0.26655434496943475"/>
  </r>
  <r>
    <x v="149"/>
    <x v="5"/>
    <x v="5"/>
    <x v="12"/>
    <n v="188477.32697742901"/>
    <n v="5136.5576190476186"/>
    <n v="2176.1483012119998"/>
    <n v="1.1545942082851182"/>
    <n v="12708.129607257"/>
    <n v="25797.381137458"/>
    <n v="9.5000356348407644E-2"/>
    <n v="0.22308355021739179"/>
    <n v="0.13505220478776803"/>
    <n v="1396.3960154700001"/>
    <n v="0.74088275649050606"/>
    <n v="8855.3863883900012"/>
    <n v="18045.901676635"/>
    <n v="3.7208316249057072E-2"/>
    <n v="6.7624002130246996E-2"/>
    <n v="0.11929062851377004"/>
    <n v="767.50029843300001"/>
    <n v="10091.043146055303"/>
    <n v="0.14340155405709676"/>
    <n v="-2.1908980509906195E-2"/>
    <n v="656.35894385999995"/>
    <n v="7834.7978404160003"/>
    <n v="7.3438053685450422E-2"/>
    <n v="0.10667758691341911"/>
    <n v="482.19822783000001"/>
    <n v="336.64001341599999"/>
    <n v="-2.4459237883670326E-2"/>
    <n v="0.11649837597088375"/>
    <n v="121.51339210399999"/>
    <n v="6.4471092652195638E-2"/>
    <n v="97.55312631000001"/>
    <n v="5.1758547234534172E-2"/>
    <n v="560.685767328"/>
    <n v="109.15593845357431"/>
    <n v="327.91874749600004"/>
    <n v="63.840176985457475"/>
    <n v="329.1480729386393"/>
    <n v="128.50014999999999"/>
    <n v="25.016783521222433"/>
    <n v="50.164820437870645"/>
    <n v="104.26686983199997"/>
    <n v="456.418897496"/>
    <n v="2109.3853955309996"/>
    <n v="1.119171960552904"/>
    <n v="11603.182383552001"/>
    <n v="24304.429461571999"/>
    <n v="1873.8539120079997"/>
    <n v="0.99420654041448808"/>
    <n v="22268.271507412992"/>
    <n v="12.099518511926721"/>
    <n v="1848.3923407849998"/>
    <n v="0.98069745068400349"/>
    <n v="21572.443862556"/>
    <n v="11.722953154134798"/>
    <n v="4.7541652831911918E-2"/>
    <n v="0.13407968440429463"/>
    <n v="0.14753695183757021"/>
    <n v="1017.6511719879998"/>
    <n v="6013.8833790580002"/>
    <n v="12645.069422936002"/>
    <n v="7.5040067133528066E-2"/>
    <n v="9.3437562907153549E-2"/>
    <n v="7.8347323768850785E-2"/>
    <n v="672.40040875299997"/>
    <n v="345.25076323499979"/>
    <n v="189.17546575100002"/>
    <n v="25.461571223"/>
    <n v="4.9569328549108906"/>
    <n v="1.3509089730484737E-2"/>
    <n v="695.827644857"/>
    <n v="491.07154408699995"/>
    <n v="324.65579609899999"/>
    <n v="61.369846382999995"/>
    <n v="66.76290568100012"/>
    <n v="1104.9472237050006"/>
    <n v="1492.951675886"/>
    <n v="-1.2847980806712047"/>
    <n v="-0.19595160543032764"/>
    <n v="-3.5732935809283606E-2"/>
    <n v="12.997596957430567"/>
    <n v="3.5422247732214106E-2"/>
    <n v="315.01741737209306"/>
    <n v="0.80159919794283319"/>
    <n v="92.224476904000113"/>
    <n v="4.8931337462698843E-2"/>
    <n v="223.67106257899999"/>
    <n v="1304.5254828139998"/>
    <n v="3642.9168757100006"/>
    <n v="0.34846540594781095"/>
    <n v="0.36562309528733272"/>
    <n v="0.3243158611427035"/>
    <n v="43.544934013700676"/>
    <n v="0.11867266273666199"/>
    <n v="0.69213921044743087"/>
    <n v="1.9899905106598847"/>
    <n v="151.46070195700003"/>
    <n v="29.486810659992695"/>
    <n v="507.05523101201442"/>
    <n v="0"/>
    <n v="0"/>
    <n v="72.210360621999968"/>
    <n v="14.058123353707977"/>
    <n v="2333.0564581099998"/>
    <n v="1.2378446232895661"/>
    <n v="-156.90815689799987"/>
    <n v="-199.57825910899933"/>
    <n v="-2149.9651998240001"/>
    <n v="-30.547337056270106"/>
    <n v="-470.29678330885184"/>
    <n v="-0.60801645609512922"/>
    <n v="-1.4763551227476692"/>
    <n v="0.78788992276276137"/>
    <n v="-8.3250415004447881E-2"/>
    <n v="-1.1883913127170516"/>
    <n v="-131.44658567499988"/>
    <n v="-1454.1375549669999"/>
    <n v="-6.9741325273963151E-2"/>
    <n v="-0.81182595492512832"/>
    <n v="1113.18519324"/>
    <n v="90.586718246292719"/>
    <n v="2402.2818613379441"/>
    <n v="28867.029417418074"/>
    <n v="9.6816085008951003E-2"/>
    <n v="1541.5019359387686"/>
    <n v="20204.115735347135"/>
    <n v="8.212189976300599E-2"/>
    <n v="2328.5813156360005"/>
    <n v="27200.732897007514"/>
    <n v="0.10857271047585293"/>
    <n v="246.91374950891739"/>
    <n v="4083.216635467938"/>
    <n v="0.27888335131517872"/>
  </r>
  <r>
    <x v="150"/>
    <x v="6"/>
    <x v="6"/>
    <x v="12"/>
    <n v="188477.32697742901"/>
    <n v="5151.6581818181821"/>
    <n v="2170.085056034"/>
    <n v="1.1513772456534666"/>
    <n v="14878.214663291001"/>
    <n v="25630.403263893"/>
    <n v="6.7100388244104581E-2"/>
    <n v="-7.1447743854141876E-2"/>
    <n v="0.1072644721832583"/>
    <n v="1714.310288115"/>
    <n v="0.90955783149465841"/>
    <n v="10569.696676505002"/>
    <n v="18039.236412195998"/>
    <n v="-3.8729570731602658E-3"/>
    <n v="5.533853862963678E-2"/>
    <n v="9.5901225888327835E-2"/>
    <n v="1009.9188953170001"/>
    <n v="10088.521559140301"/>
    <n v="0.11620118054045903"/>
    <n v="-2.4906026173914242E-3"/>
    <n v="690.41037317299993"/>
    <n v="7844.9967707670012"/>
    <n v="5.9395675168778528E-2"/>
    <n v="1.4993764745691029E-2"/>
    <n v="474.50683414899999"/>
    <n v="366.97726885400004"/>
    <n v="-3.2972734508241786E-2"/>
    <n v="6.9211414968612273E-2"/>
    <n v="119.13493225400001"/>
    <n v="6.3209158451332959E-2"/>
    <n v="57.425329457999993"/>
    <n v="3.0468030494127777E-2"/>
    <n v="279.21450620700006"/>
    <n v="54.198958151461923"/>
    <n v="145.61451615700003"/>
    <n v="28.265562468977336"/>
    <n v="357.41363540761665"/>
    <n v="0"/>
    <n v="0"/>
    <n v="50.164820437870645"/>
    <n v="133.59999005000003"/>
    <n v="145.61451615700003"/>
    <n v="2270.6238144860008"/>
    <n v="1.2047198731537179"/>
    <n v="13873.806198038001"/>
    <n v="24641.796264788001"/>
    <n v="1996.3576270790008"/>
    <n v="1.0592030665407692"/>
    <n v="22541.806887788996"/>
    <n v="12.202522757469746"/>
    <n v="1856.5904996260008"/>
    <n v="0.98504712975281938"/>
    <n v="21777.714893875003"/>
    <n v="11.791486852680467"/>
    <n v="0.17450695962787544"/>
    <n v="0.14050457107731718"/>
    <n v="0.1447719146477966"/>
    <n v="1008.6017290380003"/>
    <n v="7022.4851080960007"/>
    <n v="12736.549656916002"/>
    <n v="9.9747126714345491E-2"/>
    <n v="9.4339315467606433E-2"/>
    <n v="8.2552134018460288E-2"/>
    <n v="684.43196869999997"/>
    <n v="324.16976033800029"/>
    <n v="190.09571683999997"/>
    <n v="139.767127453"/>
    <n v="27.130512646642984"/>
    <n v="7.4155936787949961E-2"/>
    <n v="764.09199391399989"/>
    <n v="575.63692978300003"/>
    <n v="288.209367966"/>
    <n v="68.312943406000002"/>
    <n v="-100.53875845200082"/>
    <n v="1004.4084652529998"/>
    <n v="988.6069991049992"/>
    <n v="-1.248977922037505"/>
    <n v="-0.43510218409452428"/>
    <n v="-0.39049809569785587"/>
    <n v="-19.515805378321421"/>
    <n v="-5.3342627500251406E-2"/>
    <n v="200.87380048565831"/>
    <n v="0.52413667429135391"/>
    <n v="39.22836900099918"/>
    <n v="2.0813309287698541E-2"/>
    <n v="286.77915658799998"/>
    <n v="1591.3046394019998"/>
    <n v="3606.5537891250005"/>
    <n v="-0.11252965947114624"/>
    <n v="0.24476025865662554"/>
    <n v="0.24014357656008989"/>
    <n v="55.667349514789933"/>
    <n v="0.15215578509469366"/>
    <n v="0.8442949955421245"/>
    <n v="1.9627962597726856"/>
    <n v="216.948239554"/>
    <n v="42.112312559804217"/>
    <n v="500.88055836395"/>
    <n v="0"/>
    <n v="0"/>
    <n v="69.830917033999981"/>
    <n v="13.555036954985717"/>
    <n v="2557.4029710740006"/>
    <n v="1.3568756582484114"/>
    <n v="-387.3179150400008"/>
    <n v="-586.8961741490001"/>
    <n v="-2617.9467900200007"/>
    <n v="-75.18315489311135"/>
    <n v="-564.38265037567294"/>
    <n v="-5.8016398247531518"/>
    <n v="-2.1746541748433046"/>
    <n v="1.0354392169474895"/>
    <n v="-0.20549841259494506"/>
    <n v="-1.4386595854813311"/>
    <n v="-247.5507875870008"/>
    <n v="-1853.8547961060005"/>
    <n v="-0.13134247580699512"/>
    <n v="-1.0276236806920538"/>
    <n v="1100.6219479649999"/>
    <n v="91.295938104448737"/>
    <n v="2376.9787584101232"/>
    <n v="28592.373498572859"/>
    <n v="7.1847073994802502E-2"/>
    <n v="1877.7508876174895"/>
    <n v="20129.245494938838"/>
    <n v="6.1199794056277623E-2"/>
    <n v="2487.1027798501323"/>
    <n v="27494.359726250641"/>
    <n v="0.10728365301245968"/>
    <n v="314.12038973727965"/>
    <n v="4030.6994106029329"/>
    <n v="0.19923392846668331"/>
  </r>
  <r>
    <x v="151"/>
    <x v="7"/>
    <x v="7"/>
    <x v="12"/>
    <n v="188477.32697742901"/>
    <n v="5262.0709523809528"/>
    <n v="1938.667023795"/>
    <n v="1.0285942902974021"/>
    <n v="16816.881687085999"/>
    <n v="25965.047292091"/>
    <n v="8.1702442379020912E-2"/>
    <n v="0.20862794929785244"/>
    <n v="0.12025961438810029"/>
    <n v="1256.805842538"/>
    <n v="0.66682070607278299"/>
    <n v="11826.502519043002"/>
    <n v="18094.589083990999"/>
    <n v="4.6071435111173731E-2"/>
    <n v="5.4345930883839655E-2"/>
    <n v="9.3992420003786048E-2"/>
    <n v="627.03193151899995"/>
    <n v="10114.101668281302"/>
    <n v="0.1061625161386186"/>
    <n v="4.2530603764507902E-2"/>
    <n v="664.1101051290002"/>
    <n v="7832.3879201960008"/>
    <n v="4.9337373472885027E-2"/>
    <n v="-1.8632329514040591E-2"/>
    <n v="464.32775558700001"/>
    <n v="356.75208745800001"/>
    <n v="4.5645483321682834E-2"/>
    <n v="9.1574041980037046E-2"/>
    <n v="150.38964129600001"/>
    <n v="7.9791900547278999E-2"/>
    <n v="74.352695522000005"/>
    <n v="3.9449145801449141E-2"/>
    <n v="457.11884443900004"/>
    <n v="86.870520860644319"/>
    <n v="334.90676548600004"/>
    <n v="63.645429435812396"/>
    <n v="421.05906484342904"/>
    <n v="0"/>
    <n v="0"/>
    <n v="50.164820437870645"/>
    <n v="122.212078953"/>
    <n v="334.90676548600004"/>
    <n v="2154.6904558440001"/>
    <n v="1.1432093665579381"/>
    <n v="16028.496653882001"/>
    <n v="24974.062117835001"/>
    <n v="2008.6625584350002"/>
    <n v="1.0657316668521866"/>
    <n v="22853.574413488997"/>
    <n v="12.326445695787529"/>
    <n v="1800.5444138030002"/>
    <n v="0.95531088151447707"/>
    <n v="21935.504009966004"/>
    <n v="11.83503757909706"/>
    <n v="0.18232076791382723"/>
    <n v="0.1459529599966094"/>
    <n v="0.1429107587006071"/>
    <n v="1012.37602474"/>
    <n v="8034.8611328360003"/>
    <n v="12827.817909268"/>
    <n v="9.9085313454021051E-2"/>
    <n v="9.4935043418147957E-2"/>
    <n v="8.7363995965686891E-2"/>
    <n v="699.04849012600005"/>
    <n v="313.327534614"/>
    <n v="189.26221580000004"/>
    <n v="208.11814463200002"/>
    <n v="39.550615435512491"/>
    <n v="0.11042078533770967"/>
    <n v="918.07040352299998"/>
    <n v="338.24739457899994"/>
    <n v="367.76076541800001"/>
    <n v="38.925910674999997"/>
    <n v="-216.02343204900012"/>
    <n v="788.38503320399968"/>
    <n v="990.9851742559988"/>
    <n v="-1.0889000229846291E-2"/>
    <n v="-0.4945064017256896"/>
    <n v="-0.25289080722835522"/>
    <n v="-41.052930301377828"/>
    <n v="-0.11461507626053605"/>
    <n v="210.99450021313913"/>
    <n v="0.53073860675490703"/>
    <n v="-7.9052874170000962"/>
    <n v="-4.1942909228263776E-3"/>
    <n v="311.42469313400005"/>
    <n v="1902.7293325359999"/>
    <n v="3680.3963352019996"/>
    <n v="0.31080848031600627"/>
    <n v="0.25511120662622844"/>
    <n v="0.20366818902004913"/>
    <n v="59.182914094514125"/>
    <n v="0.16523191310501478"/>
    <n v="1.0095269086471392"/>
    <n v="1.9961656029922887"/>
    <n v="209.92603130700002"/>
    <n v="39.89418485739229"/>
    <n v="505.81871720522577"/>
    <n v="0"/>
    <n v="0"/>
    <n v="101.49866182700003"/>
    <n v="19.288729237121835"/>
    <n v="2466.115148978"/>
    <n v="1.3084412796629528"/>
    <n v="-527.44812518300023"/>
    <n v="-1114.3442993320004"/>
    <n v="-2689.4111609460015"/>
    <n v="-100.23584439589196"/>
    <n v="-557.77704685973947"/>
    <n v="0.15672569528808711"/>
    <n v="-26.529428144591794"/>
    <n v="0.55347373825375823"/>
    <n v="-0.2798469893655508"/>
    <n v="-1.4654269962373814"/>
    <n v="-319.32998055100018"/>
    <n v="-1771.3407574230014"/>
    <n v="-0.16942620402784117"/>
    <n v="-0.97401887954691269"/>
    <n v="1111.400261877"/>
    <n v="91.231463571889108"/>
    <n v="2124.9982713116924"/>
    <n v="28890.764085471223"/>
    <n v="8.4875878512610248E-2"/>
    <n v="1377.6013157430657"/>
    <n v="20138.672164703636"/>
    <n v="5.9825716030769804E-2"/>
    <n v="2361.7843795152253"/>
    <n v="27780.82798319748"/>
    <n v="0.10567690743407199"/>
    <n v="341.35667777444098"/>
    <n v="4101.505493601011"/>
    <n v="0.16294809996132287"/>
  </r>
  <r>
    <x v="152"/>
    <x v="8"/>
    <x v="8"/>
    <x v="12"/>
    <n v="188477.32697742901"/>
    <n v="5506.5976190476194"/>
    <n v="2165.9943171030004"/>
    <n v="1.1492068313141919"/>
    <n v="18982.876004188998"/>
    <n v="25803.533787036999"/>
    <n v="6.2027334172511717E-2"/>
    <n v="-6.9393324274338308E-2"/>
    <n v="9.0237883287068055E-2"/>
    <n v="1678.6854614480001"/>
    <n v="0.89065644572146863"/>
    <n v="13505.187980491002"/>
    <n v="18108.110768974002"/>
    <n v="8.120333371474775E-3"/>
    <n v="4.8370713155727829E-2"/>
    <n v="7.8431694790342954E-2"/>
    <n v="980.79791995899984"/>
    <n v="10128.547157810301"/>
    <n v="9.0491074384478454E-2"/>
    <n v="1.4948469185897206E-2"/>
    <n v="666.13986548799983"/>
    <n v="7845.3800833140012"/>
    <n v="4.7236761539738437E-2"/>
    <n v="1.9891615741518764E-2"/>
    <n v="473.68473766699998"/>
    <n v="364.80668559899993"/>
    <n v="2.4718936925800516E-3"/>
    <n v="0.18665831125744936"/>
    <n v="121.83067825399999"/>
    <n v="6.4639434465552315E-2"/>
    <n v="56.566270660999997"/>
    <n v="3.0012241561434103E-2"/>
    <n v="308.91190674000001"/>
    <n v="56.098507301760527"/>
    <n v="219.65416787300001"/>
    <n v="39.889271573649097"/>
    <n v="460.94833641707817"/>
    <n v="0"/>
    <n v="0"/>
    <n v="50.164820437870645"/>
    <n v="89.257738867"/>
    <n v="219.65416787300001"/>
    <n v="2023.0527199800003"/>
    <n v="1.0733666231494623"/>
    <n v="18051.549373862003"/>
    <n v="25129.864600108001"/>
    <n v="1868.3729287650003"/>
    <n v="0.99129850721447577"/>
    <n v="22986.880914354006"/>
    <n v="12.354749630645081"/>
    <n v="1807.5884746320003"/>
    <n v="0.95904823334451628"/>
    <n v="22074.979707610997"/>
    <n v="11.868251778374091"/>
    <n v="8.3439530024816966E-2"/>
    <n v="0.13859039934172612"/>
    <n v="0.13324870799087485"/>
    <n v="1055.5166236290002"/>
    <n v="9090.3777564650009"/>
    <n v="12910.611055858002"/>
    <n v="8.5114781892614344E-2"/>
    <n v="9.378566576736147E-2"/>
    <n v="8.7856285585967919E-2"/>
    <n v="726.72073208400002"/>
    <n v="328.79589154500013"/>
    <n v="214.75227031899999"/>
    <n v="60.784454132999997"/>
    <n v="11.038477538787886"/>
    <n v="3.2250273869959545E-2"/>
    <n v="911.9012067430001"/>
    <n v="358.78424022499996"/>
    <n v="290.66804872700004"/>
    <n v="42.547082946999993"/>
    <n v="142.94159712300007"/>
    <n v="931.32663032699975"/>
    <n v="673.66918692899912"/>
    <n v="-0.68943130552902687"/>
    <n v="-0.538922479984417"/>
    <n v="-0.54870164264793508"/>
    <n v="25.95824264125589"/>
    <n v="7.5840208164729514E-2"/>
    <n v="130.76506753596917"/>
    <n v="0.35112717999410442"/>
    <n v="203.72605125600006"/>
    <n v="0.10809048203468906"/>
    <n v="383.59698211199998"/>
    <n v="2286.3263146479999"/>
    <n v="3771.2695168709997"/>
    <n v="0.31044001728412596"/>
    <n v="0.26406569548253223"/>
    <n v="0.20279284255379237"/>
    <n v="69.661342384109787"/>
    <n v="0.2035242054116872"/>
    <n v="1.2130511140588265"/>
    <n v="2.037222581505072"/>
    <n v="280.01687131400001"/>
    <n v="50.851159043363992"/>
    <n v="511.73114120270236"/>
    <n v="0"/>
    <n v="0"/>
    <n v="103.58011079799996"/>
    <n v="18.810183340745791"/>
    <n v="2406.6497020920006"/>
    <n v="1.2768908285611498"/>
    <n v="-240.65538498899991"/>
    <n v="-1354.9996843210004"/>
    <n v="-3097.6003299420008"/>
    <n v="-43.703099742853901"/>
    <n v="-640.13246578655924"/>
    <n v="-2.4364588397224116"/>
    <n v="-7.416228976605459"/>
    <n v="0.88568590722719365"/>
    <n v="-0.1276839972469577"/>
    <n v="-1.6860954015109673"/>
    <n v="-179.87093085599992"/>
    <n v="-2185.699123199001"/>
    <n v="-9.5433723376998153E-2"/>
    <n v="-1.1995975492399786"/>
    <n v="1143.135944444"/>
    <n v="91.102514506769836"/>
    <n v="2377.5351633593441"/>
    <n v="28617.811266330194"/>
    <n v="5.5922034350680105E-2"/>
    <n v="1842.6335107613927"/>
    <n v="20085.072916803343"/>
    <n v="4.4930307551386051E-2"/>
    <n v="2220.6332404026753"/>
    <n v="27875.099168766414"/>
    <n v="9.650448354535901E-2"/>
    <n v="421.06080626731205"/>
    <n v="4189.222236368254"/>
    <n v="0.16196802185804726"/>
  </r>
  <r>
    <x v="153"/>
    <x v="9"/>
    <x v="9"/>
    <x v="12"/>
    <n v="188477.32697742901"/>
    <n v="5650.5972727272729"/>
    <n v="2145.2125293100003"/>
    <n v="1.1381806839646549"/>
    <n v="21128.088533498998"/>
    <n v="25914.022621849996"/>
    <n v="6.123775550819377E-2"/>
    <n v="5.4301640616768898E-2"/>
    <n v="7.7348486358713497E-2"/>
    <n v="1495.9204339930002"/>
    <n v="0.7936872078900733"/>
    <n v="15001.108414484002"/>
    <n v="18040.799058911001"/>
    <n v="-4.3059318041113959E-2"/>
    <n v="3.8476400574269487E-2"/>
    <n v="4.8871095672701648E-2"/>
    <n v="818.10751792199994"/>
    <n v="10225.7324650343"/>
    <n v="7.4185288206916722E-2"/>
    <n v="0.13480692615907164"/>
    <n v="684.14813689899995"/>
    <n v="7755.561082399"/>
    <n v="1.9069047320792398E-2"/>
    <n v="-0.11605014803171831"/>
    <n v="496.53994362099996"/>
    <n v="356.24090699699997"/>
    <n v="6.517394324607495E-2"/>
    <n v="-8.0128503292543174E-2"/>
    <n v="182.17131652699999"/>
    <n v="9.6654233932772088E-2"/>
    <n v="118.752274336"/>
    <n v="6.300613248309761E-2"/>
    <n v="348.36850445399995"/>
    <n v="61.651625065443589"/>
    <n v="161.39139082600002"/>
    <n v="28.561828606147348"/>
    <n v="489.51016502322551"/>
    <n v="84.811900000000009"/>
    <n v="15.009369081981198"/>
    <n v="65.174189519851836"/>
    <n v="102.16521362799992"/>
    <n v="246.20329082600003"/>
    <n v="1936.3398166460001"/>
    <n v="1.0273595491291561"/>
    <n v="19987.889190508002"/>
    <n v="25227.987380816001"/>
    <n v="1843.2626341630003"/>
    <n v="0.97797579354663655"/>
    <n v="23086.344029916007"/>
    <n v="12.364883821882666"/>
    <n v="1824.5371504540003"/>
    <n v="0.96804065492317637"/>
    <n v="22191.113696962002"/>
    <n v="11.888096476597898"/>
    <n v="5.3379322892593173E-2"/>
    <n v="0.1297371374666263"/>
    <n v="0.12194537522930338"/>
    <n v="1035.4251565890002"/>
    <n v="10125.802913054002"/>
    <n v="12984.887839743002"/>
    <n v="7.7279206826347702E-2"/>
    <n v="9.2074598094479487E-2"/>
    <n v="8.6781522995550864E-2"/>
    <n v="695.26408738199996"/>
    <n v="340.1610692070002"/>
    <n v="221.56526784900001"/>
    <n v="18.725483708999999"/>
    <n v="3.3138945858659832"/>
    <n v="9.9351386234602414E-3"/>
    <n v="895.230332954"/>
    <n v="259.29397415300002"/>
    <n v="341.02245227699996"/>
    <n v="60.307482069000002"/>
    <n v="208.87271266400012"/>
    <n v="1140.1993429909999"/>
    <n v="686.03524103399945"/>
    <n v="6.2929440639221346E-2"/>
    <n v="-0.48556207554586417"/>
    <n v="-0.56236234969639698"/>
    <n v="36.96471409706168"/>
    <n v="0.11082113483549857"/>
    <n v="124.77061714970796"/>
    <n v="0.35288341530679435"/>
    <n v="227.59819637300012"/>
    <n v="0.12075627345895881"/>
    <n v="424.79687040800002"/>
    <n v="2711.1231850559998"/>
    <n v="3910.4705125800006"/>
    <n v="0.48740548460550825"/>
    <n v="0.29452207254269958"/>
    <n v="0.23955954524552348"/>
    <n v="75.177339651914508"/>
    <n v="0.2253835393468156"/>
    <n v="1.4384346534056422"/>
    <n v="2.1040950270976624"/>
    <n v="326.32241260000012"/>
    <n v="57.750074346123043"/>
    <n v="525.09364645714174"/>
    <n v="0"/>
    <n v="0"/>
    <n v="98.474457807999897"/>
    <n v="17.427265305791469"/>
    <n v="2361.136687054"/>
    <n v="1.2527430884759718"/>
    <n v="-215.9241577439999"/>
    <n v="-1570.9238420650004"/>
    <n v="-3224.4352715460009"/>
    <n v="-38.212625554852835"/>
    <n v="-658.86891522649705"/>
    <n v="1.4236845613804001"/>
    <n v="-13.866514455690309"/>
    <n v="1.0316029762990615"/>
    <n v="-0.11456240451131704"/>
    <n v="-1.751211611790868"/>
    <n v="-197.1986740349999"/>
    <n v="-2329.2049385920009"/>
    <n v="-0.1046272658878568"/>
    <n v="-1.2744242665061007"/>
    <n v="1123.7481077580001"/>
    <n v="90.844616376531278"/>
    <n v="2361.4085400708377"/>
    <n v="28667.23705902752"/>
    <n v="4.3388475415738759E-2"/>
    <n v="1646.6803357864749"/>
    <n v="19955.509255937177"/>
    <n v="1.6038565005681793E-2"/>
    <n v="2131.4854901475842"/>
    <n v="27917.885301595434"/>
    <n v="8.5687139247943467E-2"/>
    <n v="467.60819446615187"/>
    <n v="4332.3181951874103"/>
    <n v="0.19787903777430826"/>
  </r>
  <r>
    <x v="154"/>
    <x v="10"/>
    <x v="10"/>
    <x v="12"/>
    <n v="188477.32697742901"/>
    <n v="5638.6973809523806"/>
    <n v="2300.4276812950002"/>
    <n v="1.2205328450835291"/>
    <n v="23428.516214793999"/>
    <n v="26158.012745283999"/>
    <n v="6.6612516585065062E-2"/>
    <n v="0.1186469885756154"/>
    <n v="8.3648539896989726E-2"/>
    <n v="1607.9201815440001"/>
    <n v="0.85311066711836137"/>
    <n v="16609.028596028002"/>
    <n v="18052.561778066"/>
    <n v="7.3693977143050038E-3"/>
    <n v="3.5381191852080773E-2"/>
    <n v="4.6166558522920731E-2"/>
    <n v="957.36973695699999"/>
    <n v="10192.497206821301"/>
    <n v="6.5688275332486556E-2"/>
    <n v="-3.355046499366432E-2"/>
    <n v="654.50088871000003"/>
    <n v="7762.0721861630009"/>
    <n v="1.322767879734621E-2"/>
    <n v="1.0048158034686727E-2"/>
    <n v="467.216366386"/>
    <n v="341.19696053900003"/>
    <n v="-1.41988957740532E-2"/>
    <n v="5.325566434996043E-2"/>
    <n v="116.181992925"/>
    <n v="6.1642423939359724E-2"/>
    <n v="95.40535534"/>
    <n v="5.0619009124331024E-2"/>
    <n v="480.92015148600007"/>
    <n v="85.28922887590258"/>
    <n v="336.98818700100003"/>
    <n v="59.763481569227686"/>
    <n v="549.27364659245325"/>
    <n v="28.055799999999998"/>
    <n v="4.9755817885834741"/>
    <n v="70.149771308435305"/>
    <n v="115.87616448500003"/>
    <n v="365.043987001"/>
    <n v="1905.5470584150003"/>
    <n v="1.0110219032569356"/>
    <n v="21893.436248923001"/>
    <n v="25177.450520607999"/>
    <n v="1789.8443172060004"/>
    <n v="0.94963375484433854"/>
    <n v="23151.970309886005"/>
    <n v="12.357544065673702"/>
    <n v="1746.0031729720004"/>
    <n v="0.92637305556709848"/>
    <n v="22228.975739174006"/>
    <n v="11.866419007245094"/>
    <n v="-2.5835732162030833E-2"/>
    <n v="0.11424933510685475"/>
    <n v="0.10345774694674548"/>
    <n v="1050.0927753690003"/>
    <n v="11175.895688423003"/>
    <n v="13080.962623884003"/>
    <n v="0.10070542172620267"/>
    <n v="9.2879789001516722E-2"/>
    <n v="8.9086746358483238E-2"/>
    <n v="696.34196122000003"/>
    <n v="353.75081414900023"/>
    <n v="178.44320237300002"/>
    <n v="43.841144234000005"/>
    <n v="7.7750482553109102"/>
    <n v="2.3260699277239949E-2"/>
    <n v="922.99457071200004"/>
    <n v="299.22473196700003"/>
    <n v="290.30383565299996"/>
    <n v="43.641368819"/>
    <n v="394.88062287999992"/>
    <n v="1535.0799658709998"/>
    <n v="980.56222467599946"/>
    <n v="2.9348909105677397"/>
    <n v="-0.33739994447171218"/>
    <n v="-0.25825446450152245"/>
    <n v="70.030469131738414"/>
    <n v="0.20951094182659361"/>
    <n v="173.18192258679528"/>
    <n v="0.50669619575554103"/>
    <n v="438.72176711399993"/>
    <n v="0.23277164110383358"/>
    <n v="377.28028096799994"/>
    <n v="3088.4034660239995"/>
    <n v="3919.0834201770003"/>
    <n v="2.3362272387289496E-2"/>
    <n v="0.25393379820385875"/>
    <n v="0.23894398130128214"/>
    <n v="66.909120223840958"/>
    <n v="0.20017276720673194"/>
    <n v="1.638607420612374"/>
    <n v="2.0996504529435498"/>
    <n v="244.79133388099999"/>
    <n v="43.412745416682483"/>
    <n v="522.03801228566783"/>
    <n v="0"/>
    <n v="0"/>
    <n v="132.48894708699996"/>
    <n v="23.496374807158467"/>
    <n v="2282.8273393830004"/>
    <n v="1.2111946704636676"/>
    <n v="17.600341911999976"/>
    <n v="-1553.3235001530004"/>
    <n v="-2938.5211955010009"/>
    <n v="3.1213489078974588"/>
    <n v="-597.94479420400421"/>
    <n v="-1.0655961274918402"/>
    <n v="9.6232117071160523"/>
    <n v="0.59591282977220006"/>
    <n v="9.3381746198616736E-3"/>
    <n v="-1.5929542571880082"/>
    <n v="61.441486145999981"/>
    <n v="-2015.5266247890004"/>
    <n v="3.2598873897101623E-2"/>
    <n v="-1.1018291987593998"/>
    <n v="1138.5059858469999"/>
    <n v="91.231463571889108"/>
    <n v="2521.5288577304209"/>
    <n v="28869.104351490736"/>
    <n v="5.0065200638006013E-2"/>
    <n v="1762.4623332683705"/>
    <n v="19917.505971630755"/>
    <n v="1.403428574520138E-2"/>
    <n v="2088.6950442414595"/>
    <n v="27800.11768563015"/>
    <n v="6.8294264767983393E-2"/>
    <n v="413.54184860874057"/>
    <n v="4330.0032466336634"/>
    <n v="0.19881942672534092"/>
  </r>
  <r>
    <x v="155"/>
    <x v="11"/>
    <x v="11"/>
    <x v="12"/>
    <n v="188477.32697742901"/>
    <n v="5802.4785714285717"/>
    <n v="3136.4019166419994"/>
    <n v="1.6640738527757226"/>
    <n v="26564.918131435999"/>
    <n v="26564.918131435999"/>
    <n v="7.5727242677363193E-2"/>
    <n v="0.14907708495198246"/>
    <n v="7.5727242677363193E-2"/>
    <n v="1477.9739403059998"/>
    <n v="0.78416537628581384"/>
    <n v="18087.002536334003"/>
    <n v="18087.002536334003"/>
    <n v="2.3858653681501085E-2"/>
    <n v="3.4429909594880792E-2"/>
    <n v="3.4429909594880792E-2"/>
    <n v="687.56283835700003"/>
    <n v="10249.178751665302"/>
    <n v="5.7898084131637439E-2"/>
    <n v="8.984502382116033E-2"/>
    <n v="708.357389227"/>
    <n v="7759.0863374510009"/>
    <n v="4.8453882628538558E-3"/>
    <n v="-4.1974795749107896E-3"/>
    <n v="466.696051947"/>
    <n v="345.68803779499996"/>
    <n v="-1.4308029488329987E-2"/>
    <n v="-3.4849536465542563E-2"/>
    <n v="562.23298731400007"/>
    <n v="0.29830271700602479"/>
    <n v="368.251766003"/>
    <n v="0.19538252791918032"/>
    <n v="727.94322301899979"/>
    <n v="125.45384081268222"/>
    <n v="361.39938073500002"/>
    <n v="62.28362178096306"/>
    <n v="611.55726837341626"/>
    <n v="220.66257999999999"/>
    <n v="38.029021095664781"/>
    <n v="108.17879240410008"/>
    <n v="145.88126228399977"/>
    <n v="582.06196073499996"/>
    <n v="3445.4144045110002"/>
    <n v="1.828025927449408"/>
    <n v="25338.850653434001"/>
    <n v="25338.850653434001"/>
    <n v="3146.6033785730001"/>
    <n v="1.6694864199500343"/>
    <n v="23278.082052244001"/>
    <n v="12.350600693223784"/>
    <n v="3118.4230057949999"/>
    <n v="1.6545348216703246"/>
    <n v="22384.731332924002"/>
    <n v="11.876617570878791"/>
    <n v="4.9147208103692774E-2"/>
    <n v="0.10492652791422441"/>
    <n v="0.10492652791422441"/>
    <n v="2017.8795187320004"/>
    <n v="13193.775207155004"/>
    <n v="13193.775207155004"/>
    <n v="5.9217123121031223E-2"/>
    <n v="8.7593434992811803E-2"/>
    <n v="8.7593434992811803E-2"/>
    <n v="697.21218537200002"/>
    <n v="1320.6673333600004"/>
    <n v="208.79845698099999"/>
    <n v="28.180372777999999"/>
    <n v="4.8566095386823607"/>
    <n v="1.4951598279709646E-2"/>
    <n v="893.35071932000005"/>
    <n v="615.04317056899993"/>
    <n v="508.01586128700001"/>
    <n v="67.49702416400001"/>
    <n v="-309.01248786900078"/>
    <n v="1226.067478001999"/>
    <n v="1226.067478001999"/>
    <n v="-0.44273651695422633"/>
    <n v="-0.30425395389412202"/>
    <n v="-0.30425395389412202"/>
    <n v="-53.255257053525284"/>
    <n v="-0.1639520746736855"/>
    <n v="239.69540458446704"/>
    <n v="0.65051191974344258"/>
    <n v="-280.83211509100079"/>
    <n v="-0.14900047639397584"/>
    <n v="660.59117247099994"/>
    <n v="3748.9946384949994"/>
    <n v="3748.9946384949994"/>
    <n v="-0.20475850034858545"/>
    <n v="0.13824867516691164"/>
    <n v="0.13824867516691164"/>
    <n v="113.84637863614931"/>
    <n v="0.35048840253878849"/>
    <n v="1.9890958231511622"/>
    <n v="1.9890958231511626"/>
    <n v="311.321252797"/>
    <n v="53.653149936640375"/>
    <n v="473.71324068951481"/>
    <n v="0"/>
    <n v="0"/>
    <n v="349.26991967399994"/>
    <n v="60.193228699508943"/>
    <n v="4106.0055769820001"/>
    <n v="2.1785143299881966"/>
    <n v="-969.60366034000072"/>
    <n v="-2522.9271604930009"/>
    <n v="-2522.9271604930009"/>
    <n v="-167.10163568967459"/>
    <n v="-465.86144628805414"/>
    <n v="-0.30002506963714715"/>
    <n v="0.64744573494562996"/>
    <n v="0.64744573494562996"/>
    <n v="-0.51444047721247399"/>
    <n v="-1.33858390340772"/>
    <n v="-941.42328756200072"/>
    <n v="-1629.5764411730008"/>
    <n v="-0.49948887893276434"/>
    <n v="-0.86460078106272698"/>
    <n v="2154.6457182180002"/>
    <n v="92.069632495164413"/>
    <n v="3406.5541825712471"/>
    <n v="29219.016571036718"/>
    <n v="4.3060627946320373E-2"/>
    <n v="1605.278418357567"/>
    <n v="19906.235678550824"/>
    <n v="3.2840473424737837E-3"/>
    <n v="3742.1832922945109"/>
    <n v="27864.679219525071"/>
    <n v="7.1594143166351154E-2"/>
    <n v="717.4908322846785"/>
    <n v="4117.2524840509741"/>
    <n v="0.1053376891349489"/>
  </r>
  <r>
    <x v="156"/>
    <x v="0"/>
    <x v="0"/>
    <x v="13"/>
    <n v="204647.27307504832"/>
    <n v="5907.2377500000002"/>
    <n v="2104.3460953160002"/>
    <n v="1.0282795679101444"/>
    <n v="2104.3460953160002"/>
    <n v="26836.369105146001"/>
    <n v="0.14809956691474646"/>
    <n v="0.14809956691474646"/>
    <n v="8.0075381101618159E-2"/>
    <n v="1480.6029829730003"/>
    <n v="0.72349020865283309"/>
    <n v="1480.6029829730003"/>
    <n v="18154.877708507003"/>
    <n v="4.8045470368820675E-2"/>
    <n v="4.8045470368820675E-2"/>
    <n v="3.1962539941321699E-2"/>
    <n v="867.40957651899998"/>
    <n v="10329.734832136299"/>
    <n v="5.8475601379168518E-2"/>
    <n v="0.1023774830709856"/>
    <n v="626.11145028699991"/>
    <n v="7784.5799506220001"/>
    <n v="5.3667115893716311E-3"/>
    <n v="4.2445647790636976E-2"/>
    <n v="584.53052742399996"/>
    <n v="300.26534265100003"/>
    <n v="4.6219192524704411E-2"/>
    <n v="-9.8608638976610541E-3"/>
    <n v="167.33217487799999"/>
    <n v="8.1766139545204633E-2"/>
    <n v="13.494319379999999"/>
    <n v="6.5939404797499346E-3"/>
    <n v="442.91661808499993"/>
    <n v="74.978634148422401"/>
    <n v="343.91728193699998"/>
    <n v="58.219644526242398"/>
    <n v="58.219644526242398"/>
    <n v="0"/>
    <n v="0"/>
    <n v="0"/>
    <n v="98.999336147999941"/>
    <n v="343.91728193699998"/>
    <n v="1964.4841594950001"/>
    <n v="0.95993664121514277"/>
    <n v="1964.4841594950001"/>
    <n v="25757.448669827001"/>
    <n v="1861.919277423"/>
    <n v="0.90981875763387099"/>
    <n v="23716.958168025001"/>
    <n v="12.505398576748794"/>
    <n v="1526.0771934630002"/>
    <n v="0.74571098384651169"/>
    <n v="22546.072585251"/>
    <n v="11.898243614100355"/>
    <n v="0.27078191900538973"/>
    <n v="0.27078191900538973"/>
    <n v="0.11371759934123848"/>
    <n v="963.42533363900009"/>
    <n v="963.42533363900009"/>
    <n v="13207.595181445004"/>
    <n v="1.4553386998020112E-2"/>
    <n v="1.4553386998020112E-2"/>
    <n v="8.0512674734218859E-2"/>
    <n v="687.98404972599997"/>
    <n v="275.44128391300012"/>
    <n v="109.554978343"/>
    <n v="335.84208395999997"/>
    <n v="56.852643853719947"/>
    <n v="0.16410777378735941"/>
    <n v="1170.8855827739999"/>
    <n v="255.85564789399999"/>
    <n v="275.85550780300002"/>
    <n v="23.950607856000005"/>
    <n v="139.86193582100009"/>
    <n v="139.86193582100009"/>
    <n v="1078.9204353189991"/>
    <n v="-0.51269142676297541"/>
    <n v="-0.51269142676297541"/>
    <n v="-0.37246716747499642"/>
    <n v="23.67636816733846"/>
    <n v="6.8342926695001638E-2"/>
    <n v="202.9936217201498"/>
    <n v="0.56657712523626969"/>
    <n v="475.70401978100006"/>
    <n v="0.23245070048236102"/>
    <n v="36.879908792000002"/>
    <n v="36.879908792000002"/>
    <n v="3716.6107404949998"/>
    <n v="-0.46754429910630257"/>
    <n v="-0.46754429910630257"/>
    <n v="0.12285336949422154"/>
    <n v="6.2431732652033514"/>
    <n v="1.8021207044608599E-2"/>
    <n v="1.8021207044608599E-2"/>
    <n v="1.9703678848726869"/>
    <n v="29.458927858999999"/>
    <n v="4.986920978252483"/>
    <n v="469.05432447765276"/>
    <n v="0"/>
    <n v="0"/>
    <n v="7.4209809330000027"/>
    <n v="1.2562522869508683"/>
    <n v="2001.364068287"/>
    <n v="0.97795784825975129"/>
    <n v="102.98202702900008"/>
    <n v="102.98202702900008"/>
    <n v="-2637.6903051760009"/>
    <n v="17.43319490213511"/>
    <n v="-494.23535795299705"/>
    <n v="-0.52705253476201541"/>
    <n v="-0.52705253476201541"/>
    <n v="0.65823155793518118"/>
    <n v="5.0321719650393032E-2"/>
    <n v="-1.403790759636417"/>
    <n v="438.82411098900002"/>
    <n v="-1466.8047224020008"/>
    <n v="0.21442949343775242"/>
    <n v="-0.79663579698798048"/>
    <n v="1078.573615044"/>
    <n v="94.455190199871055"/>
    <n v="2227.8776749727754"/>
    <n v="29406.104343919829"/>
    <n v="4.5810935885813198E-2"/>
    <n v="1567.5189260007669"/>
    <n v="19900.78918132776"/>
    <n v="-5.2442349930315046E-4"/>
    <n v="2079.8054139090409"/>
    <n v="28223.257492047749"/>
    <n v="7.8516848405417505E-2"/>
    <n v="39.044872721086691"/>
    <n v="4079.1773536605092"/>
    <n v="9.0386547912291615E-2"/>
  </r>
  <r>
    <x v="157"/>
    <x v="1"/>
    <x v="1"/>
    <x v="13"/>
    <n v="204647.27307504832"/>
    <n v="5792.0097499999993"/>
    <n v="2306.6031194690004"/>
    <n v="1.127111583169311"/>
    <n v="4410.9492147850005"/>
    <n v="27212.420782107001"/>
    <n v="0.17205044356022015"/>
    <n v="0.19478977284980692"/>
    <n v="8.9380720674048897E-2"/>
    <n v="1174.9446919240002"/>
    <n v="0.57413161400549129"/>
    <n v="2655.5476748970004"/>
    <n v="18206.771634881999"/>
    <n v="4.6207996972988274E-2"/>
    <n v="4.7231686419735963E-2"/>
    <n v="3.0381885033412992E-2"/>
    <n v="684.45120120599995"/>
    <n v="10430.303508732299"/>
    <n v="5.8225768279428047E-2"/>
    <n v="0.17224128545921791"/>
    <n v="576.88448399200001"/>
    <n v="7772.1967299239996"/>
    <n v="3.3331766496591531E-3"/>
    <n v="-2.1014592517868524E-2"/>
    <n v="519.04980288799993"/>
    <n v="291.19534494099997"/>
    <n v="0.2196263799228706"/>
    <n v="1.3382871217444636E-2"/>
    <n v="513.92214080899998"/>
    <n v="0.25112581911635551"/>
    <n v="58.618505891999995"/>
    <n v="2.8643677978793979E-2"/>
    <n v="559.11778084399998"/>
    <n v="96.532603530924646"/>
    <n v="111.39789541499999"/>
    <n v="19.233029677652045"/>
    <n v="77.452674203894446"/>
    <n v="0"/>
    <n v="0"/>
    <n v="0"/>
    <n v="447.71988542899999"/>
    <n v="111.39789541499999"/>
    <n v="2220.6561107080001"/>
    <n v="1.0851139511121852"/>
    <n v="4185.140270203"/>
    <n v="25946.890530354005"/>
    <n v="1963.1081615800001"/>
    <n v="0.95926426581803925"/>
    <n v="23727.697779259001"/>
    <n v="12.428798963523276"/>
    <n v="1921.7870177990001"/>
    <n v="0.93907286861049044"/>
    <n v="22711.605032016003"/>
    <n v="11.905504365466465"/>
    <n v="9.3265326643961366E-2"/>
    <n v="0.16998121664736154"/>
    <n v="0.10751645290546841"/>
    <n v="993.1918995489998"/>
    <n v="1956.6172331879998"/>
    <n v="13202.655501382002"/>
    <n v="-4.9489267386173541E-3"/>
    <n v="4.5592882947205204E-3"/>
    <n v="7.0593985636330014E-2"/>
    <n v="690.50206078999997"/>
    <n v="302.68983875899983"/>
    <n v="307.56689886499998"/>
    <n v="41.321143781000004"/>
    <n v="7.1341633672146374"/>
    <n v="2.0191397207548766E-2"/>
    <n v="1016.092747243"/>
    <n v="576.48235894000004"/>
    <n v="289.79147610899997"/>
    <n v="12.302333464"/>
    <n v="85.947008761000234"/>
    <n v="225.80894458200032"/>
    <n v="1265.5302517529994"/>
    <n v="-1.8538109630340964"/>
    <n v="0.21177131558442275"/>
    <n v="-0.18443400762889972"/>
    <n v="14.838892279316388"/>
    <n v="4.1997632057125783E-2"/>
    <n v="238.97995941488057"/>
    <n v="0.66198320131544752"/>
    <n v="127.26815254200024"/>
    <n v="6.2189029264674553E-2"/>
    <n v="214.13003094599998"/>
    <n v="251.00993973799999"/>
    <n v="3666.750670807"/>
    <n v="-0.18887098254160217"/>
    <n v="-0.24679070779166334"/>
    <n v="4.2322810122055632E-2"/>
    <n v="36.969901672903781"/>
    <n v="0.1046337083941862"/>
    <n v="0.1226549154387948"/>
    <n v="1.9349369473661946"/>
    <n v="182.79470340800003"/>
    <n v="31.559805887412406"/>
    <n v="454.27261767519241"/>
    <n v="0"/>
    <n v="0"/>
    <n v="31.335327537999945"/>
    <n v="5.4100957854913743"/>
    <n v="2434.7861416539999"/>
    <n v="1.1897476595063714"/>
    <n v="-128.18302218499974"/>
    <n v="-25.200995155999664"/>
    <n v="-2401.2204190540006"/>
    <n v="-22.131009393587391"/>
    <n v="-439.75934979701572"/>
    <n v="-0.64847936417092034"/>
    <n v="-0.8284569911693993"/>
    <n v="0.22128378640502144"/>
    <n v="-6.2636076337060406E-2"/>
    <n v="-1.272953746050747"/>
    <n v="-86.861878403999739"/>
    <n v="-1385.1276718110005"/>
    <n v="-4.2444679129511644E-2"/>
    <n v="-0.74965914799393318"/>
    <n v="1136.1814407270001"/>
    <n v="94.906511927788515"/>
    <n v="2430.3949988426766"/>
    <n v="29697.724137526857"/>
    <n v="5.3085635264785935E-2"/>
    <n v="1238.0021855802474"/>
    <n v="19894.611554503368"/>
    <n v="-3.2427498621576678E-3"/>
    <n v="2339.8353449103997"/>
    <n v="28312.797621221915"/>
    <n v="7.0859142338219883E-2"/>
    <n v="225.6220638568247"/>
    <n v="4012.336098886381"/>
    <n v="1.0832244678793401E-2"/>
  </r>
  <r>
    <x v="158"/>
    <x v="2"/>
    <x v="2"/>
    <x v="13"/>
    <n v="204647.27307504832"/>
    <n v="5694.6371428571429"/>
    <n v="1934.983097631"/>
    <n v="0.94552107563212062"/>
    <n v="6345.9323124160001"/>
    <n v="27258.850828675"/>
    <n v="0.12277649407045632"/>
    <n v="2.458498401295417E-2"/>
    <n v="8.2728005770891011E-2"/>
    <n v="1430.0887423899999"/>
    <n v="0.69880664467273756"/>
    <n v="4085.6364172870003"/>
    <n v="18226.055760722"/>
    <n v="1.3668884843287099E-2"/>
    <n v="3.523382571491096E-2"/>
    <n v="2.1949032433264293E-2"/>
    <n v="810.79264540700001"/>
    <n v="10518.946351419301"/>
    <n v="5.9531477249261666E-2"/>
    <n v="0.1227485521052889"/>
    <n v="577.56757059699987"/>
    <n v="7715.702707255"/>
    <n v="-9.7148489576969199E-3"/>
    <n v="-8.9098635320275288E-2"/>
    <n v="517.33491058499999"/>
    <n v="299.09219682499997"/>
    <n v="0.10219433136697686"/>
    <n v="-9.0291953474149866E-2"/>
    <n v="89.306564304000005"/>
    <n v="4.3639264262880978E-2"/>
    <n v="111.10193158799999"/>
    <n v="5.4289475700590763E-2"/>
    <n v="304.48585934900001"/>
    <n v="53.46887812350267"/>
    <n v="170.13176654599999"/>
    <n v="29.875787039284578"/>
    <n v="107.32846124317902"/>
    <n v="27.017807999999999"/>
    <n v="4.7444301229778585"/>
    <n v="4.7444301229778585"/>
    <n v="107.33628480300001"/>
    <n v="197.149574546"/>
    <n v="2068.5652801720003"/>
    <n v="1.0107954281967957"/>
    <n v="6253.7055503749998"/>
    <n v="26050.632431864004"/>
    <n v="1884.4217861590002"/>
    <n v="0.92081451066682152"/>
    <n v="23804.944780730002"/>
    <n v="12.390784731407461"/>
    <n v="1825.1885317400001"/>
    <n v="0.89187043849378156"/>
    <n v="22795.847180053002"/>
    <n v="11.87368471793123"/>
    <n v="5.2799606639781338E-2"/>
    <n v="0.12843586590513345"/>
    <n v="0.10166845013689074"/>
    <n v="1027.3979946739998"/>
    <n v="2984.0152278619998"/>
    <n v="13210.965114570001"/>
    <n v="8.1539671523709334E-3"/>
    <n v="5.7940409556735961E-3"/>
    <n v="6.3273457085563534E-2"/>
    <n v="693.1913313"/>
    <n v="334.20666337399985"/>
    <n v="206.57405407600004"/>
    <n v="59.233254418999998"/>
    <n v="10.401585374635685"/>
    <n v="2.8944072173039882E-2"/>
    <n v="1009.0976006770001"/>
    <n v="373.11395542700001"/>
    <n v="337.93845605000001"/>
    <n v="64.307565525999991"/>
    <n v="-133.58218254100029"/>
    <n v="92.226762041000029"/>
    <n v="1208.2183968109994"/>
    <n v="0.75143055951357085"/>
    <n v="-0.16215257287087315"/>
    <n v="-0.21008602156715195"/>
    <n v="-23.457540698366387"/>
    <n v="-6.5274352564675023E-2"/>
    <n v="231.5287520741376"/>
    <n v="0.63717542837715591"/>
    <n v="-74.348928122000302"/>
    <n v="-3.6330280391635141E-2"/>
    <n v="290.12791172599998"/>
    <n v="541.13785146399994"/>
    <n v="3724.8730533659996"/>
    <n v="0.25052154044640429"/>
    <n v="-4.267347622604678E-2"/>
    <n v="5.3432139432888937E-2"/>
    <n v="50.947567763805843"/>
    <n v="0.14176974233104206"/>
    <n v="0.26442465776983681"/>
    <n v="1.9536120273908344"/>
    <n v="187.93566202399998"/>
    <n v="33.002218984177091"/>
    <n v="451.82662235777576"/>
    <n v="0"/>
    <n v="0"/>
    <n v="102.192249702"/>
    <n v="17.945348779628752"/>
    <n v="2358.6931918980004"/>
    <n v="1.1525651705278377"/>
    <n v="-423.71009426700027"/>
    <n v="-448.91108942299991"/>
    <n v="-2516.6546565550007"/>
    <n v="-74.405108462172223"/>
    <n v="-449.46870717435507"/>
    <n v="0.37445111242889717"/>
    <n v="-1.3780162618966973E-2"/>
    <n v="0.25432397945028895"/>
    <n v="-0.20704409489571704"/>
    <n v="-1.3164365990136784"/>
    <n v="-364.47683984800028"/>
    <n v="-1507.5570558780005"/>
    <n v="-0.17810002272267719"/>
    <n v="-0.79933658553744635"/>
    <n v="1125.249867837"/>
    <n v="94.455190199871055"/>
    <n v="2048.5725490960276"/>
    <n v="29652.55416896833"/>
    <n v="4.5251369781625472E-2"/>
    <n v="1514.0393443323478"/>
    <n v="19844.563722088718"/>
    <n v="-1.297418695746555E-2"/>
    <n v="2189.9964160728823"/>
    <n v="28324.494494546572"/>
    <n v="6.3612310303177599E-2"/>
    <n v="307.15931132220203"/>
    <n v="4062.2827041771197"/>
    <n v="1.9876011309283736E-2"/>
  </r>
  <r>
    <x v="159"/>
    <x v="3"/>
    <x v="3"/>
    <x v="13"/>
    <n v="204647.27307504832"/>
    <n v="5567.504047619047"/>
    <n v="2256.5545515949998"/>
    <n v="1.1026555681333099"/>
    <n v="8602.4868640109999"/>
    <n v="27281.618514209"/>
    <n v="9.0885086031454954E-2"/>
    <n v="1.0192416241638913E-2"/>
    <n v="7.2436827866541265E-2"/>
    <n v="1844.0988859499998"/>
    <n v="0.90111090083948076"/>
    <n v="5929.7353032370002"/>
    <n v="18291.532493051"/>
    <n v="3.6813177096495231E-2"/>
    <n v="3.5724475252459031E-2"/>
    <n v="1.3610286075842026E-2"/>
    <n v="1281.238090888"/>
    <n v="10621.733228480001"/>
    <n v="4.7954211502262423E-2"/>
    <n v="8.722200448746209E-2"/>
    <n v="560.78165205000005"/>
    <n v="7650.2341988619992"/>
    <n v="-2.0911418927277103E-2"/>
    <n v="-0.10454050558117001"/>
    <n v="561.20960941300007"/>
    <n v="264.93619715800003"/>
    <n v="0.13145372843248504"/>
    <n v="-0.17774867036176023"/>
    <n v="86.097928316000008"/>
    <n v="4.2071378241344139E-2"/>
    <n v="49.111768249000001"/>
    <n v="2.3998251973281714E-2"/>
    <n v="277.24596907999995"/>
    <n v="49.797174229009258"/>
    <n v="169.92624759"/>
    <n v="30.521082003105015"/>
    <n v="137.84954324628404"/>
    <n v="0"/>
    <n v="0"/>
    <n v="4.7444301229778585"/>
    <n v="107.31972148999995"/>
    <n v="169.92624759"/>
    <n v="1876.1431719349998"/>
    <n v="0.91676920182903188"/>
    <n v="8129.8487223100001"/>
    <n v="25989.299355279003"/>
    <n v="1767.4340287179998"/>
    <n v="0.86364895175996115"/>
    <n v="23772.893573428999"/>
    <n v="12.29968476727554"/>
    <n v="1744.6634297749997"/>
    <n v="0.85252219761325443"/>
    <n v="22756.768815880001"/>
    <n v="11.779810963016139"/>
    <n v="-3.1656169530775435E-2"/>
    <n v="8.6965358192536035E-2"/>
    <n v="8.6986829229449558E-2"/>
    <n v="1018.3175989209999"/>
    <n v="4002.3328267829997"/>
    <n v="13213.000023499999"/>
    <n v="2.0023060021008288E-3"/>
    <n v="4.8265867494980963E-3"/>
    <n v="5.64185206186123E-2"/>
    <n v="691.82088617299996"/>
    <n v="326.49671274799994"/>
    <n v="177.742523105"/>
    <n v="22.770598943"/>
    <n v="4.0899115201789371"/>
    <n v="1.1126754146706641E-2"/>
    <n v="1016.124757549"/>
    <n v="331.37722629799998"/>
    <n v="295.84329470599994"/>
    <n v="30.091929961999995"/>
    <n v="380.41137965999997"/>
    <n v="472.638141701"/>
    <n v="1292.3191589299988"/>
    <n v="0.28382635363163256"/>
    <n v="0.16302629965078186"/>
    <n v="-0.15502453608265809"/>
    <n v="68.327095302729703"/>
    <n v="0.18588636630427779"/>
    <n v="240.14801685539049"/>
    <n v="0.66584892335474888"/>
    <n v="403.18197860299995"/>
    <n v="0.19701312045098443"/>
    <n v="280.27132817200004"/>
    <n v="821.40917963599998"/>
    <n v="3736.9787007499999"/>
    <n v="4.5142418479604762E-2"/>
    <n v="-1.4417537334079245E-2"/>
    <n v="3.5174027548922071E-2"/>
    <n v="50.340570168396845"/>
    <n v="0.13695336564256042"/>
    <n v="0.40137802341239726"/>
    <n v="1.9482853187727309"/>
    <n v="173.31122575600003"/>
    <n v="31.129070454850748"/>
    <n v="447.96683964409402"/>
    <n v="0"/>
    <n v="0"/>
    <n v="106.96010241600001"/>
    <n v="19.21149971354609"/>
    <n v="2156.4145001070001"/>
    <n v="1.0537225674715924"/>
    <n v="100.14005148799993"/>
    <n v="-348.77103793499998"/>
    <n v="-2444.6595418200013"/>
    <n v="17.986525134332862"/>
    <n v="-437.15350467986428"/>
    <n v="2.5580130226202829"/>
    <n v="-0.18327993838938461"/>
    <n v="0.1749870456524445"/>
    <n v="4.8933000661717359E-2"/>
    <n v="-1.282436395417982"/>
    <n v="122.91065043099992"/>
    <n v="-1428.5347842710009"/>
    <n v="6.0059754808424001E-2"/>
    <n v="-0.76256259115858127"/>
    <n v="1114.413549244"/>
    <n v="94.132817537072853"/>
    <n v="2397.2028147423594"/>
    <n v="29569.725896194148"/>
    <n v="3.3333328832989562E-2"/>
    <n v="1959.0392959646915"/>
    <n v="19828.912280568671"/>
    <n v="-2.3419859232950535E-2"/>
    <n v="1993.080862788483"/>
    <n v="28166.519049923088"/>
    <n v="4.7690280300579646E-2"/>
    <n v="297.7402945169672"/>
    <n v="4062.2957467955994"/>
    <n v="3.3607060378515463E-4"/>
  </r>
  <r>
    <x v="160"/>
    <x v="4"/>
    <x v="4"/>
    <x v="13"/>
    <n v="204647.27307504832"/>
    <n v="5619.4034090909099"/>
    <n v="2503.5869280660004"/>
    <n v="1.2233668645796634"/>
    <n v="11106.073792077001"/>
    <n v="27139.010617468"/>
    <n v="5.4509447875917827E-2"/>
    <n v="-5.3891684544202456E-2"/>
    <n v="6.8445469192222053E-2"/>
    <n v="1969.6048592640002"/>
    <n v="0.96243884888791364"/>
    <n v="7899.3401625010001"/>
    <n v="18527.352325914999"/>
    <n v="0.13601445927448808"/>
    <n v="5.9036111801363589E-2"/>
    <n v="2.9537117350750597E-2"/>
    <n v="1337.3660351000001"/>
    <n v="10829.546687584001"/>
    <n v="7.1358821902761882E-2"/>
    <n v="0.18397856241508492"/>
    <n v="565.20774342999994"/>
    <n v="7630.5786028419989"/>
    <n v="-1.8136698969121956E-2"/>
    <n v="-3.3607160329939711E-2"/>
    <n v="551.44107655400001"/>
    <n v="290.62940420300004"/>
    <n v="0.17070386361799628"/>
    <n v="-7.1585097945226939E-2"/>
    <n v="69.819766013999995"/>
    <n v="3.411712502438069E-2"/>
    <n v="68.945188874999999"/>
    <n v="3.3689766708846589E-2"/>
    <n v="395.21711391299993"/>
    <n v="70.330795841001375"/>
    <n v="169.51257126200002"/>
    <n v="30.165581454388455"/>
    <n v="168.01512470067249"/>
    <n v="126.3381974"/>
    <n v="22.48249292720535"/>
    <n v="27.22692305018321"/>
    <n v="99.366345250999913"/>
    <n v="295.85076866200001"/>
    <n v="2089.3681252820002"/>
    <n v="1.0209606479905482"/>
    <n v="10219.216847592001"/>
    <n v="26064.270513005002"/>
    <n v="1883.4349994380002"/>
    <n v="0.92033232162703016"/>
    <n v="23887.275609546999"/>
    <n v="12.281414556868652"/>
    <n v="1820.3315003450002"/>
    <n v="0.88949707122530175"/>
    <n v="22840.126731189004"/>
    <n v="11.747725787245754"/>
    <n v="3.7217668083049382E-2"/>
    <n v="7.6409876942419741E-2"/>
    <n v="7.6649042206553997E-2"/>
    <n v="997.34287980200008"/>
    <n v="4999.6757065849997"/>
    <n v="13197.218706669999"/>
    <n v="-1.5576882757773358E-2"/>
    <n v="6.8921927009846229E-4"/>
    <n v="4.9561137199477079E-2"/>
    <n v="669.325814186"/>
    <n v="328.01706561600008"/>
    <n v="185.33233860999999"/>
    <n v="63.103499092999996"/>
    <n v="11.229572696438373"/>
    <n v="3.0835250401728371E-2"/>
    <n v="1047.148878358"/>
    <n v="374.75303312999995"/>
    <n v="366.76680859800001"/>
    <n v="102.069566049"/>
    <n v="414.21880278400022"/>
    <n v="886.85694448500021"/>
    <n v="1074.7401044629987"/>
    <n v="-0.34438080466702248"/>
    <n v="-0.1457615674902748"/>
    <n v="-9.8196025948860233E-2"/>
    <n v="73.712238226906592"/>
    <n v="0.20240621658911517"/>
    <n v="189.22408337218678"/>
    <n v="0.53304354320540814"/>
    <n v="477.3223018770002"/>
    <n v="0.23324146699084353"/>
    <n v="470.21550394600007"/>
    <n v="1291.624683582"/>
    <n v="3959.7649018419993"/>
    <n v="0.90040346281644323"/>
    <n v="0.19500337825437608"/>
    <n v="0.1045009987366754"/>
    <n v="83.677121878329444"/>
    <n v="0.22976876108853034"/>
    <n v="0.63114678450092754"/>
    <n v="2.0467760599413212"/>
    <n v="303.36091412600001"/>
    <n v="53.984541069828055"/>
    <n v="471.82299419451988"/>
    <n v="0"/>
    <n v="0"/>
    <n v="166.85458982000006"/>
    <n v="29.692580808501393"/>
    <n v="2559.5836292280001"/>
    <n v="1.2507294090790786"/>
    <n v="-55.996701161999852"/>
    <n v="-404.76773909699983"/>
    <n v="-2885.0247973790015"/>
    <n v="-9.964883651422852"/>
    <n v="-522.94362989547187"/>
    <n v="-1.1456849175652462"/>
    <n v="8.485980068560961"/>
    <n v="0.20543384359736505"/>
    <n v="-2.736254449941521E-2"/>
    <n v="-1.5137325167359128"/>
    <n v="7.1067979310001448"/>
    <n v="-1837.8759190210012"/>
    <n v="3.472705902313166E-3"/>
    <n v="-0.98004374711301645"/>
    <n v="1084.8553830119999"/>
    <n v="94.584139264990327"/>
    <n v="2646.9415987937059"/>
    <n v="29322.275271239156"/>
    <n v="2.9661918266564724E-2"/>
    <n v="2082.3838696104053"/>
    <n v="20014.892358961592"/>
    <n v="-8.4605169916958101E-3"/>
    <n v="2209.004745952544"/>
    <n v="28172.188325720941"/>
    <n v="3.7642814844714101E-2"/>
    <n v="497.1399090799224"/>
    <n v="4288.7989501445245"/>
    <n v="6.5817871530132965E-2"/>
  </r>
  <r>
    <x v="161"/>
    <x v="5"/>
    <x v="5"/>
    <x v="13"/>
    <n v="204647.27307504832"/>
    <n v="5639.0154545454552"/>
    <n v="2120.2597852710001"/>
    <n v="1.0360557232997958"/>
    <n v="13226.333577348001"/>
    <n v="27083.122101526998"/>
    <n v="4.077735954117756E-2"/>
    <n v="-2.5682310304804501E-2"/>
    <n v="4.9839980159927633E-2"/>
    <n v="1500.097742528"/>
    <n v="0.73301623812885286"/>
    <n v="9399.4379050290008"/>
    <n v="18631.054052972999"/>
    <n v="7.4263837700149882E-2"/>
    <n v="6.1437354936006772E-2"/>
    <n v="3.2425776601433309E-2"/>
    <n v="882.76883738999993"/>
    <n v="10944.815226541001"/>
    <n v="8.4606920030804389E-2"/>
    <n v="0.15018696304397916"/>
    <n v="613.28520026000012"/>
    <n v="7587.5048592419998"/>
    <n v="-3.1563415701466258E-2"/>
    <n v="-6.5625286290282303E-2"/>
    <n v="552.69549278"/>
    <n v="310.34171366299995"/>
    <n v="0.14619975952058861"/>
    <n v="-7.8119946248047856E-2"/>
    <n v="178.85113111599998"/>
    <n v="8.7394827416249835E-2"/>
    <n v="50.440711433000004"/>
    <n v="2.4647634280717909E-2"/>
    <n v="390.87020019400001"/>
    <n v="69.315327000732069"/>
    <n v="172.634485254"/>
    <n v="30.614295464440357"/>
    <n v="198.62942016511283"/>
    <n v="111.53113999999999"/>
    <n v="19.778477448593943"/>
    <n v="47.005400498777149"/>
    <n v="106.70457494000001"/>
    <n v="284.16562525400002"/>
    <n v="2015.4368392459999"/>
    <n v="0.98483444658795838"/>
    <n v="12234.653686838001"/>
    <n v="25970.321956719999"/>
    <n v="1780.2316888409998"/>
    <n v="0.8699024727234711"/>
    <n v="23793.65338638"/>
    <n v="12.157110489177635"/>
    <n v="1768.8164500799999"/>
    <n v="0.86432446594650636"/>
    <n v="22760.550840484004"/>
    <n v="11.631352802508257"/>
    <n v="-4.4538355335180468E-2"/>
    <n v="5.4422250931876803E-2"/>
    <n v="6.8542752578576671E-2"/>
    <n v="1055.1315176850001"/>
    <n v="6054.80722427"/>
    <n v="13234.699052367001"/>
    <n v="3.6830248643827224E-2"/>
    <n v="6.8048950457715307E-3"/>
    <n v="4.6629212518320529E-2"/>
    <n v="714.90733641500003"/>
    <n v="340.22418127000003"/>
    <n v="188.21906006099999"/>
    <n v="11.415238760999999"/>
    <n v="2.0243318808070456"/>
    <n v="5.57800677696487E-3"/>
    <n v="1033.102545896"/>
    <n v="348.70485776200002"/>
    <n v="298.02015229099999"/>
    <n v="113.946012686"/>
    <n v="104.82294602500019"/>
    <n v="991.6798905100004"/>
    <n v="1112.8001448069988"/>
    <n v="0.57007764949378892"/>
    <n v="-0.10250926991354692"/>
    <n v="-0.2546308344865873"/>
    <n v="18.588873690797442"/>
    <n v="5.1221276711837488E-2"/>
    <n v="194.81536010555365"/>
    <n v="0.54884257218503163"/>
    <n v="116.23818478600019"/>
    <n v="5.6799283488802352E-2"/>
    <n v="393.31358946200004"/>
    <n v="1684.938273044"/>
    <n v="4129.4074287250005"/>
    <n v="0.75844646565794704"/>
    <n v="0.29161008753114537"/>
    <n v="0.13354423655911263"/>
    <n v="69.748627687296164"/>
    <n v="0.19219097501375645"/>
    <n v="0.82333775951468402"/>
    <n v="2.1202943722184155"/>
    <n v="237.98669741800001"/>
    <n v="42.203590207607157"/>
    <n v="484.53977374213434"/>
    <n v="0"/>
    <n v="0"/>
    <n v="155.32689204400003"/>
    <n v="27.545037479688993"/>
    <n v="2408.7504287080001"/>
    <n v="1.1770254216017149"/>
    <n v="-288.49064343699985"/>
    <n v="-693.25838253399968"/>
    <n v="-3016.6072839180015"/>
    <n v="-51.159753996498715"/>
    <n v="-543.55604683570039"/>
    <n v="0.83859557807779761"/>
    <n v="2.4736167437725656"/>
    <n v="0.40309586600050373"/>
    <n v="-0.14096969830191897"/>
    <n v="-1.5714518000333841"/>
    <n v="-277.07540467599983"/>
    <n v="-1983.5047380220012"/>
    <n v="-0.13539169152495409"/>
    <n v="-1.0456941133640072"/>
    <n v="1143.2719707460001"/>
    <n v="94.842037395228886"/>
    <n v="2235.5696308329852"/>
    <n v="29155.563040734196"/>
    <n v="9.9952655032118365E-3"/>
    <n v="1581.680216628775"/>
    <n v="20055.070639651596"/>
    <n v="-7.3769670322559877E-3"/>
    <n v="2125.0459127603981"/>
    <n v="27968.652922845336"/>
    <n v="2.8231593198075444E-2"/>
    <n v="414.70385945313535"/>
    <n v="4456.5890600887415"/>
    <n v="9.1440758096836827E-2"/>
  </r>
  <r>
    <x v="162"/>
    <x v="6"/>
    <x v="6"/>
    <x v="13"/>
    <n v="204647.27307504832"/>
    <n v="5559.9740476190473"/>
    <n v="2284.9892885099998"/>
    <n v="1.116550078667331"/>
    <n v="15511.322865858001"/>
    <n v="27198.026334003"/>
    <n v="4.255269982957488E-2"/>
    <n v="5.2949183791900056E-2"/>
    <n v="6.1162637745868054E-2"/>
    <n v="1714.3391355309998"/>
    <n v="0.83770436310789087"/>
    <n v="11113.77704056"/>
    <n v="18631.082900389003"/>
    <n v="1.6827418116704962E-5"/>
    <n v="5.1475494586747716E-2"/>
    <n v="3.2808843715406377E-2"/>
    <n v="1195.6065315839996"/>
    <n v="11130.502862808"/>
    <n v="0.103283845661573"/>
    <n v="0.18386390939711528"/>
    <n v="548.56958391600006"/>
    <n v="7445.6640699850004"/>
    <n v="-5.090285088070956E-2"/>
    <n v="-0.2054441746075244"/>
    <n v="585.71969839300004"/>
    <n v="287.79593075300005"/>
    <n v="0.23437568490125926"/>
    <n v="-0.21576632892895031"/>
    <n v="86.914524073999999"/>
    <n v="4.2470404207207137E-2"/>
    <n v="493.93524095700002"/>
    <n v="0.24135930742446976"/>
    <n v="-10.19961205200002"/>
    <n v="-1.8344711620313785"/>
    <n v="171.793434225"/>
    <n v="30.898243904315933"/>
    <n v="229.52766406942877"/>
    <n v="15.9079508"/>
    <n v="2.861155585215776"/>
    <n v="49.866556083992926"/>
    <n v="-197.90099707700003"/>
    <n v="187.70138502500001"/>
    <n v="2270.6126700519999"/>
    <n v="1.1095250065801365"/>
    <n v="14505.266356890001"/>
    <n v="25970.310812285996"/>
    <n v="2108.8230356839999"/>
    <n v="1.030467205351254"/>
    <n v="23906.118794984999"/>
    <n v="12.128374627988119"/>
    <n v="1785.7250047289999"/>
    <n v="0.87258675764232541"/>
    <n v="22689.685345587004"/>
    <n v="11.518892430397765"/>
    <n v="-4.9080935070611176E-6"/>
    <n v="4.5514558142040418E-2"/>
    <n v="5.3913056224573319E-2"/>
    <n v="1027.5075199579999"/>
    <n v="7082.3147442279997"/>
    <n v="13253.604843286999"/>
    <n v="1.874455533407815E-2"/>
    <n v="8.5197241732877238E-3"/>
    <n v="4.0596174026631626E-2"/>
    <n v="692.02825034600005"/>
    <n v="335.47926961199983"/>
    <n v="170.836014363"/>
    <n v="323.09803095500001"/>
    <n v="58.111427892970219"/>
    <n v="0.15788044770892862"/>
    <n v="1216.433449398"/>
    <n v="321.222109612"/>
    <n v="342.465321668"/>
    <n v="85.483673495999994"/>
    <n v="14.376618457999939"/>
    <n v="1006.0565089680003"/>
    <n v="1227.7155217169995"/>
    <n v="-1.1429957827146198"/>
    <n v="1.6408102599827501E-3"/>
    <n v="0.24186408029527295"/>
    <n v="2.5857348136645442"/>
    <n v="7.0250720871945062E-3"/>
    <n v="216.91690029753963"/>
    <n v="0.60921027177247755"/>
    <n v="337.47464941299995"/>
    <n v="0.16490551979612311"/>
    <n v="408.60933009700005"/>
    <n v="2093.5476031409999"/>
    <n v="4251.2376022339995"/>
    <n v="0.42482227424926444"/>
    <n v="0.31561710517461905"/>
    <n v="0.17875341691920488"/>
    <n v="73.491229742696234"/>
    <n v="0.19966517215558241"/>
    <n v="1.0230029316702665"/>
    <n v="2.1678037592793045"/>
    <n v="284.11322647200001"/>
    <n v="51.099739681998351"/>
    <n v="493.52720086432851"/>
    <n v="0"/>
    <n v="0"/>
    <n v="124.49610362500005"/>
    <n v="22.39149006069788"/>
    <n v="2679.222000149"/>
    <n v="1.309190178735719"/>
    <n v="-394.23271163900012"/>
    <n v="-1087.4910941729997"/>
    <n v="-3023.5220805170006"/>
    <n v="-70.905494929031676"/>
    <n v="-539.27838687162068"/>
    <n v="1.7853025461745498E-2"/>
    <n v="0.85295311517384254"/>
    <n v="0.15492113592343171"/>
    <n v="-0.19264010006838789"/>
    <n v="-1.5585934875068272"/>
    <n v="-71.134680684000102"/>
    <n v="-1807.0886311190006"/>
    <n v="-3.4759652359459277E-2"/>
    <n v="-0.94911128991647153"/>
    <n v="1102.9699692740001"/>
    <n v="93.939393939393938"/>
    <n v="2432.4079522848388"/>
    <n v="29210.992234608915"/>
    <n v="2.1635795155898307E-2"/>
    <n v="1824.9416604039677"/>
    <n v="20002.261412438074"/>
    <n v="-6.308437270174494E-3"/>
    <n v="2417.1038100553551"/>
    <n v="27898.653953050558"/>
    <n v="1.4704624178387693E-2"/>
    <n v="434.9712223613227"/>
    <n v="4577.439892712785"/>
    <n v="0.13564407225992281"/>
  </r>
  <r>
    <x v="163"/>
    <x v="7"/>
    <x v="7"/>
    <x v="13"/>
    <n v="204647.27307504832"/>
    <n v="5517.499772727273"/>
    <n v="2562.3335442820003"/>
    <n v="1.2520731431111425"/>
    <n v="18073.65641014"/>
    <n v="27821.692854489997"/>
    <n v="7.4732922930599077E-2"/>
    <n v="0.32169862737240673"/>
    <n v="7.1505572145232899E-2"/>
    <n v="1482.3576739470002"/>
    <n v="0.72434763076632325"/>
    <n v="12596.134714507001"/>
    <n v="18856.634731798003"/>
    <n v="0.17946434029421732"/>
    <n v="6.5076906230285614E-2"/>
    <n v="4.2114559455854961E-2"/>
    <n v="736.35944490599991"/>
    <n v="11239.830376195001"/>
    <n v="0.11130288629034468"/>
    <n v="0.17435717049074584"/>
    <n v="693.45206919000009"/>
    <n v="7475.0060340459995"/>
    <n v="-4.5628726486909965E-2"/>
    <n v="4.4182378545949641E-2"/>
    <n v="525.80652653999994"/>
    <n v="350.06090132700001"/>
    <n v="0.13240382512839211"/>
    <n v="-1.8755842968368741E-2"/>
    <n v="122.560667181"/>
    <n v="5.9888737015349587E-2"/>
    <n v="61.386517261999998"/>
    <n v="2.9996254696972344E-2"/>
    <n v="896.028685892"/>
    <n v="162.39759362039763"/>
    <n v="761.61594965500001"/>
    <n v="138.03642610365472"/>
    <n v="367.56409017308351"/>
    <n v="0"/>
    <n v="0"/>
    <n v="49.866556083992926"/>
    <n v="134.41273623699999"/>
    <n v="761.61594965500001"/>
    <n v="1973.653601061"/>
    <n v="0.96441724895949199"/>
    <n v="16478.919957951002"/>
    <n v="25789.273957502995"/>
    <n v="1824.31800518"/>
    <n v="0.89144505947606023"/>
    <n v="23721.77424173"/>
    <n v="11.954088020611996"/>
    <n v="1759.847647025"/>
    <n v="0.85994189933800302"/>
    <n v="22648.988578809003"/>
    <n v="11.423523448221291"/>
    <n v="-8.4019889860275643E-2"/>
    <n v="2.8101406750452362E-2"/>
    <n v="3.2642340513993506E-2"/>
    <n v="1012.276711703"/>
    <n v="8094.5914559309995"/>
    <n v="13253.50553025"/>
    <n v="-9.8098961821557751E-5"/>
    <n v="7.4338961318074492E-3"/>
    <n v="3.3184725881901134E-2"/>
    <n v="692.31747305299996"/>
    <n v="319.95923865000009"/>
    <n v="183.31216261399999"/>
    <n v="64.470358155"/>
    <n v="11.684705176368793"/>
    <n v="3.1503160138057353E-2"/>
    <n v="1072.785662921"/>
    <n v="312.47085039299998"/>
    <n v="309.959534443"/>
    <n v="91.163983752999997"/>
    <n v="588.67994322100026"/>
    <n v="1594.7364521890006"/>
    <n v="2032.4188969869999"/>
    <n v="-3.7250744867689689"/>
    <n v="1.022788846850613"/>
    <n v="1.0509074704501784"/>
    <n v="106.69324285808148"/>
    <n v="0.28765589415165055"/>
    <n v="364.66307345699886"/>
    <n v="1.0114812421846642"/>
    <n v="653.15030137600024"/>
    <n v="0.31915905428970792"/>
    <n v="419.098312652"/>
    <n v="2512.6459157929999"/>
    <n v="4358.9112217519996"/>
    <n v="0.34574528575250163"/>
    <n v="0.32054826339597642"/>
    <n v="0.18435918981338717"/>
    <n v="75.958011765325679"/>
    <n v="0.20479056786567007"/>
    <n v="1.2277934995359363"/>
    <n v="2.2073624140399595"/>
    <n v="313.40273666999997"/>
    <n v="56.801585786941779"/>
    <n v="510.4346017938779"/>
    <n v="0"/>
    <n v="0"/>
    <n v="105.69557598200004"/>
    <n v="19.156425978383908"/>
    <n v="2392.7519137130002"/>
    <n v="1.1692078168251621"/>
    <n v="169.58163056900025"/>
    <n v="-917.90946360399948"/>
    <n v="-2326.4923247650004"/>
    <n v="30.735231092755786"/>
    <n v="-408.30731138297296"/>
    <n v="-1.3215133820224751"/>
    <n v="-0.17627840501876746"/>
    <n v="-0.13494360455221144"/>
    <n v="8.2865326285980478E-2"/>
    <n v="-1.195881171855296"/>
    <n v="234.05198872400024"/>
    <n v="-1253.7066618440001"/>
    <n v="0.11436848642403781"/>
    <n v="-0.66531659946459254"/>
    <n v="1090.8935558129999"/>
    <n v="94.132817537072853"/>
    <n v="2722.0406350557414"/>
    <n v="29808.034598352966"/>
    <n v="3.174961071185467E-2"/>
    <n v="1574.7512001998612"/>
    <n v="20199.411296894872"/>
    <n v="3.0160445383133894E-3"/>
    <n v="2096.6689967435691"/>
    <n v="27633.538570278903"/>
    <n v="-5.3018366841931508E-3"/>
    <n v="445.22019378304935"/>
    <n v="4681.3034087213937"/>
    <n v="0.1413622183427421"/>
  </r>
  <r>
    <x v="164"/>
    <x v="8"/>
    <x v="8"/>
    <x v="13"/>
    <n v="204647.27307504832"/>
    <n v="5558.0140909090906"/>
    <n v="2603.2254022309999"/>
    <n v="1.2720547716638002"/>
    <n v="20676.881812371001"/>
    <n v="28258.923939618002"/>
    <n v="8.9238627898543088E-2"/>
    <n v="0.20186160308711809"/>
    <n v="9.5157127424714494E-2"/>
    <n v="1845.3134970729998"/>
    <n v="0.90170441528252643"/>
    <n v="14441.448211580002"/>
    <n v="19023.262767422999"/>
    <n v="9.9261022658330367E-2"/>
    <n v="6.9325968097702972E-2"/>
    <n v="5.0538237264209585E-2"/>
    <n v="1151.5700319039997"/>
    <n v="11410.602488140001"/>
    <n v="0.12657840363028616"/>
    <n v="0.17411549155012351"/>
    <n v="724.90085286699991"/>
    <n v="7533.7670214250002"/>
    <n v="-3.9719307233024637E-2"/>
    <n v="8.8211185703400252E-2"/>
    <n v="553.15927331099999"/>
    <n v="375.08424300199999"/>
    <n v="0.16777938853472318"/>
    <n v="2.8172612533470032E-2"/>
    <n v="159.14570313499999"/>
    <n v="7.7765855730038497E-2"/>
    <n v="60.116613728000004"/>
    <n v="2.9375721857751814E-2"/>
    <n v="538.64958829500006"/>
    <n v="96.914037907179249"/>
    <n v="400.75938085199999"/>
    <n v="72.104779566409874"/>
    <n v="439.6688697394934"/>
    <n v="33.360839999999996"/>
    <n v="6.0022949662121796"/>
    <n v="55.868851050205109"/>
    <n v="104.52936744300007"/>
    <n v="434.12022085199999"/>
    <n v="2130.8788707849999"/>
    <n v="1.0412446932549955"/>
    <n v="18609.798828736002"/>
    <n v="25897.100108307997"/>
    <n v="1896.9391560449999"/>
    <n v="0.92693106902497246"/>
    <n v="23750.34046901"/>
    <n v="11.889720582422489"/>
    <n v="1848.9302885"/>
    <n v="0.90347174468430846"/>
    <n v="22690.330392677002"/>
    <n v="11.367946959561083"/>
    <n v="5.3298734995925079E-2"/>
    <n v="3.0925293076633276E-2"/>
    <n v="3.0530825390786109E-2"/>
    <n v="1017.1350831300002"/>
    <n v="9111.7265390609991"/>
    <n v="13215.123989751"/>
    <n v="-3.6362800584835209E-2"/>
    <n v="2.3485033480390438E-3"/>
    <n v="2.3586252623947646E-2"/>
    <n v="690.83780014900003"/>
    <n v="326.29728298100019"/>
    <n v="172.85301700100001"/>
    <n v="48.008867545000001"/>
    <n v="8.637773629168235"/>
    <n v="2.3459324340664035E-2"/>
    <n v="1060.0100763329999"/>
    <n v="445.57430110299998"/>
    <n v="348.99125207399999"/>
    <n v="98.316349931999994"/>
    <n v="472.34653144599997"/>
    <n v="2067.0829836350003"/>
    <n v="2361.8238313100001"/>
    <n v="2.3044721827163417"/>
    <n v="1.2195037877411741"/>
    <n v="2.505910433690242"/>
    <n v="84.984766810611148"/>
    <n v="0.23081007840880485"/>
    <n v="423.68959762635416"/>
    <n v="1.1664511124287396"/>
    <n v="520.35539899100002"/>
    <n v="0.25426940274946891"/>
    <n v="365.21336429000002"/>
    <n v="2877.8592800829997"/>
    <n v="4340.5276039300006"/>
    <n v="-4.7924302534352203E-2"/>
    <n v="0.25872639511043349"/>
    <n v="0.1509460102261031"/>
    <n v="65.709326805658435"/>
    <n v="0.17845992218819784"/>
    <n v="1.406253421724134"/>
    <n v="2.1822981308164708"/>
    <n v="227.87319914700001"/>
    <n v="40.999032283800524"/>
    <n v="500.58247503431448"/>
    <n v="0"/>
    <n v="0"/>
    <n v="137.34016514300001"/>
    <n v="24.710294521857918"/>
    <n v="2496.0922350749997"/>
    <n v="1.2197046154431934"/>
    <n v="107.13316715599996"/>
    <n v="-810.77629644799958"/>
    <n v="-1978.7037726199999"/>
    <n v="19.27544000495271"/>
    <n v="-345.32877163516628"/>
    <n v="-1.4451725323366311"/>
    <n v="-0.40164097023071621"/>
    <n v="-0.36121398442095043"/>
    <n v="5.2350156220606979E-2"/>
    <n v="-1.0158470183877311"/>
    <n v="155.14203470099994"/>
    <n v="-918.69369628700031"/>
    <n v="7.5809480561271E-2"/>
    <n v="-0.49407339552632334"/>
    <n v="1092.6644116560001"/>
    <n v="94.326241134751783"/>
    <n v="2759.8103888313608"/>
    <n v="30190.30982382498"/>
    <n v="5.4948246840417214E-2"/>
    <n v="1956.3097976488191"/>
    <n v="20313.087583782297"/>
    <n v="1.1352444072443291E-2"/>
    <n v="2259.0520359449997"/>
    <n v="27671.957365821228"/>
    <n v="-7.2875723854931573E-3"/>
    <n v="387.18108545030077"/>
    <n v="4647.4236879043829"/>
    <n v="0.10937625785481253"/>
  </r>
  <r>
    <x v="165"/>
    <x v="9"/>
    <x v="9"/>
    <x v="13"/>
    <n v="204647.27307504832"/>
    <n v="5632.5417500000003"/>
    <n v="2133.5261382980002"/>
    <n v="1.0425382690125524"/>
    <n v="22810.407950669"/>
    <n v="28247.237548605997"/>
    <n v="7.9624780751114788E-2"/>
    <n v="-5.4476611768433658E-3"/>
    <n v="9.0036771241709834E-2"/>
    <n v="1488.2489533030002"/>
    <n v="0.72722637880311713"/>
    <n v="15929.697164883002"/>
    <n v="19015.591286732997"/>
    <n v="-5.1282678648374436E-3"/>
    <n v="6.1901342536956783E-2"/>
    <n v="5.4032652580347396E-2"/>
    <n v="842.65484034300016"/>
    <n v="11435.149810561003"/>
    <n v="0.11827195261191936"/>
    <n v="3.0005007756621849E-2"/>
    <n v="679.42526999699987"/>
    <n v="7529.0441545229996"/>
    <n v="-2.9207032923778242E-2"/>
    <n v="-6.9032810984579474E-3"/>
    <n v="519.13609340000005"/>
    <n v="333.816854046"/>
    <n v="4.5507214614434632E-2"/>
    <n v="-6.2946316693463844E-2"/>
    <n v="72.478298512999999"/>
    <n v="3.5416205368356282E-2"/>
    <n v="59.966103193000002"/>
    <n v="2.9302175539377556E-2"/>
    <n v="512.83278328900008"/>
    <n v="91.048199205802618"/>
    <n v="283.28251901300001"/>
    <n v="50.29390488104238"/>
    <n v="489.96277462053581"/>
    <n v="120.12840019000001"/>
    <n v="21.327564982540967"/>
    <n v="77.196416032746072"/>
    <n v="109.42186408600006"/>
    <n v="403.41091920300005"/>
    <n v="2114.9638691660002"/>
    <n v="1.0334678969264348"/>
    <n v="20724.762697902002"/>
    <n v="26075.724160828002"/>
    <n v="1908.1621234470001"/>
    <n v="0.93241512323852871"/>
    <n v="23815.239958294002"/>
    <n v="11.844159912114383"/>
    <n v="1773.6505434750002"/>
    <n v="0.86668662466104129"/>
    <n v="22639.443785697997"/>
    <n v="11.266592929298946"/>
    <n v="9.2248298043780874E-2"/>
    <n v="3.6865999224366952E-2"/>
    <n v="3.3603028541890012E-2"/>
    <n v="1022.4172562060003"/>
    <n v="10134.143795266998"/>
    <n v="13202.116089368003"/>
    <n v="-1.256285913107591E-2"/>
    <n v="8.2372551437326358E-4"/>
    <n v="1.6729312744629743E-2"/>
    <n v="691.13797934499996"/>
    <n v="331.27927686100031"/>
    <n v="178.80301656399999"/>
    <n v="134.51157997199999"/>
    <n v="23.881150986941197"/>
    <n v="6.5728498577487457E-2"/>
    <n v="1175.7961725959999"/>
    <n v="334.80513602799999"/>
    <n v="353.17803569199998"/>
    <n v="91.248844703999993"/>
    <n v="18.562269131999983"/>
    <n v="2085.6452527670003"/>
    <n v="2171.5133877779995"/>
    <n v="-0.91113119135930454"/>
    <n v="0.82919352268339575"/>
    <n v="2.1653088032403001"/>
    <n v="3.2955404426429653"/>
    <n v="9.0703720861175716E-3"/>
    <n v="390.02042397193543"/>
    <n v="1.0647003496793583"/>
    <n v="153.07384910399998"/>
    <n v="7.4798870663605022E-2"/>
    <n v="565.45216403699999"/>
    <n v="3443.3114441199996"/>
    <n v="4481.1828975589997"/>
    <n v="0.33111188765092914"/>
    <n v="0.27006823706864358"/>
    <n v="0.14594468444219566"/>
    <n v="100.39023040299702"/>
    <n v="0.27630574086840493"/>
    <n v="1.6825591625925389"/>
    <n v="2.2332203323380599"/>
    <n v="420.876588341"/>
    <n v="74.722320227985875"/>
    <n v="517.5547209161773"/>
    <n v="0"/>
    <n v="0"/>
    <n v="144.57557569599999"/>
    <n v="25.667910175011126"/>
    <n v="2680.4160332030001"/>
    <n v="1.3097736377948399"/>
    <n v="-546.88989490500001"/>
    <n v="-1357.6661913529997"/>
    <n v="-2309.6695097810007"/>
    <n v="-97.094689960354032"/>
    <n v="-404.21083604066746"/>
    <n v="1.5327869777007246"/>
    <n v="-0.1357530167927623"/>
    <n v="-0.28369797646035644"/>
    <n v="-0.26723536878228732"/>
    <n v="-1.1685199826587014"/>
    <n v="-412.37831493300001"/>
    <n v="-1133.8733371850005"/>
    <n v="-0.20150687020479988"/>
    <n v="-0.59095299984326644"/>
    <n v="1095.2509358299999"/>
    <n v="94.132817537072853"/>
    <n v="2266.5061921234237"/>
    <n v="30095.407475877561"/>
    <n v="4.9818906995095169E-2"/>
    <n v="1581.0096757348995"/>
    <n v="20247.416923730718"/>
    <n v="1.4627923750264227E-2"/>
    <n v="2246.7869596414153"/>
    <n v="27787.25883531506"/>
    <n v="-4.6789527526609476E-3"/>
    <n v="600.69610028862121"/>
    <n v="4780.511593726852"/>
    <n v="0.10345348110333186"/>
  </r>
  <r>
    <x v="166"/>
    <x v="10"/>
    <x v="10"/>
    <x v="13"/>
    <n v="204647.27307504832"/>
    <n v="5772.7602272727272"/>
    <n v="2725.3397179019998"/>
    <n v="1.3317254009549213"/>
    <n v="25535.747668570999"/>
    <n v="28672.149585212999"/>
    <n v="8.9943017921313428E-2"/>
    <n v="0.18471001721201685"/>
    <n v="9.6113449611430202E-2"/>
    <n v="1797.2749911819999"/>
    <n v="0.87823060829298349"/>
    <n v="17726.972156065003"/>
    <n v="19204.946096371001"/>
    <n v="0.1177638117933022"/>
    <n v="6.7309388599906095E-2"/>
    <n v="6.3834946666968762E-2"/>
    <n v="1095.9543170059999"/>
    <n v="11573.73439061"/>
    <n v="0.13551509073402634"/>
    <n v="0.14475554709875316"/>
    <n v="738.71830034000004"/>
    <n v="7613.2615661529999"/>
    <n v="-1.9171506840051977E-2"/>
    <n v="0.12867425099450935"/>
    <n v="515.45659934499997"/>
    <n v="383.21987487900003"/>
    <n v="0.10325030634553012"/>
    <n v="0.12316321421391052"/>
    <n v="231.26022003900002"/>
    <n v="0.1130043007972025"/>
    <n v="111.546340293"/>
    <n v="5.4506634081605221E-2"/>
    <n v="585.25816638799995"/>
    <n v="101.38272565401495"/>
    <n v="285.129998753"/>
    <n v="49.392316245171038"/>
    <n v="539.35509086570687"/>
    <n v="165.71934599999997"/>
    <n v="28.707124404211072"/>
    <n v="105.90354043695714"/>
    <n v="134.40882163499998"/>
    <n v="450.84934475299997"/>
    <n v="1982.6970439130002"/>
    <n v="0.96883628798019938"/>
    <n v="22707.459741815004"/>
    <n v="26152.874146326005"/>
    <n v="1875.2034937520002"/>
    <n v="0.91631003217146467"/>
    <n v="23900.599134840002"/>
    <n v="11.81083618944151"/>
    <n v="1854.0028480420003"/>
    <n v="0.90595042884451227"/>
    <n v="22747.443460768001"/>
    <n v="11.24617030257636"/>
    <n v="4.0487053393565509E-2"/>
    <n v="3.718116624712331E-2"/>
    <n v="3.8741953833634213E-2"/>
    <n v="1023.5518257130002"/>
    <n v="11157.695620979999"/>
    <n v="13175.575139712002"/>
    <n v="-2.5274861687029193E-2"/>
    <n v="-1.6285108550052607E-3"/>
    <n v="7.2328404681203384E-3"/>
    <n v="692.01764445000003"/>
    <n v="331.53418126300016"/>
    <n v="284.24988418500004"/>
    <n v="21.20064571"/>
    <n v="3.6725318349166907"/>
    <n v="1.0359603326952366E-2"/>
    <n v="1153.1556740719998"/>
    <n v="294.60611304600008"/>
    <n v="310.91066068600003"/>
    <n v="48.177914572999995"/>
    <n v="742.6426739889996"/>
    <n v="2828.2879267560002"/>
    <n v="2519.2754388869994"/>
    <n v="0.88067641448864142"/>
    <n v="0.84243686950291097"/>
    <n v="1.5692152680258782"/>
    <n v="128.64602802667457"/>
    <n v="0.36288911297472187"/>
    <n v="448.63598286687159"/>
    <n v="1.2180785208274867"/>
    <n v="763.84331969899961"/>
    <n v="0.37324871630167422"/>
    <n v="409.467713178"/>
    <n v="3852.7791572979995"/>
    <n v="4513.3703297689999"/>
    <n v="8.5314377224846583E-2"/>
    <n v="0.24749865089940948"/>
    <n v="0.15163925996889338"/>
    <n v="70.931009960108497"/>
    <n v="0.20008461731510094"/>
    <n v="1.8826437799076401"/>
    <n v="2.2331321824464285"/>
    <n v="237.045564211"/>
    <n v="41.062776709676264"/>
    <n v="515.20475220917115"/>
    <n v="0"/>
    <n v="0"/>
    <n v="172.422148967"/>
    <n v="29.86823325043223"/>
    <n v="2392.1647570910004"/>
    <n v="1.1689209052953005"/>
    <n v="333.17496081099961"/>
    <n v="-1024.491230542"/>
    <n v="-1994.0948908820003"/>
    <n v="57.715018066566088"/>
    <n v="-349.61716688199891"/>
    <n v="17.930027750417718"/>
    <n v="-0.34045211416611609"/>
    <n v="-0.3213950969844821"/>
    <n v="0.16280449565962093"/>
    <n v="-1.0150536616189421"/>
    <n v="354.37560652099961"/>
    <n v="-840.93921681000097"/>
    <n v="0.17316409898657328"/>
    <n v="-0.45038777475379477"/>
    <n v="1098.7562752589999"/>
    <n v="95.099935525467444"/>
    <n v="2865.7640016718656"/>
    <n v="30439.642619819009"/>
    <n v="5.4402043416604151E-2"/>
    <n v="1889.880346659852"/>
    <n v="20374.834937122199"/>
    <n v="2.2961156188070708E-2"/>
    <n v="2084.8563492264839"/>
    <n v="27783.420140300084"/>
    <n v="-6.006285843421777E-4"/>
    <n v="430.56571060276474"/>
    <n v="4797.5354557208757"/>
    <n v="0.10797502506509504"/>
  </r>
  <r>
    <x v="167"/>
    <x v="11"/>
    <x v="11"/>
    <x v="13"/>
    <n v="204647.27307504832"/>
    <n v="5785.8933333333343"/>
    <n v="2899.8520721770001"/>
    <n v="1.4170001039366722"/>
    <n v="28435.599740747999"/>
    <n v="28435.599740747999"/>
    <n v="7.0419249931672034E-2"/>
    <n v="-7.5420769005989596E-2"/>
    <n v="7.0419249931672034E-2"/>
    <n v="1749.5577051760001"/>
    <n v="0.85491376400329644"/>
    <n v="19476.529861241004"/>
    <n v="19476.529861241004"/>
    <n v="0.18375409570061274"/>
    <n v="7.6824632612045862E-2"/>
    <n v="7.6824632612045862E-2"/>
    <n v="848.67410139900005"/>
    <n v="11734.845653652001"/>
    <n v="0.144954726420915"/>
    <n v="0.23432223798917273"/>
    <n v="799.93933895500004"/>
    <n v="7704.8435158810007"/>
    <n v="-6.9908774320740497E-3"/>
    <n v="0.1292877735459772"/>
    <n v="621.57077210399996"/>
    <n v="388.690347336"/>
    <n v="0.33185350403304503"/>
    <n v="0.12439629041055023"/>
    <n v="191.782368811"/>
    <n v="9.3713620479403847E-2"/>
    <n v="212.03512633900002"/>
    <n v="0.10361004236848172"/>
    <n v="746.47687185100006"/>
    <n v="129.01670128456104"/>
    <n v="402.91413122"/>
    <n v="69.637324438519414"/>
    <n v="608.99241530422626"/>
    <n v="10.072743200000001"/>
    <n v="1.7409140852925045"/>
    <n v="107.64445452224965"/>
    <n v="333.48999743100006"/>
    <n v="412.98687441999999"/>
    <n v="3440.3078962249997"/>
    <n v="1.6810914919757416"/>
    <n v="26147.767638040004"/>
    <n v="26147.767638040004"/>
    <n v="3264.8600809999998"/>
    <n v="1.5953596800689882"/>
    <n v="24018.855837266998"/>
    <n v="11.736709449560463"/>
    <n v="3238.3918825459996"/>
    <n v="1.5824261100016785"/>
    <n v="22867.412337518999"/>
    <n v="11.174061590907716"/>
    <n v="-1.4821172975055807E-3"/>
    <n v="3.1923980912542893E-2"/>
    <n v="3.1923980912542893E-2"/>
    <n v="2030.4671985169996"/>
    <n v="13188.162819496998"/>
    <n v="13188.162819496998"/>
    <n v="6.2380730207862722E-3"/>
    <n v="-4.2538148254656072E-4"/>
    <n v="-4.2538148254656072E-4"/>
    <n v="693.480653792"/>
    <n v="1336.9865447249995"/>
    <n v="277.156523101"/>
    <n v="26.468198454000003"/>
    <n v="4.5746087819339909"/>
    <n v="1.2933570067309705E-2"/>
    <n v="1151.4434997479998"/>
    <n v="447.66397796399997"/>
    <n v="537.61130320599989"/>
    <n v="120.94069498299999"/>
    <n v="-540.45582404799961"/>
    <n v="2287.8321027080005"/>
    <n v="2287.8321027080005"/>
    <n v="0.7489772914197379"/>
    <n v="0.86599199779465197"/>
    <n v="0.86599199779465197"/>
    <n v="-93.40922704785423"/>
    <n v="-0.26409138803906929"/>
    <n v="408.48201287254273"/>
    <n v="1.1179392074621028"/>
    <n v="-513.98762559399961"/>
    <n v="-0.25115781797175957"/>
    <n v="650.00079126600008"/>
    <n v="4502.7799485639998"/>
    <n v="4502.7799485639998"/>
    <n v="-1.6031672305558686E-2"/>
    <n v="0.2010633203710317"/>
    <n v="0.2010633203710317"/>
    <n v="112.34233917194003"/>
    <n v="0.31762005987132386"/>
    <n v="2.2002638397789638"/>
    <n v="2.2002638397789638"/>
    <n v="283.60696746100001"/>
    <n v="49.016971299332624"/>
    <n v="510.56857357186334"/>
    <n v="0"/>
    <n v="0"/>
    <n v="366.39382380500007"/>
    <n v="63.325367872607394"/>
    <n v="4090.3086874909995"/>
    <n v="1.9987115518470651"/>
    <n v="-1190.4566153139997"/>
    <n v="-2214.9478458559997"/>
    <n v="-2214.9478458559997"/>
    <n v="-205.75156621979426"/>
    <n v="-388.26709741211857"/>
    <n v="0.22777652767580814"/>
    <n v="-0.12207221812016933"/>
    <n v="-0.12207221812016933"/>
    <n v="-0.58171144791039309"/>
    <n v="-1.0823246323168609"/>
    <n v="-1163.9884168599997"/>
    <n v="-1063.5043461079997"/>
    <n v="-0.56877787784308342"/>
    <n v="-0.5196767736641138"/>
    <n v="2177.8580257650001"/>
    <n v="95.68020631850419"/>
    <n v="3030.7753126324305"/>
    <n v="30063.863749880191"/>
    <n v="2.8914292060086888E-2"/>
    <n v="1828.5471703018707"/>
    <n v="20598.103689066502"/>
    <n v="3.4756345784711762E-2"/>
    <n v="3595.6317702459396"/>
    <n v="27636.868618251512"/>
    <n v="-8.1756046598925325E-3"/>
    <n v="679.34718817625753"/>
    <n v="4759.3918116124551"/>
    <n v="0.15596306761582879"/>
  </r>
  <r>
    <x v="168"/>
    <x v="0"/>
    <x v="0"/>
    <x v="14"/>
    <n v="219122.27720283097"/>
    <n v="5754.4786363636376"/>
    <n v="2141.1619544939999"/>
    <n v="0.97715393515741411"/>
    <n v="2141.1619544939999"/>
    <n v="28472.415599926"/>
    <n v="1.7495154081330622E-2"/>
    <n v="1.7495154081330622E-2"/>
    <n v="6.0963779726307399E-2"/>
    <n v="1583.465110435"/>
    <n v="0.72263994818256772"/>
    <n v="1583.465110435"/>
    <n v="19579.391988702999"/>
    <n v="6.947313266616284E-2"/>
    <n v="6.947313266616284E-2"/>
    <n v="7.8464548374704624E-2"/>
    <n v="931.61405060000004"/>
    <n v="11799.050127732999"/>
    <n v="0.14224133721473553"/>
    <n v="7.4018636430853046E-2"/>
    <n v="656.34985041699986"/>
    <n v="7735.0819160110004"/>
    <n v="-6.3584721237328612E-3"/>
    <n v="4.8295555234038723E-2"/>
    <n v="607.93024830900004"/>
    <n v="337.96834181999998"/>
    <n v="4.0031648968141376E-2"/>
    <n v="0.12556560419569407"/>
    <n v="97.115917140000008"/>
    <n v="4.4320421629291701E-2"/>
    <n v="41.619546180000007"/>
    <n v="1.8993753949295988E-2"/>
    <n v="418.96138073900005"/>
    <n v="72.806140610463629"/>
    <n v="281.39133539300002"/>
    <n v="48.899536026571553"/>
    <n v="48.899536026571553"/>
    <n v="3.5499154000000002"/>
    <n v="0.61689609508104071"/>
    <n v="0.61689609508104071"/>
    <n v="134.02012994600003"/>
    <n v="284.94125079299999"/>
    <n v="2223.0136734780008"/>
    <n v="1.0145082927466402"/>
    <n v="2223.0136734780008"/>
    <n v="26406.297152023006"/>
    <n v="1917.4748687420008"/>
    <n v="0.87507071084656829"/>
    <n v="24074.411428585998"/>
    <n v="11.70196140277316"/>
    <n v="1599.5485820750009"/>
    <n v="0.72997990094561482"/>
    <n v="22940.883726130996"/>
    <n v="11.15833050800682"/>
    <n v="0.13160173001825548"/>
    <n v="0.13160173001825548"/>
    <n v="2.5190712423163397E-2"/>
    <n v="985.57412834800039"/>
    <n v="985.57412834800039"/>
    <n v="13210.311614205999"/>
    <n v="2.2989632860640041E-2"/>
    <n v="2.2989632860640041E-2"/>
    <n v="2.0567201853749495E-4"/>
    <n v="686.88473053300004"/>
    <n v="298.68939781500035"/>
    <n v="85.198761554000015"/>
    <n v="317.926286667"/>
    <n v="55.248495434141283"/>
    <n v="0.14509080990095358"/>
    <n v="1133.5277024550001"/>
    <n v="518.481780641"/>
    <n v="300.20310387500001"/>
    <n v="15.629612392999999"/>
    <n v="-81.851718984000854"/>
    <n v="-81.851718984000854"/>
    <n v="2066.1184479029998"/>
    <n v="-1.5852322756976378"/>
    <n v="-1.5852322756976378"/>
    <n v="0.91498685191936402"/>
    <n v="-14.224002582399798"/>
    <n v="-3.7354357589226152E-2"/>
    <n v="370.5816421228044"/>
    <n v="1.0122419231778752"/>
    <n v="236.07456768299915"/>
    <n v="0.10773645231172743"/>
    <n v="379.26472738599995"/>
    <n v="379.26472738599995"/>
    <n v="4845.1647671580004"/>
    <n v="9.2837761753974331"/>
    <n v="9.2837761753974331"/>
    <n v="0.30365139248149875"/>
    <n v="65.907747921654362"/>
    <n v="0.17308360073080695"/>
    <n v="0.17308360073080695"/>
    <n v="2.3553262334651621"/>
    <n v="316.66734352900005"/>
    <n v="55.029719204780655"/>
    <n v="560.61137179839159"/>
    <n v="0"/>
    <n v="0"/>
    <n v="62.597383856999897"/>
    <n v="10.878028716873708"/>
    <n v="2602.2784008640006"/>
    <n v="1.187591893477447"/>
    <n v="-461.1164463700008"/>
    <n v="-461.1164463700008"/>
    <n v="-2779.0463192550005"/>
    <n v="-80.131750504054153"/>
    <n v="-485.83204281830785"/>
    <n v="-5.4776400278094046"/>
    <n v="-5.4776400278094046"/>
    <n v="5.359083050865121E-2"/>
    <n v="-0.21043795832003309"/>
    <n v="-1.3430843102872874"/>
    <n v="-143.1901597030008"/>
    <n v="-1645.5186168000007"/>
    <n v="-6.5347148419079515E-2"/>
    <n v="-0.79945341552094573"/>
    <n v="1104.424595681"/>
    <n v="96.260477111540951"/>
    <n v="2224.3417223176111"/>
    <n v="30060.327797225025"/>
    <n v="2.2247879068023169E-2"/>
    <n v="1644.979495167237"/>
    <n v="20675.564258232971"/>
    <n v="3.893187701481482E-2"/>
    <n v="2309.3732133719886"/>
    <n v="27866.43641771446"/>
    <n v="-1.264280264012152E-2"/>
    <n v="393.99838725765966"/>
    <n v="5114.3453261490286"/>
    <n v="0.25376880746790675"/>
  </r>
  <r>
    <x v="169"/>
    <x v="1"/>
    <x v="1"/>
    <x v="14"/>
    <n v="219122.27720283097"/>
    <n v="5676.7468421052636"/>
    <n v="2200.0980520189996"/>
    <n v="1.0040503777634964"/>
    <n v="4341.2600065129991"/>
    <n v="28365.910532475998"/>
    <n v="-1.5799140928308808E-2"/>
    <n v="-4.6173989166597096E-2"/>
    <n v="4.2388354920906313E-2"/>
    <n v="1265.1477241479997"/>
    <n v="0.57737065363596662"/>
    <n v="2848.6128345829998"/>
    <n v="19669.595020926998"/>
    <n v="7.6772151782131814E-2"/>
    <n v="7.2702577141074087E-2"/>
    <n v="8.0345017523172801E-2"/>
    <n v="666.14944641500006"/>
    <n v="11780.748372941998"/>
    <n v="0.12947320881689595"/>
    <n v="-2.6739312837426921E-2"/>
    <n v="624.38818311700004"/>
    <n v="7782.5856151360003"/>
    <n v="1.3366729604260552E-3"/>
    <n v="8.2345253587473577E-2"/>
    <n v="489.04654354299998"/>
    <n v="313.22995506500001"/>
    <n v="-5.7804201404299538E-2"/>
    <n v="7.566951363341512E-2"/>
    <n v="494.63543370299999"/>
    <n v="0.22573489104676459"/>
    <n v="53.444310911999992"/>
    <n v="2.4390176842918238E-2"/>
    <n v="386.87058325600003"/>
    <n v="68.150050375071189"/>
    <n v="278.49219285000004"/>
    <n v="49.058413312424399"/>
    <n v="97.957949338995945"/>
    <n v="0"/>
    <n v="0"/>
    <n v="0.61689609508104071"/>
    <n v="108.37839040599999"/>
    <n v="278.49219285000004"/>
    <n v="1980.2066483689998"/>
    <n v="0.90369937445293047"/>
    <n v="4203.2203218470004"/>
    <n v="26165.847689684"/>
    <n v="1948.5753501959998"/>
    <n v="0.88926391924646575"/>
    <n v="24059.878617201997"/>
    <n v="11.631961056201584"/>
    <n v="1911.5777381089997"/>
    <n v="0.87237945977512099"/>
    <n v="22930.674446441"/>
    <n v="11.09163709917145"/>
    <n v="-0.10827856739256181"/>
    <n v="4.3200587021479109E-3"/>
    <n v="8.4386666322828763E-3"/>
    <n v="1025.3472695979999"/>
    <n v="2010.9213979460003"/>
    <n v="13242.466984254999"/>
    <n v="3.2375787663594169E-2"/>
    <n v="2.7754107362900182E-2"/>
    <n v="3.0154148056678043E-3"/>
    <n v="685.76102127599995"/>
    <n v="339.58624832199996"/>
    <n v="226.91543230299999"/>
    <n v="36.997612087"/>
    <n v="6.5173968676184906"/>
    <n v="1.6884459471344891E-2"/>
    <n v="1129.2041707610001"/>
    <n v="288.60883006499995"/>
    <n v="365.77098095700001"/>
    <n v="36.566523359000001"/>
    <n v="219.8914036499998"/>
    <n v="138.03968466599895"/>
    <n v="2200.0628427919992"/>
    <n v="1.5584532471801262"/>
    <n v="-0.38868814554035003"/>
    <n v="0.73845140386371222"/>
    <n v="38.735460602018222"/>
    <n v="0.10035100331056566"/>
    <n v="394.47821044550625"/>
    <n v="1.0705952944313153"/>
    <n v="256.8890157369998"/>
    <n v="0.11723546278191055"/>
    <n v="246.33501989299995"/>
    <n v="625.59974727899987"/>
    <n v="4877.3697561050003"/>
    <n v="0.15039921679701962"/>
    <n v="1.492330574366858"/>
    <n v="0.33016127737737899"/>
    <n v="43.39369479468364"/>
    <n v="0.11241897585108586"/>
    <n v="0.28550257658189282"/>
    <n v="2.363111500922062"/>
    <n v="196.39208054799997"/>
    <n v="34.595884933837652"/>
    <n v="563.64745084481683"/>
    <n v="0"/>
    <n v="0"/>
    <n v="49.942939344999985"/>
    <n v="8.7978098608459838"/>
    <n v="2226.5416682619998"/>
    <n v="1.0161183503040163"/>
    <n v="-26.44361624300015"/>
    <n v="-487.56006261300092"/>
    <n v="-2677.3069133130007"/>
    <n v="-4.6582341926654136"/>
    <n v="-468.35926761738585"/>
    <n v="-0.79370422235141658"/>
    <n v="18.346857518716927"/>
    <n v="0.11497757226625982"/>
    <n v="-1.206797254052018E-2"/>
    <n v="-1.2925162064907469"/>
    <n v="10.55399584399985"/>
    <n v="-1548.102742552001"/>
    <n v="4.8164869308247116E-3"/>
    <n v="-0.75219224946060947"/>
    <n v="1166.270543265"/>
    <n v="97.098646034816241"/>
    <n v="2265.8380336530336"/>
    <n v="29895.770832035385"/>
    <n v="6.6687498877489038E-3"/>
    <n v="1302.9509429970437"/>
    <n v="20740.513015649769"/>
    <n v="4.2519124277896392E-2"/>
    <n v="2039.3761697346076"/>
    <n v="27565.977242538669"/>
    <n v="-2.6377484439173315E-2"/>
    <n v="253.6956280571334"/>
    <n v="5142.4188903493368"/>
    <n v="0.28165207590077235"/>
  </r>
  <r>
    <x v="170"/>
    <x v="2"/>
    <x v="2"/>
    <x v="14"/>
    <n v="219122.27720283097"/>
    <n v="5528.5432608695646"/>
    <n v="2254.6683968279999"/>
    <n v="1.0289544384120113"/>
    <n v="6595.9284033409986"/>
    <n v="28685.595831672999"/>
    <n v="3.9394698622277069E-2"/>
    <n v="0.16521348408076064"/>
    <n v="5.2340614502249361E-2"/>
    <n v="1484.5084198729999"/>
    <n v="0.67747945978986968"/>
    <n v="4333.1212544559994"/>
    <n v="19724.014698409999"/>
    <n v="3.8053357018986489E-2"/>
    <n v="6.0574366363548737E-2"/>
    <n v="8.2187773227171412E-2"/>
    <n v="714.69324183399999"/>
    <n v="11684.648969369"/>
    <n v="0.11081933294511126"/>
    <n v="-0.11852525317957252"/>
    <n v="748.03680116700014"/>
    <n v="7953.0548457060013"/>
    <n v="3.0762219263298141E-2"/>
    <n v="0.29515028067416527"/>
    <n v="521.35249880100002"/>
    <n v="369.22877017900004"/>
    <n v="7.7659329262294019E-3"/>
    <n v="0.23449817179629484"/>
    <n v="94.974814815000002"/>
    <n v="4.3343294907019603E-2"/>
    <n v="70.039710185999994"/>
    <n v="3.1963756072673336E-2"/>
    <n v="605.14545195400001"/>
    <n v="109.45839136995717"/>
    <n v="394.62782733199998"/>
    <n v="71.380074046834963"/>
    <n v="169.33802338583092"/>
    <n v="67.980378000000002"/>
    <n v="12.296255051698303"/>
    <n v="12.913151146779343"/>
    <n v="142.53724662200003"/>
    <n v="462.60820533200001"/>
    <n v="2034.908064797"/>
    <n v="0.92866325175754871"/>
    <n v="6238.1283866440008"/>
    <n v="26132.190474309002"/>
    <n v="1907.265917515"/>
    <n v="0.87041169061488688"/>
    <n v="24082.722748558001"/>
    <n v="11.58155823614965"/>
    <n v="1860.6524064"/>
    <n v="0.84913885988766136"/>
    <n v="22966.138321101"/>
    <n v="11.048905520565331"/>
    <n v="-1.6270801650601907E-2"/>
    <n v="-2.4908693902393475E-3"/>
    <n v="3.1307509580933424E-3"/>
    <n v="1026.9462768000001"/>
    <n v="3037.8676747460004"/>
    <n v="13242.015266380999"/>
    <n v="-4.3967174974202106E-4"/>
    <n v="1.8046974553338702E-2"/>
    <n v="2.3503318297883879E-3"/>
    <n v="688.55220425799996"/>
    <n v="338.39407254200012"/>
    <n v="235.637568085"/>
    <n v="46.613511115000001"/>
    <n v="8.4314273969646631"/>
    <n v="2.127283072722547E-2"/>
    <n v="1116.5844274569999"/>
    <n v="361.61742580500004"/>
    <n v="318.26151523199997"/>
    <n v="45.831767760000005"/>
    <n v="219.76033203099996"/>
    <n v="357.80001669699891"/>
    <n v="2553.4053573639994"/>
    <n v="-2.6451320666478035"/>
    <n v="2.8795682378823675"/>
    <n v="1.1133640773088036"/>
    <n v="39.750133382592843"/>
    <n v="0.10029118665446252"/>
    <n v="457.68588452646549"/>
    <n v="1.2361608336504526"/>
    <n v="266.37384314599996"/>
    <n v="0.12156401738168798"/>
    <n v="470.49105823799999"/>
    <n v="1096.0908055169998"/>
    <n v="5057.732902617"/>
    <n v="0.62166768250252669"/>
    <n v="1.025529728795767"/>
    <n v="0.3578269192413297"/>
    <n v="85.102175390049879"/>
    <n v="0.21471621427267706"/>
    <n v="0.50021879085456988"/>
    <n v="2.4360579728636971"/>
    <n v="318.07040219699996"/>
    <n v="57.532407216249553"/>
    <n v="588.17763907688925"/>
    <n v="0"/>
    <n v="0"/>
    <n v="152.42065604100003"/>
    <n v="27.569768173800334"/>
    <n v="2505.3991230349998"/>
    <n v="1.1433794660302259"/>
    <n v="-250.73072620700003"/>
    <n v="-738.2907888200009"/>
    <n v="-2504.3275452530006"/>
    <n v="-45.352042007457044"/>
    <n v="-439.30620116267067"/>
    <n v="-0.40824934406919644"/>
    <n v="0.64462586515505826"/>
    <n v="-4.8982132967240188E-3"/>
    <n v="-0.11442502761821458"/>
    <n v="-1.1998971392132445"/>
    <n v="-204.11721509200004"/>
    <n v="-1387.7431177960007"/>
    <n v="-9.3152196890989108E-2"/>
    <n v="-0.66724442362892133"/>
    <n v="1123.0781505099999"/>
    <n v="97.098646034816241"/>
    <n v="2322.0389664543345"/>
    <n v="30169.237249393685"/>
    <n v="1.7424572516794079E-2"/>
    <n v="1528.8662411839462"/>
    <n v="20755.339912501368"/>
    <n v="4.5895500811583778E-2"/>
    <n v="2095.712090637548"/>
    <n v="27471.692917103333"/>
    <n v="-3.010827175070796E-2"/>
    <n v="484.54955599411551"/>
    <n v="5319.8091350212499"/>
    <n v="0.30956152548197946"/>
  </r>
  <r>
    <x v="171"/>
    <x v="3"/>
    <x v="3"/>
    <x v="14"/>
    <n v="219122.27720283097"/>
    <n v="5569.53"/>
    <n v="2364.3265376579998"/>
    <n v="1.0789987069500269"/>
    <n v="8960.2549409989988"/>
    <n v="28793.367817736002"/>
    <n v="4.1588912908980147E-2"/>
    <n v="4.7759530558135088E-2"/>
    <n v="5.541274256656159E-2"/>
    <n v="1931.2282003149996"/>
    <n v="0.88134726645221673"/>
    <n v="6264.3494547709988"/>
    <n v="19811.144012774999"/>
    <n v="4.7247636788259717E-2"/>
    <n v="5.6429863125818658E-2"/>
    <n v="8.3077321175866636E-2"/>
    <n v="1324.8545319380003"/>
    <n v="11728.265410419001"/>
    <n v="0.10417623547276267"/>
    <n v="3.4042416753135019E-2"/>
    <n v="668.01325755700009"/>
    <n v="8060.286451213"/>
    <n v="5.3599960692967796E-2"/>
    <n v="0.19121810621835245"/>
    <n v="608.40541237699995"/>
    <n v="305.615758959"/>
    <n v="8.4096569574716673E-2"/>
    <n v="0.1535447486503323"/>
    <n v="85.75748175599999"/>
    <n v="3.9136815686073946E-2"/>
    <n v="57.430151459000001"/>
    <n v="2.6209179729288622E-2"/>
    <n v="289.91070412800002"/>
    <n v="52.05299264533992"/>
    <n v="210.48791242199999"/>
    <n v="37.792760326634387"/>
    <n v="207.1307837124653"/>
    <n v="0"/>
    <n v="0"/>
    <n v="12.913151146779343"/>
    <n v="79.422791706000027"/>
    <n v="210.48791242199999"/>
    <n v="2224.6240156469999"/>
    <n v="1.0152431984757864"/>
    <n v="8462.7524022910002"/>
    <n v="26480.671318021003"/>
    <n v="1965.4245409779999"/>
    <n v="0.89695332034118136"/>
    <n v="24280.713260818"/>
    <n v="11.61486260473087"/>
    <n v="1851.67314898"/>
    <n v="0.84504103034033151"/>
    <n v="23073.148040306001"/>
    <n v="11.041424353292408"/>
    <n v="0.1857432038902378"/>
    <n v="4.0948324052751728E-2"/>
    <n v="1.8906702948195964E-2"/>
    <n v="1034.5938921279999"/>
    <n v="4072.4615668740003"/>
    <n v="13258.291559587999"/>
    <n v="1.5983513615247524E-2"/>
    <n v="1.7521966094800945E-2"/>
    <n v="3.4278011055359769E-3"/>
    <n v="687.38670643700004"/>
    <n v="347.20718569099984"/>
    <n v="191.494050534"/>
    <n v="113.75139199799999"/>
    <n v="20.423876341091617"/>
    <n v="5.191229000084998E-2"/>
    <n v="1207.565220512"/>
    <n v="532.58294263200003"/>
    <n v="322.68578282000004"/>
    <n v="29.515955534999996"/>
    <n v="139.70252201099993"/>
    <n v="497.50253870799884"/>
    <n v="2312.6964997149998"/>
    <n v="-0.63275935084838486"/>
    <n v="5.2607681888544144E-2"/>
    <n v="0.78957069833263382"/>
    <n v="25.08335928004696"/>
    <n v="6.3755508474240621E-2"/>
    <n v="414.44214850378273"/>
    <n v="1.1140299758204157"/>
    <n v="253.4539140089999"/>
    <n v="0.11566779847509059"/>
    <n v="387.09788963800003"/>
    <n v="1483.1886951549998"/>
    <n v="5164.5594640829995"/>
    <n v="0.3811540843751291"/>
    <n v="0.80566364721205264"/>
    <n v="0.38201469091768936"/>
    <n v="69.502792809806223"/>
    <n v="0.17665839118661683"/>
    <n v="0.67687718204118663"/>
    <n v="2.4757629984077534"/>
    <n v="241.94309891700001"/>
    <n v="43.440487602544565"/>
    <n v="600.48905622458301"/>
    <n v="0"/>
    <n v="0"/>
    <n v="145.15479072100001"/>
    <n v="26.062305207261655"/>
    <n v="2611.721905285"/>
    <n v="1.1919015896624032"/>
    <n v="-247.3953676270001"/>
    <n v="-985.68615644700094"/>
    <n v="-2851.8629643680006"/>
    <n v="-44.41943352975926"/>
    <n v="-501.71215982676279"/>
    <n v="-3.4704937130639104"/>
    <n v="1.8261697481621226"/>
    <n v="0.16656856121766728"/>
    <n v="-0.11290288271237621"/>
    <n v="-1.3617330225873381"/>
    <n v="-133.64397562900012"/>
    <n v="-1644.2977438560006"/>
    <n v="-6.099059271152623E-2"/>
    <n v="-0.78829477114887148"/>
    <n v="1131.906293648"/>
    <n v="97.549967762733729"/>
    <n v="2423.7081691391654"/>
    <n v="30195.742603790495"/>
    <n v="2.1170866101160701E-2"/>
    <n v="1979.7322793711594"/>
    <n v="20776.03289590784"/>
    <n v="4.7764627829197659E-2"/>
    <n v="2280.4969254914058"/>
    <n v="27759.10897980626"/>
    <n v="-1.4464338649540776E-2"/>
    <n v="396.82011026340911"/>
    <n v="5418.8889507676922"/>
    <n v="0.33394742493630458"/>
  </r>
  <r>
    <x v="172"/>
    <x v="4"/>
    <x v="4"/>
    <x v="14"/>
    <n v="219122.27720283097"/>
    <n v="5590.9892857142868"/>
    <n v="2905.0983682309998"/>
    <n v="1.3257886899111995"/>
    <n v="11865.353309229999"/>
    <n v="29194.879257900997"/>
    <n v="6.8366150933974801E-2"/>
    <n v="0.16037447538327076"/>
    <n v="7.5753264163201939E-2"/>
    <n v="2236.2742928339999"/>
    <n v="1.020559991152332"/>
    <n v="8500.6237476049992"/>
    <n v="20077.813446345001"/>
    <n v="0.13539235157535523"/>
    <n v="7.6118203892314495E-2"/>
    <n v="8.368498062517582E-2"/>
    <n v="1401.9317740069998"/>
    <n v="11792.831149326003"/>
    <n v="8.8949656853726022E-2"/>
    <n v="4.8278285235628715E-2"/>
    <n v="747.69194174200004"/>
    <n v="8242.7706495250004"/>
    <n v="8.0228784545249399E-2"/>
    <n v="0.32286216958844705"/>
    <n v="485.32866042299997"/>
    <n v="374.91524182399996"/>
    <n v="-0.11989026378691603"/>
    <n v="0.29001139045837077"/>
    <n v="125.14153851899999"/>
    <n v="5.7110367835015913E-2"/>
    <n v="165.96701027900002"/>
    <n v="7.5741733062299435E-2"/>
    <n v="377.71552659900004"/>
    <n v="67.557905640082851"/>
    <n v="244.50770624400002"/>
    <n v="43.732458380621367"/>
    <n v="250.86324209308668"/>
    <n v="0"/>
    <n v="0"/>
    <n v="12.913151146779343"/>
    <n v="133.20782035500002"/>
    <n v="244.50770624400002"/>
    <n v="2261.7736789279998"/>
    <n v="1.0321970489720607"/>
    <n v="10724.526081218999"/>
    <n v="26653.076871666999"/>
    <n v="1952.5895178039998"/>
    <n v="0.89109584964589483"/>
    <n v="24349.867779184002"/>
    <n v="11.585626132749736"/>
    <n v="1899.7110414789997"/>
    <n v="0.86696390058073747"/>
    <n v="23152.527581440001"/>
    <n v="11.018891182647842"/>
    <n v="8.2515642676768586E-2"/>
    <n v="4.9446962635504299E-2"/>
    <n v="2.2590555848022165E-2"/>
    <n v="1026.8568987609999"/>
    <n v="5099.3184656350004"/>
    <n v="13287.805578547001"/>
    <n v="2.9592650187525438E-2"/>
    <n v="1.9929844433462574E-2"/>
    <n v="6.8640880999584208E-3"/>
    <n v="687.47745171700001"/>
    <n v="339.3794470439999"/>
    <n v="225.983699726"/>
    <n v="52.878476325000001"/>
    <n v="9.4578031941702108"/>
    <n v="2.413194906515732E-2"/>
    <n v="1197.3401977440001"/>
    <n v="353.02170198599998"/>
    <n v="376.96767199999999"/>
    <n v="226.06523013"/>
    <n v="643.32468930300001"/>
    <n v="1140.8272280109989"/>
    <n v="2541.8023862339992"/>
    <n v="0.55310354088022895"/>
    <n v="0.28637119560864432"/>
    <n v="1.365039115669763"/>
    <n v="115.06455412940591"/>
    <n v="0.29359164093913886"/>
    <n v="455.79446440628203"/>
    <n v="1.2052154001704392"/>
    <n v="696.20316562799997"/>
    <n v="0.31772359000429617"/>
    <n v="466.57395322099995"/>
    <n v="1949.7626483759998"/>
    <n v="5160.9179133580001"/>
    <n v="-7.7444292977169038E-3"/>
    <n v="0.50954272797637912"/>
    <n v="0.30333947627982916"/>
    <n v="83.45105479152997"/>
    <n v="0.2129285799586296"/>
    <n v="0.88980576199981631"/>
    <n v="2.4589228172778528"/>
    <n v="372.30837147199998"/>
    <n v="66.590786074889621"/>
    <n v="613.09530122964452"/>
    <n v="0"/>
    <n v="0"/>
    <n v="94.265581748999978"/>
    <n v="16.860268716640352"/>
    <n v="2728.3476321489998"/>
    <n v="1.2451256289306905"/>
    <n v="176.75073608200006"/>
    <n v="-808.93542036500094"/>
    <n v="-2619.1155271240009"/>
    <n v="31.613499337875933"/>
    <n v="-460.13377683746404"/>
    <n v="-4.1564490838604184"/>
    <n v="0.99851752555592155"/>
    <n v="-9.2168798859744605E-2"/>
    <n v="8.0663060980509252E-2"/>
    <n v="-1.2537074171074136"/>
    <n v="229.62921240700007"/>
    <n v="-1421.7753293800006"/>
    <n v="0.10479501004566658"/>
    <n v="-0.68697246700551806"/>
    <n v="1116.3740948259999"/>
    <n v="97.807865892972274"/>
    <n v="2970.2093402282667"/>
    <n v="30519.010345225051"/>
    <n v="4.0813172337950121E-2"/>
    <n v="2286.3951405310045"/>
    <n v="20980.044166828437"/>
    <n v="4.8221683662200698E-2"/>
    <n v="2312.4660356079949"/>
    <n v="27862.57026946171"/>
    <n v="-1.0990202560038687E-2"/>
    <n v="477.03111499391628"/>
    <n v="5398.7801566816852"/>
    <n v="0.25880933553664409"/>
  </r>
  <r>
    <x v="173"/>
    <x v="5"/>
    <x v="5"/>
    <x v="14"/>
    <n v="219122.27720283097"/>
    <n v="5572.091428571428"/>
    <n v="2359.3407100130003"/>
    <n v="1.0767233437561767"/>
    <n v="14224.694019242999"/>
    <n v="29433.960182642997"/>
    <n v="7.5482781078864747E-2"/>
    <n v="0.11276020344433513"/>
    <n v="8.6800852291082586E-2"/>
    <n v="1733.5269632600002"/>
    <n v="0.79112310504849193"/>
    <n v="10234.150710865"/>
    <n v="20311.242667077"/>
    <n v="0.15560934072110522"/>
    <n v="8.8804544938735352E-2"/>
    <n v="9.0182155519853202E-2"/>
    <n v="1034.6856670490001"/>
    <n v="11944.747978985"/>
    <n v="9.1361318738317099E-2"/>
    <n v="0.17209129188130201"/>
    <n v="717.244212898"/>
    <n v="8346.7296621629994"/>
    <n v="0.10006251290847246"/>
    <n v="0.16951169308166381"/>
    <n v="577.281476795"/>
    <n v="361.81830173000003"/>
    <n v="4.4483778746476021E-2"/>
    <n v="0.16587067029892899"/>
    <n v="116.96536825699999"/>
    <n v="5.3379040118650634E-2"/>
    <n v="66.554855008999994"/>
    <n v="3.0373385973619358E-2"/>
    <n v="442.29352348700002"/>
    <n v="79.37657325920712"/>
    <n v="269.81765203800001"/>
    <n v="48.423048239030031"/>
    <n v="299.28629033211672"/>
    <n v="40.579722003000001"/>
    <n v="7.2826733952934841"/>
    <n v="20.195824542072828"/>
    <n v="131.89614944600001"/>
    <n v="310.39737404100003"/>
    <n v="2195.646197563"/>
    <n v="1.0020187018824178"/>
    <n v="12920.172278782"/>
    <n v="26833.286229984002"/>
    <n v="2093.157476117"/>
    <n v="0.9552463139927414"/>
    <n v="24662.793566460005"/>
    <n v="11.670969974019007"/>
    <n v="2075.3472489999999"/>
    <n v="0.94711832840206867"/>
    <n v="23459.058380359998"/>
    <n v="11.101685045103402"/>
    <n v="8.9414540216709915E-2"/>
    <n v="5.6030894661242225E-2"/>
    <n v="3.3228863111598894E-2"/>
    <n v="1209.7742202760001"/>
    <n v="6309.0926859110004"/>
    <n v="13442.448281137998"/>
    <n v="0.14656249007734323"/>
    <n v="4.1997284508369814E-2"/>
    <n v="1.5697314154932807E-2"/>
    <n v="858.38880400699998"/>
    <n v="351.38541626900007"/>
    <n v="206.29261764499998"/>
    <n v="17.810227117"/>
    <n v="3.1963271502826331"/>
    <n v="8.1279855906727042E-3"/>
    <n v="1203.7351861000002"/>
    <n v="343.74254986999995"/>
    <n v="374.57735664799998"/>
    <n v="43.449226006999986"/>
    <n v="163.69451245000027"/>
    <n v="1304.5217404609991"/>
    <n v="2600.6739526589995"/>
    <n v="0.5616286190903208"/>
    <n v="0.31546656632324233"/>
    <n v="1.3370539308386356"/>
    <n v="29.377571159482617"/>
    <n v="7.470464187375897E-2"/>
    <n v="466.58316187496723"/>
    <n v="1.2286987653323607"/>
    <n v="181.50473956700029"/>
    <n v="8.283262746443168E-2"/>
    <n v="320.16735707700002"/>
    <n v="2269.9300054529999"/>
    <n v="5087.771680973"/>
    <n v="-0.18597433280923292"/>
    <n v="0.34718882096028203"/>
    <n v="0.23208275492057817"/>
    <n v="57.459099726058241"/>
    <n v="0.1461135586778502"/>
    <n v="1.0359193206776665"/>
    <n v="2.4128454009419471"/>
    <n v="202.39327809099998"/>
    <n v="36.322677164486073"/>
    <n v="607.21438818652359"/>
    <n v="0"/>
    <n v="0"/>
    <n v="117.77407898600003"/>
    <n v="21.136422561572171"/>
    <n v="2515.8135546399999"/>
    <n v="1.148132260560268"/>
    <n v="-156.47284462699974"/>
    <n v="-965.40826499200068"/>
    <n v="-2487.097728314001"/>
    <n v="-28.081528566575628"/>
    <n v="-437.05555140754097"/>
    <n v="-0.45761553039355318"/>
    <n v="0.39256630617755839"/>
    <n v="-0.17553148479979397"/>
    <n v="-7.1408916804091241E-2"/>
    <n v="-1.1841466356095858"/>
    <n v="-138.66261750999973"/>
    <n v="-1283.3625422140005"/>
    <n v="-6.3280931213418531E-2"/>
    <n v="-0.61486170669398243"/>
    <n v="1295.4294606379999"/>
    <n v="97.614442295293358"/>
    <n v="2416.9996309314156"/>
    <n v="30700.440345323488"/>
    <n v="5.2987393947113715E-2"/>
    <n v="1775.891889046407"/>
    <n v="21174.255839246071"/>
    <n v="5.5805597482249336E-2"/>
    <n v="2249.3046581375252"/>
    <n v="27986.829014838837"/>
    <n v="6.4987370123414934E-4"/>
    <n v="327.99179050622655"/>
    <n v="5312.0680877347768"/>
    <n v="0.1919582479137083"/>
  </r>
  <r>
    <x v="174"/>
    <x v="6"/>
    <x v="6"/>
    <x v="14"/>
    <n v="219122.27720283097"/>
    <n v="5550.9911904761912"/>
    <n v="2713.7011405139997"/>
    <n v="1.2384414652655589"/>
    <n v="16938.395159756998"/>
    <n v="29862.672034646999"/>
    <n v="9.2001972123224141E-2"/>
    <n v="0.18762094604108848"/>
    <n v="9.7972024437400274E-2"/>
    <n v="2042.855915714"/>
    <n v="0.93229038224307348"/>
    <n v="12277.006626579001"/>
    <n v="20639.759447259999"/>
    <n v="0.19162881682756749"/>
    <n v="0.10466554995423838"/>
    <n v="0.1078131935545763"/>
    <n v="1304.188481358"/>
    <n v="12053.329928759"/>
    <n v="8.2909737082461854E-2"/>
    <n v="9.0817461184446335E-2"/>
    <n v="735.45646991500007"/>
    <n v="8533.616548162001"/>
    <n v="0.14611893149501065"/>
    <n v="0.34068036485890385"/>
    <n v="572.55745786900002"/>
    <n v="386.61596672100001"/>
    <n v="-2.247191030131368E-2"/>
    <n v="0.34336842675100909"/>
    <n v="150.213224002"/>
    <n v="6.8552237554082573E-2"/>
    <n v="66.142122758000014"/>
    <n v="3.0185028926463475E-2"/>
    <n v="454.48987803999995"/>
    <n v="81.875445743773838"/>
    <n v="279.50283751199999"/>
    <n v="50.351879136746184"/>
    <n v="349.63816946886288"/>
    <n v="0"/>
    <n v="0"/>
    <n v="20.195824542072828"/>
    <n v="174.98704052799997"/>
    <n v="279.50283751199999"/>
    <n v="2260.684922764"/>
    <n v="1.0317001774636509"/>
    <n v="15180.857201545999"/>
    <n v="26823.358482696003"/>
    <n v="2009.6854381109999"/>
    <n v="0.91715249757592221"/>
    <n v="24563.655968887004"/>
    <n v="11.557655266243675"/>
    <n v="1859.64172644"/>
    <n v="0.84867761971943123"/>
    <n v="23532.975102070999"/>
    <n v="11.077775907180509"/>
    <n v="-4.3722768832133996E-3"/>
    <n v="4.6575555941797075E-2"/>
    <n v="3.2847033544413762E-2"/>
    <n v="1071.2471129459998"/>
    <n v="7380.3397988570005"/>
    <n v="13486.187874125999"/>
    <n v="4.2568635400145549E-2"/>
    <n v="4.2080176523062285E-2"/>
    <n v="1.754866193681659E-2"/>
    <n v="726.74063281199994"/>
    <n v="344.50648013399984"/>
    <n v="202.08146829099999"/>
    <n v="150.04371167100001"/>
    <n v="27.030075624769371"/>
    <n v="6.8474877856490951E-2"/>
    <n v="1030.6808668159999"/>
    <n v="353.82573100100001"/>
    <n v="342.91957180999998"/>
    <n v="140.56732704500001"/>
    <n v="453.01621774999967"/>
    <n v="1757.5379582109988"/>
    <n v="3039.3135519509992"/>
    <n v="30.510623939381002"/>
    <n v="0.74695749447897142"/>
    <n v="1.475584529305634"/>
    <n v="81.609968779492462"/>
    <n v="0.20674128780190812"/>
    <n v="545.60739584079511"/>
    <n v="1.4284149810470743"/>
    <n v="603.05992942099965"/>
    <n v="0.27521616565839907"/>
    <n v="290.9375354309999"/>
    <n v="2560.8675408839999"/>
    <n v="4970.099886306999"/>
    <n v="-0.28798117418920899"/>
    <n v="0.22321916016711008"/>
    <n v="0.16909482633839179"/>
    <n v="52.411817177833036"/>
    <n v="0.13277405617763499"/>
    <n v="1.1686933768553016"/>
    <n v="2.3459542849639994"/>
    <n v="177.53677532100002"/>
    <n v="31.9828962484392"/>
    <n v="588.09754475296438"/>
    <n v="0"/>
    <n v="0"/>
    <n v="113.40076010999988"/>
    <n v="20.42892092939384"/>
    <n v="2551.622458195"/>
    <n v="1.1644742336412859"/>
    <n v="162.07868231899977"/>
    <n v="-803.32958267300091"/>
    <n v="-1930.7863343560011"/>
    <n v="29.198151601659429"/>
    <n v="-336.95190487684982"/>
    <n v="-1.4111243880427042"/>
    <n v="-0.2613000814651214"/>
    <n v="-0.36141153167108653"/>
    <n v="7.39672316242731E-2"/>
    <n v="-0.91753930391692495"/>
    <n v="312.12239398999975"/>
    <n v="-900.10546754000109"/>
    <n v="0.14244210948076405"/>
    <n v="-0.43765994485375914"/>
    <n v="1159.6613815430001"/>
    <n v="97.678916827853001"/>
    <n v="2778.1851280113619"/>
    <n v="31046.21752105001"/>
    <n v="6.2826530221959942E-2"/>
    <n v="2091.3990265824518"/>
    <n v="21440.713205424552"/>
    <n v="7.1914458236807199E-2"/>
    <n v="2314.4041684534413"/>
    <n v="27884.129373236923"/>
    <n v="-5.2061937604863662E-4"/>
    <n v="297.85090260955826"/>
    <n v="5174.9477679830115"/>
    <n v="0.1305331996213539"/>
  </r>
  <r>
    <x v="175"/>
    <x v="7"/>
    <x v="7"/>
    <x v="14"/>
    <n v="219122.27720283097"/>
    <n v="5596.3193181818169"/>
    <n v="2707.996534767"/>
    <n v="1.2358380760438783"/>
    <n v="19646.391694523998"/>
    <n v="30008.335025131997"/>
    <n v="8.7018102407968367E-2"/>
    <n v="5.6847786585027205E-2"/>
    <n v="7.8594864161513733E-2"/>
    <n v="1800.97055525"/>
    <n v="0.82190208053694525"/>
    <n v="14077.977181829001"/>
    <n v="20958.372328563004"/>
    <n v="0.21493657495943275"/>
    <n v="0.11764263410229781"/>
    <n v="0.11145878501962136"/>
    <n v="920.048775342"/>
    <n v="12237.019259195"/>
    <n v="8.8719211022255218E-2"/>
    <n v="0.2494560662007248"/>
    <n v="886.36866185800011"/>
    <n v="8726.5331408300008"/>
    <n v="0.16742824033636095"/>
    <n v="0.2781974432542107"/>
    <n v="554.99589007700001"/>
    <n v="450.53864534899998"/>
    <n v="5.5513505564635635E-2"/>
    <n v="0.28702932444358131"/>
    <n v="202.561617961"/>
    <n v="9.2442274946558003E-2"/>
    <n v="163.69288216300001"/>
    <n v="7.4703897865883065E-2"/>
    <n v="540.77147939299994"/>
    <n v="96.629846984623214"/>
    <n v="276.92707728300002"/>
    <n v="49.483787743007234"/>
    <n v="399.1219572118701"/>
    <n v="18.095057500000003"/>
    <n v="3.2333854576902321"/>
    <n v="23.42920999976306"/>
    <n v="245.74934460999992"/>
    <n v="295.02213478300001"/>
    <n v="2333.5462508420001"/>
    <n v="1.0649516245588979"/>
    <n v="17514.403452388"/>
    <n v="27183.251132477002"/>
    <n v="2165.7133899710002"/>
    <n v="0.98835838036052515"/>
    <n v="24905.051353678002"/>
    <n v="11.654568587128139"/>
    <n v="1967.9445006140002"/>
    <n v="0.89810334473311837"/>
    <n v="23741.071955660002"/>
    <n v="11.115937352575624"/>
    <n v="0.18234843722704341"/>
    <n v="6.2836854422451571E-2"/>
    <n v="5.4052594783051244E-2"/>
    <n v="1070.2568842209998"/>
    <n v="8450.5966830779998"/>
    <n v="13544.168046643999"/>
    <n v="5.7276999310254872E-2"/>
    <n v="4.3980629422149642E-2"/>
    <n v="2.1930991444534254E-2"/>
    <n v="725.62785445400004"/>
    <n v="344.62902976699979"/>
    <n v="222.42819129999998"/>
    <n v="197.76888935700001"/>
    <n v="35.339100239414677"/>
    <n v="9.0255035627406721E-2"/>
    <n v="1163.979398018"/>
    <n v="339.26632138499997"/>
    <n v="435.58982205699999"/>
    <n v="68.236142521999994"/>
    <n v="374.45028392499989"/>
    <n v="2131.9882421359989"/>
    <n v="2825.0838926549986"/>
    <n v="-0.36391533593590597"/>
    <n v="0.33689064372332145"/>
    <n v="0.3900106404457766"/>
    <n v="66.910099770120823"/>
    <n v="0.17088645148498036"/>
    <n v="505.82425275283452"/>
    <n v="1.311645538380404"/>
    <n v="572.21917328199993"/>
    <n v="0.26114148711238711"/>
    <n v="545.35820514000011"/>
    <n v="3106.2257460239998"/>
    <n v="5096.3597787949993"/>
    <n v="0.30126557105191809"/>
    <n v="0.23623695901603559"/>
    <n v="0.16918182535192661"/>
    <n v="97.449443845741996"/>
    <n v="0.24888304927352881"/>
    <n v="1.4175764261288302"/>
    <n v="2.3900467663718579"/>
    <n v="300.90259991900001"/>
    <n v="53.767946897061613"/>
    <n v="585.06390586308419"/>
    <n v="0"/>
    <n v="0"/>
    <n v="244.4556052210001"/>
    <n v="43.681496948680376"/>
    <n v="2878.9044559820004"/>
    <n v="1.3138346738324269"/>
    <n v="-170.90792121500021"/>
    <n v="-974.23750388800113"/>
    <n v="-2271.2758861400016"/>
    <n v="-30.539344075621177"/>
    <n v="-398.22648004522677"/>
    <n v="-2.0078209570314298"/>
    <n v="6.1365573095673476E-2"/>
    <n v="-2.373377209855021E-2"/>
    <n v="-7.7996597788548422E-2"/>
    <n v="-1.0784012279914539"/>
    <n v="26.860968141999791"/>
    <n v="-1107.2964881220009"/>
    <n v="1.2258437838858294E-2"/>
    <n v="-0.53976999343893861"/>
    <n v="1150.415750507"/>
    <n v="97.93681495809156"/>
    <n v="2765.0445196995502"/>
    <n v="31089.221405693817"/>
    <n v="4.2981257389296035E-2"/>
    <n v="1838.9106854461816"/>
    <n v="21704.872690670873"/>
    <n v="7.4529963851343695E-2"/>
    <n v="2382.7058821961432"/>
    <n v="28170.166258689493"/>
    <n v="1.9419434360381072E-2"/>
    <n v="556.84698892175129"/>
    <n v="5286.5745631217142"/>
    <n v="0.12929543367616048"/>
  </r>
  <r>
    <x v="176"/>
    <x v="8"/>
    <x v="8"/>
    <x v="14"/>
    <n v="219122.27720283097"/>
    <n v="5658.9171428571426"/>
    <n v="2767.9576947770001"/>
    <n v="1.2632023225164069"/>
    <n v="22414.349389300998"/>
    <n v="30173.067317678"/>
    <n v="8.4029477592238777E-2"/>
    <n v="6.3280072637898588E-2"/>
    <n v="6.7735890515506769E-2"/>
    <n v="2079.0193831430001"/>
    <n v="0.94879416629033653"/>
    <n v="16156.996564972002"/>
    <n v="21192.078214633002"/>
    <n v="0.12664833722871482"/>
    <n v="0.11879337364630582"/>
    <n v="0.11400859430507682"/>
    <n v="1288.163818498"/>
    <n v="12373.613045789001"/>
    <n v="8.439611831627114E-2"/>
    <n v="0.11861526681808199"/>
    <n v="841.63752655899987"/>
    <n v="8843.269814522002"/>
    <n v="0.17381779783910956"/>
    <n v="0.16103812435908127"/>
    <n v="593.86726680999993"/>
    <n v="413.64242310599997"/>
    <n v="7.359181245455293E-2"/>
    <n v="0.10279872008324897"/>
    <n v="161.49847069399999"/>
    <n v="7.3702442652377423E-2"/>
    <n v="73.344774021000006"/>
    <n v="3.3472075480991952E-2"/>
    <n v="454.09506691899998"/>
    <n v="80.244162523597396"/>
    <n v="277.74859956800003"/>
    <n v="49.081580902555309"/>
    <n v="448.20353811442538"/>
    <n v="43.691449599999999"/>
    <n v="7.7208145122161183"/>
    <n v="31.150024511979179"/>
    <n v="132.65501775099995"/>
    <n v="321.44004916800003"/>
    <n v="2118.9782032299995"/>
    <n v="0.96703002099077451"/>
    <n v="19633.381655617999"/>
    <n v="27171.350464922001"/>
    <n v="1984.7110027509996"/>
    <n v="0.90575500952550259"/>
    <n v="24992.823200383998"/>
    <n v="11.63339252762867"/>
    <n v="1867.5322170179995"/>
    <n v="0.85227857288527298"/>
    <n v="23759.673884178002"/>
    <n v="11.064744180776591"/>
    <n v="-5.5848634655691898E-3"/>
    <n v="5.5002358504888882E-2"/>
    <n v="4.9204364630973219E-2"/>
    <n v="1066.2066960089999"/>
    <n v="9516.8033790869995"/>
    <n v="13593.239659522998"/>
    <n v="4.8244931959276149E-2"/>
    <n v="4.4456650261559094E-2"/>
    <n v="2.8612343710527899E-2"/>
    <n v="717.535759794"/>
    <n v="348.67093621499987"/>
    <n v="210.57879942899999"/>
    <n v="117.17878573299998"/>
    <n v="20.706927275107148"/>
    <n v="5.3476436640229517E-2"/>
    <n v="1233.1493162060001"/>
    <n v="350.98896285000001"/>
    <n v="341.82164018000003"/>
    <n v="32.203319028999992"/>
    <n v="648.97949154700063"/>
    <n v="2780.9677336829996"/>
    <n v="3001.7168527559993"/>
    <n v="0.37394782927752668"/>
    <n v="0.34535853456285581"/>
    <n v="0.27093173206363952"/>
    <n v="114.68262834810406"/>
    <n v="0.29617230152563245"/>
    <n v="535.52211429032741"/>
    <n v="1.3770077614972314"/>
    <n v="766.15827728000068"/>
    <n v="0.34964873816586195"/>
    <n v="431.28850184600003"/>
    <n v="3537.51424787"/>
    <n v="5162.4349163509996"/>
    <n v="0.18092201440780964"/>
    <n v="0.22921724225792417"/>
    <n v="0.18935654542936842"/>
    <n v="76.213963017710114"/>
    <n v="0.19682549275753325"/>
    <n v="1.6144019188863636"/>
    <n v="2.4084123369411934"/>
    <n v="301.42940042599997"/>
    <n v="53.266268583994609"/>
    <n v="597.33114216327829"/>
    <n v="0"/>
    <n v="0"/>
    <n v="129.85910142000006"/>
    <n v="22.947694433715498"/>
    <n v="2550.2667050759997"/>
    <n v="1.163855513748308"/>
    <n v="217.6909897010006"/>
    <n v="-756.54651418700053"/>
    <n v="-2160.7180635950012"/>
    <n v="38.468665330393961"/>
    <n v="-379.03325471978553"/>
    <n v="1.0319663413293285"/>
    <n v="-6.6886245316468917E-2"/>
    <n v="9.198662957719872E-2"/>
    <n v="9.9346808768099149E-2"/>
    <n v="-1.0314045754439616"/>
    <n v="334.86977543400059"/>
    <n v="-927.56874738900069"/>
    <n v="0.15282324540832867"/>
    <n v="-0.46275622859188092"/>
    <n v="1147.525875542"/>
    <n v="98.259187620889747"/>
    <n v="2816.9963153537578"/>
    <n v="31146.407332216215"/>
    <n v="3.1669019429430234E-2"/>
    <n v="2115.8524037104944"/>
    <n v="21864.41529673255"/>
    <n v="7.6370847442651435E-2"/>
    <n v="2156.5191556494287"/>
    <n v="28067.633378393923"/>
    <n v="1.4298808260719831E-2"/>
    <n v="438.92943987083078"/>
    <n v="5338.3229175422439"/>
    <n v="0.14866284548921804"/>
  </r>
  <r>
    <x v="177"/>
    <x v="9"/>
    <x v="9"/>
    <x v="14"/>
    <n v="219122.27720283097"/>
    <n v="5642.3221428571433"/>
    <n v="2479.5354445960002"/>
    <n v="1.1315761574989536"/>
    <n v="24893.884833896998"/>
    <n v="30519.076623975998"/>
    <n v="9.1338869858611726E-2"/>
    <n v="0.16217720518485201"/>
    <n v="8.0426946934572641E-2"/>
    <n v="1781.0159855190004"/>
    <n v="0.81279548946563729"/>
    <n v="17938.012550491003"/>
    <n v="21484.845246849"/>
    <n v="0.1967191252285021"/>
    <n v="0.12607367012822634"/>
    <n v="0.12985417717926961"/>
    <n v="922.87388649100012"/>
    <n v="12453.832091937002"/>
    <n v="8.908342245199008E-2"/>
    <n v="9.5197988912455678E-2"/>
    <n v="855.27114460299993"/>
    <n v="9019.1156891280007"/>
    <n v="0.19790978828432748"/>
    <n v="0.25881562310270945"/>
    <n v="550.30914298799996"/>
    <n v="432.06007881599999"/>
    <n v="6.0047933450045665E-2"/>
    <n v="0.29430276985493986"/>
    <n v="133.167586957"/>
    <n v="6.0773185025698298E-2"/>
    <n v="160.04805085000004"/>
    <n v="7.3040520066269321E-2"/>
    <n v="405.30382127000007"/>
    <n v="71.832804120036201"/>
    <n v="269.66973308199999"/>
    <n v="47.79410431632062"/>
    <n v="495.997642430746"/>
    <n v="0"/>
    <n v="0"/>
    <n v="31.150024511979179"/>
    <n v="135.63408818800008"/>
    <n v="269.66973308199999"/>
    <n v="2418.2119088379995"/>
    <n v="1.1035901687894458"/>
    <n v="22051.593564455998"/>
    <n v="27474.598504594"/>
    <n v="2112.1760465939997"/>
    <n v="0.96392574664549491"/>
    <n v="25196.837123530997"/>
    <n v="11.664903151035636"/>
    <n v="1987.7404285689997"/>
    <n v="0.90713753706066313"/>
    <n v="23973.763769272002"/>
    <n v="11.105195093176212"/>
    <n v="0.1433821372048214"/>
    <n v="6.4021522750092208E-2"/>
    <n v="5.3646615339927761E-2"/>
    <n v="1083.2368975149998"/>
    <n v="10600.040276602"/>
    <n v="13654.059300831999"/>
    <n v="5.9486125590925365E-2"/>
    <n v="4.5972949540403318E-2"/>
    <n v="3.4232634253834382E-2"/>
    <n v="764.75614705400005"/>
    <n v="318.48075046099973"/>
    <n v="236.519849411"/>
    <n v="124.43561802500001"/>
    <n v="22.053972615251752"/>
    <n v="5.6788209584831911E-2"/>
    <n v="1223.0733542589999"/>
    <n v="371.66067991400001"/>
    <n v="405.65988953800002"/>
    <n v="196.69897443500003"/>
    <n v="61.323535758000617"/>
    <n v="2842.2912694410002"/>
    <n v="3044.4781193819999"/>
    <n v="2.3036659107739883"/>
    <n v="0.36278749498274787"/>
    <n v="0.40200752918095595"/>
    <n v="10.868492476210827"/>
    <n v="2.7985988709507782E-2"/>
    <n v="543.09506632389525"/>
    <n v="1.3959233781206217"/>
    <n v="185.75915378300061"/>
    <n v="8.4774198294339687E-2"/>
    <n v="471.32988618500008"/>
    <n v="4008.8441340549998"/>
    <n v="5068.3126384990001"/>
    <n v="-0.16645489015378689"/>
    <n v="0.16424093466791589"/>
    <n v="0.13102115096882638"/>
    <n v="83.534735212110618"/>
    <n v="0.21509902699154257"/>
    <n v="1.8295009458779061"/>
    <n v="2.3472056230643306"/>
    <n v="323.46487594000007"/>
    <n v="57.328324712811387"/>
    <n v="579.93714664810398"/>
    <n v="0"/>
    <n v="0"/>
    <n v="147.86501024500001"/>
    <n v="26.206410499299238"/>
    <n v="2889.5417950229994"/>
    <n v="1.3186891957809883"/>
    <n v="-410.00635042699946"/>
    <n v="-1166.5528646140001"/>
    <n v="-2023.8345191170004"/>
    <n v="-72.6662427358998"/>
    <n v="-354.60480749533133"/>
    <n v="-0.25029452135292884"/>
    <n v="-0.14076606455710827"/>
    <n v="-0.12375579685905047"/>
    <n v="-0.18711303828203477"/>
    <n v="-0.95128224494370905"/>
    <n v="-285.57073240199946"/>
    <n v="-800.76116485800026"/>
    <n v="-0.13032482869720288"/>
    <n v="-0.39157418708428393"/>
    <n v="1157.2449511120001"/>
    <n v="98.77498388136685"/>
    <n v="2510.2868632952982"/>
    <n v="31390.188003388092"/>
    <n v="4.3022528555173745E-2"/>
    <n v="1803.104303877265"/>
    <n v="22086.509924874914"/>
    <n v="9.0830993803891591E-2"/>
    <n v="2448.202787602962"/>
    <n v="28269.049206355467"/>
    <n v="1.7338535401991262E-2"/>
    <n v="477.17536127476183"/>
    <n v="5214.8021785283845"/>
    <n v="9.0846047810327013E-2"/>
  </r>
  <r>
    <x v="178"/>
    <x v="10"/>
    <x v="10"/>
    <x v="14"/>
    <n v="219122.27720283097"/>
    <n v="5655.5127272727286"/>
    <n v="2803.2314082930002"/>
    <n v="1.2793000529554481"/>
    <n v="27697.116242189997"/>
    <n v="30596.968314367001"/>
    <n v="8.4640896427684353E-2"/>
    <n v="2.8580543511457002E-2"/>
    <n v="6.7131999414047572E-2"/>
    <n v="2053.4077942439999"/>
    <n v="0.93710590290336337"/>
    <n v="19991.420344735001"/>
    <n v="21740.978049910998"/>
    <n v="0.14251174935314226"/>
    <n v="0.1277402688250544"/>
    <n v="0.13205098003473226"/>
    <n v="1170.9215034080003"/>
    <n v="12528.799278339"/>
    <n v="8.252002815131676E-2"/>
    <n v="6.8403568687790406E-2"/>
    <n v="857.85224616700009"/>
    <n v="9138.2496349550001"/>
    <n v="0.20030680090932185"/>
    <n v="0.16127114459215086"/>
    <n v="514.52801299999999"/>
    <n v="437.27810074300004"/>
    <n v="-1.8014830854430341E-3"/>
    <n v="0.14106321046388492"/>
    <n v="182.314803729"/>
    <n v="8.3202313364167876E-2"/>
    <n v="139.61955922799999"/>
    <n v="6.3717647064593472E-2"/>
    <n v="427.88925109199999"/>
    <n v="75.658790232860468"/>
    <n v="266.38930001800003"/>
    <n v="47.102590492526673"/>
    <n v="543.10023292327264"/>
    <n v="21.487594000000001"/>
    <n v="3.7994068860246406"/>
    <n v="34.949431398003817"/>
    <n v="140.01235707399996"/>
    <n v="287.87689401800003"/>
    <n v="2275.844721899"/>
    <n v="1.0386185973196873"/>
    <n v="24327.438286354998"/>
    <n v="27767.746182579998"/>
    <n v="2070.5820255680001"/>
    <n v="0.9449436415136202"/>
    <n v="25392.215655346994"/>
    <n v="11.693536760377793"/>
    <n v="1998.6635632590001"/>
    <n v="0.91212248648225436"/>
    <n v="24118.424484489002"/>
    <n v="11.111367150813953"/>
    <n v="0.14785298585377982"/>
    <n v="7.1341249217624192E-2"/>
    <n v="6.174740211032792E-2"/>
    <n v="1135.3721096100001"/>
    <n v="11735.412386212"/>
    <n v="13765.879584728998"/>
    <n v="0.10924731028554069"/>
    <n v="5.1777426527544801E-2"/>
    <n v="4.4802935640948283E-2"/>
    <n v="784.969188132"/>
    <n v="350.40292147800005"/>
    <n v="251.48015103200004"/>
    <n v="71.918462309000006"/>
    <n v="12.716523819703509"/>
    <n v="3.2821155031365679E-2"/>
    <n v="1273.7911708579998"/>
    <n v="392.88282687100002"/>
    <n v="373.81618688200001"/>
    <n v="50.374985195000001"/>
    <n v="527.38668639400021"/>
    <n v="3369.6779558350004"/>
    <n v="2829.2221317870008"/>
    <n v="-0.28985135804111883"/>
    <n v="0.19141970092838667"/>
    <n v="0.12303009354028149"/>
    <n v="93.251790213603343"/>
    <n v="0.24068145563576068"/>
    <n v="507.70082851082401"/>
    <n v="1.2737157207816605"/>
    <n v="599.30514870300021"/>
    <n v="0.27350261066712633"/>
    <n v="513.36542878599982"/>
    <n v="4522.2095628409998"/>
    <n v="5172.2103541070001"/>
    <n v="0.2537384811164205"/>
    <n v="0.17375260252717939"/>
    <n v="0.14597517513519009"/>
    <n v="90.772570683182124"/>
    <n v="0.23428262764483873"/>
    <n v="2.0637835735227448"/>
    <n v="2.3814036333940685"/>
    <n v="271.94965627400001"/>
    <n v="48.08576505584896"/>
    <n v="586.96013499427647"/>
    <n v="0"/>
    <n v="0"/>
    <n v="241.41577251199982"/>
    <n v="42.686805627333158"/>
    <n v="2789.2101506849999"/>
    <n v="1.2729012249645262"/>
    <n v="14.021257608000383"/>
    <n v="-1152.5316070059998"/>
    <n v="-2342.9882223200002"/>
    <n v="2.4792195304212297"/>
    <n v="-409.84060603147617"/>
    <n v="-0.95791623243874491"/>
    <n v="0.12497947532089748"/>
    <n v="0.17496325427306125"/>
    <n v="6.3988279909219714E-3"/>
    <n v="-1.1076879126124082"/>
    <n v="85.939719917000389"/>
    <n v="-1069.1970514619993"/>
    <n v="3.9219983022287651E-2"/>
    <n v="-0.5255183030485695"/>
    <n v="1211.196717587"/>
    <n v="99.484203739522897"/>
    <n v="2817.7653365278306"/>
    <n v="31342.189338244058"/>
    <n v="2.9650371710915113E-2"/>
    <n v="2064.0541081480519"/>
    <n v="22260.683686363114"/>
    <n v="9.2557743660782732E-2"/>
    <n v="2287.6443056807188"/>
    <n v="28471.837162809701"/>
    <n v="2.4777979781944293E-2"/>
    <n v="516.02707715300426"/>
    <n v="5300.2635450786238"/>
    <n v="0.104788822093699"/>
  </r>
  <r>
    <x v="179"/>
    <x v="11"/>
    <x v="11"/>
    <x v="14"/>
    <n v="219122.27720283097"/>
    <n v="5630.7594444444439"/>
    <n v="3398.1417386799999"/>
    <n v="1.5507970171077143"/>
    <n v="31095.257980869996"/>
    <n v="31095.257980869996"/>
    <n v="9.3532693678717305E-2"/>
    <n v="0.17183278805284696"/>
    <n v="9.3532693678717305E-2"/>
    <n v="1738.8577076250001"/>
    <n v="0.7935558765736187"/>
    <n v="21730.278052360001"/>
    <n v="21730.278052360001"/>
    <n v="-6.1158300291236367E-3"/>
    <n v="0.11571610585538838"/>
    <n v="0.11571610585538838"/>
    <n v="800.81315874200004"/>
    <n v="12480.938335682"/>
    <n v="6.3579249702172991E-2"/>
    <n v="-5.6394960772460756E-2"/>
    <n v="875.45887200200002"/>
    <n v="9213.7691680019998"/>
    <n v="0.19584118081189383"/>
    <n v="9.440657481060355E-2"/>
    <n v="539.810116472"/>
    <n v="423.38541502599998"/>
    <n v="-0.13153877128945812"/>
    <n v="8.9261459482574024E-2"/>
    <n v="564.73940429799995"/>
    <n v="0.25772797339781561"/>
    <n v="89.613332210999999"/>
    <n v="4.0896495488703437E-2"/>
    <n v="1004.9312945460001"/>
    <n v="178.47171495445605"/>
    <n v="415.07373730699999"/>
    <n v="73.715409333732069"/>
    <n v="616.8156422570047"/>
    <n v="169.39749999999998"/>
    <n v="30.08430775126347"/>
    <n v="65.033739149267291"/>
    <n v="420.46005723900015"/>
    <n v="584.47123730699991"/>
    <n v="3817.2365188990007"/>
    <n v="1.7420577075171448"/>
    <n v="28144.674805253999"/>
    <n v="28144.674805253999"/>
    <n v="3465.2287774300007"/>
    <n v="1.5814132737505302"/>
    <n v="25592.584351777001"/>
    <n v="11.679590354059332"/>
    <n v="3436.1847832790008"/>
    <n v="1.5681585766372304"/>
    <n v="24316.217385222"/>
    <n v="11.097099617449505"/>
    <n v="0.1095624676755238"/>
    <n v="7.6370082328132582E-2"/>
    <n v="7.6370082328132582E-2"/>
    <n v="2169.6342742220004"/>
    <n v="13905.046660434"/>
    <n v="13905.046660434"/>
    <n v="6.8539435557809059E-2"/>
    <n v="5.435812787185057E-2"/>
    <n v="5.435812787185057E-2"/>
    <n v="763.12934905400004"/>
    <n v="1406.5049251680002"/>
    <n v="257.95124125199999"/>
    <n v="29.043994151"/>
    <n v="5.158095357750736"/>
    <n v="1.3254697113299609E-2"/>
    <n v="1276.3669665549999"/>
    <n v="443.08974065400002"/>
    <n v="670.24088352800004"/>
    <n v="247.27638509200003"/>
    <n v="-419.09478021900077"/>
    <n v="2950.5831756159996"/>
    <n v="2950.5831756159996"/>
    <n v="-0.22455312428684349"/>
    <n v="0.28968518805358645"/>
    <n v="0.28968518805358645"/>
    <n v="-74.429530217721904"/>
    <n v="-0.19126069040943056"/>
    <n v="526.68052534095636"/>
    <n v="1.3465464184112992"/>
    <n v="-390.05078606800078"/>
    <n v="-0.17800599329613093"/>
    <n v="816.36754835000011"/>
    <n v="5338.5771111909999"/>
    <n v="5338.5771111909999"/>
    <n v="0.25594854547787427"/>
    <n v="0.1856180342309528"/>
    <n v="0.1856180342309528"/>
    <n v="144.98355974973578"/>
    <n v="0.37256255218374162"/>
    <n v="2.4363461257064865"/>
    <n v="2.4363461257064865"/>
    <n v="323.10073052500007"/>
    <n v="57.381377008351073"/>
    <n v="595.32454070329493"/>
    <n v="0"/>
    <n v="0"/>
    <n v="493.26681782500003"/>
    <n v="87.602182741384709"/>
    <n v="4633.6040672490008"/>
    <n v="2.1146202597008865"/>
    <n v="-1235.4623285690009"/>
    <n v="-2387.9939355750007"/>
    <n v="-2387.9939355750007"/>
    <n v="-219.41308996745769"/>
    <n v="-423.50212977913964"/>
    <n v="3.7805420773885379E-2"/>
    <n v="7.8126485028871873E-2"/>
    <n v="7.8126485028871873E-2"/>
    <n v="-0.56382324259317218"/>
    <n v="-1.0897997072951873"/>
    <n v="-1206.4183344180008"/>
    <n v="-1111.6269690200004"/>
    <n v="-0.55056854547987255"/>
    <n v="-0.50730897068535885"/>
    <n v="2323.9721055220002"/>
    <n v="100"/>
    <n v="3398.1417386799999"/>
    <n v="31709.555764291625"/>
    <n v="5.4739870700019067E-2"/>
    <n v="1738.8577076250001"/>
    <n v="22170.994223686244"/>
    <n v="7.6360938771981912E-2"/>
    <n v="3817.2365188990007"/>
    <n v="28693.441911462764"/>
    <n v="3.8230571914847244E-2"/>
    <n v="816.36754835000011"/>
    <n v="5437.2839052523668"/>
    <n v="0.14243250408296304"/>
  </r>
  <r>
    <x v="180"/>
    <x v="0"/>
    <x v="0"/>
    <x v="15"/>
    <n v="230576.47747041125"/>
    <n v="5619.7988636363634"/>
    <n v="2401.1146874629999"/>
    <n v="1.041352836076318"/>
    <n v="2401.1146874629999"/>
    <n v="31355.210713838998"/>
    <n v="0.12140731924710102"/>
    <n v="0.12140731924710102"/>
    <n v="0.10124870170553746"/>
    <n v="1871.333058213"/>
    <n v="0.81158888310848576"/>
    <n v="1871.333058213"/>
    <n v="22018.146000138004"/>
    <n v="0.18179620496906224"/>
    <n v="0.18179620496906224"/>
    <n v="0.12455718813138472"/>
    <n v="1001.5509066320001"/>
    <n v="12550.875191714003"/>
    <n v="6.3719117712186302E-2"/>
    <n v="7.5070632508126733E-2"/>
    <n v="853.63042299800009"/>
    <n v="9411.0497405829992"/>
    <n v="0.21667098587577716"/>
    <n v="0.3005722823821193"/>
    <n v="622.8346275450001"/>
    <n v="422.11502287700006"/>
    <n v="2.4516594259715863E-2"/>
    <n v="0.24897799777298713"/>
    <n v="123.437768107"/>
    <n v="5.3534414898345456E-2"/>
    <n v="47.868066349999999"/>
    <n v="2.0760168979571073E-2"/>
    <n v="358.47579479299998"/>
    <n v="63.788011544783934"/>
    <n v="170.06075723800001"/>
    <n v="30.261004239564549"/>
    <n v="30.261004239564549"/>
    <n v="56.125999999999998"/>
    <n v="9.9871901756432155"/>
    <n v="9.9871901756432155"/>
    <n v="132.28903755499996"/>
    <n v="226.18675723800001"/>
    <n v="1855.585828383"/>
    <n v="0.80475937907461459"/>
    <n v="1855.585828383"/>
    <n v="27777.246960158998"/>
    <n v="1851.8457540070001"/>
    <n v="0.80313732533477467"/>
    <n v="25526.955237042002"/>
    <n v="11.607656968547538"/>
    <n v="1701.0054946540001"/>
    <n v="0.73771857099876192"/>
    <n v="24417.674297801001"/>
    <n v="11.104838287502652"/>
    <n v="-0.16528366400920247"/>
    <n v="-0.16528366400920247"/>
    <n v="5.1917533164280272E-2"/>
    <n v="1114.4111813430002"/>
    <n v="1114.4111813430002"/>
    <n v="14033.883713429001"/>
    <n v="0.13072284396400891"/>
    <n v="0.13072284396400891"/>
    <n v="6.2343124316413201E-2"/>
    <n v="829.64021034400002"/>
    <n v="284.77097099900016"/>
    <n v="96.853152843000004"/>
    <n v="150.84025935300002"/>
    <n v="26.840864417591789"/>
    <n v="6.5418754336012699E-2"/>
    <n v="1109.2809392409999"/>
    <n v="128.55491450700001"/>
    <n v="349.39086182900002"/>
    <n v="15.535458508000001"/>
    <n v="545.52885907999985"/>
    <n v="545.52885907999985"/>
    <n v="3577.9637536800001"/>
    <n v="-7.6648430338601887"/>
    <n v="-7.6648430338601887"/>
    <n v="0.73173215568131766"/>
    <n v="97.07266617848461"/>
    <n v="0.23659345700170345"/>
    <n v="637.97719410184084"/>
    <n v="1.6204942330022289"/>
    <n v="696.36911843299981"/>
    <n v="0.30201221133771611"/>
    <n v="174.05071023900004"/>
    <n v="174.05071023900004"/>
    <n v="5133.3630940440007"/>
    <n v="-0.54108384547488275"/>
    <n v="-0.54108384547488275"/>
    <n v="5.9481635968191782E-2"/>
    <n v="30.970985699366878"/>
    <n v="7.5485024382565269E-2"/>
    <n v="7.5485024382565269E-2"/>
    <n v="2.3387475493582444"/>
    <n v="116.523370926"/>
    <n v="20.734437967162769"/>
    <n v="561.029259465677"/>
    <n v="0"/>
    <n v="0"/>
    <n v="57.527339313000041"/>
    <n v="10.236547732204109"/>
    <n v="2029.636538622"/>
    <n v="0.8802444034571798"/>
    <n v="371.47814884099978"/>
    <n v="371.47814884099978"/>
    <n v="-1555.3993403640002"/>
    <n v="66.101680479117718"/>
    <n v="-277.26869879596774"/>
    <n v="-1.8056059413307608"/>
    <n v="-1.8056059413307608"/>
    <n v="-0.44031183302444288"/>
    <n v="0.16110843261913815"/>
    <n v="-0.71825331635601608"/>
    <n v="522.31840819399986"/>
    <n v="-446.11840112299979"/>
    <n v="0.22652718695515089"/>
    <n v="-0.21543463531112844"/>
    <n v="1206.374835546"/>
    <n v="100.8"/>
    <n v="2382.0582216894841"/>
    <n v="31867.272263663497"/>
    <n v="6.0110604203234219E-2"/>
    <n v="1856.4812085446431"/>
    <n v="22382.49593706365"/>
    <n v="8.2557924780745973E-2"/>
    <n v="1840.8589567291667"/>
    <n v="28224.927654819941"/>
    <n v="1.2864624372192379E-2"/>
    <n v="172.66935539583338"/>
    <n v="5215.9548733905394"/>
    <n v="1.9867556991506552E-2"/>
  </r>
  <r>
    <x v="181"/>
    <x v="1"/>
    <x v="1"/>
    <x v="15"/>
    <n v="230576.47747041125"/>
    <n v="5583.5902631578947"/>
    <n v="2027.9859141850002"/>
    <n v="0.87952853492839123"/>
    <n v="4429.1006016480005"/>
    <n v="31183.098576004995"/>
    <n v="2.0233894077576142E-2"/>
    <n v="-7.8229303314938381E-2"/>
    <n v="9.9315974373662685E-2"/>
    <n v="1435.5580623780002"/>
    <n v="0.62259519189775903"/>
    <n v="3306.8911205909999"/>
    <n v="22188.556338368002"/>
    <n v="0.13469600029890705"/>
    <n v="0.16087770175166183"/>
    <n v="0.12806371024726304"/>
    <n v="737.92395900200006"/>
    <n v="12622.649704301002"/>
    <n v="7.1464163795627922E-2"/>
    <n v="0.10774536100460197"/>
    <n v="765.7010881839999"/>
    <n v="9552.3626456500006"/>
    <n v="0.22740219228324854"/>
    <n v="0.22632219649249863"/>
    <n v="541.15032494399998"/>
    <n v="373.91785554799998"/>
    <n v="0.10654155946696453"/>
    <n v="0.19374871241291824"/>
    <n v="110.876294112"/>
    <n v="4.8086559101080985E-2"/>
    <n v="67.105506161999998"/>
    <n v="2.9103361669063282E-2"/>
    <n v="414.446051533"/>
    <n v="74.225727891896383"/>
    <n v="296.21170094299998"/>
    <n v="53.050400724689347"/>
    <n v="83.311404964253896"/>
    <n v="0"/>
    <n v="0"/>
    <n v="9.9871901756432155"/>
    <n v="118.23435059000002"/>
    <n v="296.21170094299998"/>
    <n v="2680.6870775860002"/>
    <n v="1.1626021470164924"/>
    <n v="4536.272905969"/>
    <n v="28477.727389375999"/>
    <n v="2406.991061963"/>
    <n v="1.0439013937455426"/>
    <n v="25985.370948809003"/>
    <n v="11.762294443046617"/>
    <n v="2217.439721794"/>
    <n v="0.96169381461669401"/>
    <n v="24723.536281485998"/>
    <n v="11.194152642344225"/>
    <n v="0.35374107535390409"/>
    <n v="7.9237479508485142E-2"/>
    <n v="8.8354855807078136E-2"/>
    <n v="1169.8172041560001"/>
    <n v="2284.2283854990001"/>
    <n v="14178.353647987002"/>
    <n v="0.14089854124704648"/>
    <n v="0.13591132295482145"/>
    <n v="7.0673135515063157E-2"/>
    <n v="838.38059147199999"/>
    <n v="331.43661268400012"/>
    <n v="273.13358728399999"/>
    <n v="189.55134016899999"/>
    <n v="33.947931570071184"/>
    <n v="8.2207579128848546E-2"/>
    <n v="1261.8346673230001"/>
    <n v="598.01845786000001"/>
    <n v="433.68759"/>
    <n v="16.478898116999996"/>
    <n v="-652.70116340100003"/>
    <n v="-107.17230432100018"/>
    <n v="2705.371186629"/>
    <n v="-3.9682886759861775"/>
    <n v="-1.7763876350508512"/>
    <n v="0.22967905007465017"/>
    <n v="-116.89632165664209"/>
    <n v="-0.28307361208810122"/>
    <n v="482.34541184318044"/>
    <n v="1.2370696176035618"/>
    <n v="-463.14982323200002"/>
    <n v="-0.20086603295925268"/>
    <n v="134.95338517799999"/>
    <n v="309.00409541700003"/>
    <n v="5021.9814593290002"/>
    <n v="-0.45215509659722997"/>
    <n v="-0.50606742288341611"/>
    <n v="2.9649526374946111E-2"/>
    <n v="24.169643332975298"/>
    <n v="5.8528687166416571E-2"/>
    <n v="0.13401371154898184"/>
    <n v="2.2848572606735753"/>
    <n v="96.013302838000001"/>
    <n v="17.195621152849071"/>
    <n v="543.62899568468845"/>
    <n v="0"/>
    <n v="0"/>
    <n v="38.940082339999989"/>
    <n v="6.9740221801262257"/>
    <n v="2815.6404627640004"/>
    <n v="1.2211308341829092"/>
    <n v="-787.65454857899999"/>
    <n v="-416.17639973800021"/>
    <n v="-2316.6102726999998"/>
    <n v="-141.06596498961736"/>
    <n v="-413.6764295929197"/>
    <n v="28.786188898710055"/>
    <n v="-0.14640998791498894"/>
    <n v="-0.13472368028462645"/>
    <n v="-0.34160229925451779"/>
    <n v="-1.0477876430700137"/>
    <n v="-598.10320840999998"/>
    <n v="-1054.7756053769997"/>
    <n v="-0.25939472012566922"/>
    <n v="-0.47964584236762237"/>
    <n v="1347.2393756040001"/>
    <n v="101.1"/>
    <n v="2005.9207855440161"/>
    <n v="31607.35501555448"/>
    <n v="5.7251716075004566E-2"/>
    <n v="1419.9387362789321"/>
    <n v="22499.483730345535"/>
    <n v="8.4808447764456618E-2"/>
    <n v="2651.5203536953513"/>
    <n v="28837.071838780688"/>
    <n v="4.6110993456111471E-2"/>
    <n v="133.48504963204749"/>
    <n v="5095.7442949654542"/>
    <n v="-9.0763892205428798E-3"/>
  </r>
  <r>
    <x v="182"/>
    <x v="2"/>
    <x v="2"/>
    <x v="15"/>
    <n v="230576.47747041125"/>
    <n v="5531.7945"/>
    <n v="2240.7732797899998"/>
    <n v="0.97181347567318399"/>
    <n v="6669.8738814380004"/>
    <n v="31169.203458966997"/>
    <n v="1.1210776341894046E-2"/>
    <n v="-6.1628206868684643E-3"/>
    <n v="8.6580304689078069E-2"/>
    <n v="1614.228633106"/>
    <n v="0.70008382937203384"/>
    <n v="4921.1197536969994"/>
    <n v="22318.276551600997"/>
    <n v="8.7382605242547262E-2"/>
    <n v="0.135698602626531"/>
    <n v="0.1315280835498529"/>
    <n v="777.16701628400006"/>
    <n v="12685.123478751002"/>
    <n v="8.5622983797349894E-2"/>
    <n v="8.7413411507409666E-2"/>
    <n v="828.47061246700002"/>
    <n v="9632.7964569499982"/>
    <n v="0.21120709511401392"/>
    <n v="0.10752654304509668"/>
    <n v="554.63381509199996"/>
    <n v="388.64498854300001"/>
    <n v="6.3836495207254096E-2"/>
    <n v="5.2585876107615004E-2"/>
    <n v="121.76357658999999"/>
    <n v="5.2808325431038521E-2"/>
    <n v="98.260619801999994"/>
    <n v="4.2615196866562115E-2"/>
    <n v="406.52045029200002"/>
    <n v="73.487988444256203"/>
    <n v="295.30179190999991"/>
    <n v="53.382639559369011"/>
    <n v="136.69404452362289"/>
    <n v="0"/>
    <n v="0"/>
    <n v="9.9871901756432155"/>
    <n v="111.21865838200011"/>
    <n v="295.30179190999991"/>
    <n v="2416.3503523569998"/>
    <n v="1.0479604766566346"/>
    <n v="6952.6232583259998"/>
    <n v="28859.169676935999"/>
    <n v="2225.0968687529999"/>
    <n v="0.9650146854370848"/>
    <n v="26303.201900047003"/>
    <n v="11.856897437868815"/>
    <n v="2112.8701902719999"/>
    <n v="0.91634247059877749"/>
    <n v="24975.754065357996"/>
    <n v="11.261356253055343"/>
    <n v="0.1874493959500092"/>
    <n v="0.11453673720658775"/>
    <n v="0.1043532575391235"/>
    <n v="1160.637706389"/>
    <n v="3444.866091888"/>
    <n v="14312.045077576"/>
    <n v="0.13018346977758855"/>
    <n v="0.13397503140949985"/>
    <n v="8.0805662104287634E-2"/>
    <n v="832.74295004500004"/>
    <n v="327.89475634399992"/>
    <n v="277.80653508200004"/>
    <n v="112.22667848099999"/>
    <n v="20.287571868586223"/>
    <n v="4.8672214838307387E-2"/>
    <n v="1327.447834689"/>
    <n v="427.15604781399992"/>
    <n v="390.87317562099997"/>
    <n v="47.650208969999994"/>
    <n v="-175.57707256699996"/>
    <n v="-282.74937688800014"/>
    <n v="2310.0337820310001"/>
    <n v="-1.7989479763901732"/>
    <n v="-1.7902441690701345"/>
    <n v="-9.5312549819447145E-2"/>
    <n v="-31.739623112716853"/>
    <n v="-7.6147000983450674E-2"/>
    <n v="410.85565534787077"/>
    <n v="1.0606314299656487"/>
    <n v="-63.350394085999966"/>
    <n v="-2.747478614514328E-2"/>
    <n v="300.97126853200001"/>
    <n v="609.97536394899998"/>
    <n v="4852.4616696230005"/>
    <n v="-0.36030395634054246"/>
    <n v="-0.44349924214418601"/>
    <n v="-4.0585621452605136E-2"/>
    <n v="54.407528792329508"/>
    <n v="0.13052991000377398"/>
    <n v="0.26454362155275579"/>
    <n v="2.200670956404672"/>
    <n v="209.85528789000003"/>
    <n v="37.936204587860239"/>
    <n v="524.03279305629917"/>
    <n v="0"/>
    <n v="0"/>
    <n v="91.115980641999982"/>
    <n v="16.471324204469269"/>
    <n v="2717.3216208889999"/>
    <n v="1.1784903866604088"/>
    <n v="-476.54834109899997"/>
    <n v="-892.72474083700013"/>
    <n v="-2542.4278875919999"/>
    <n v="-86.147151905046357"/>
    <n v="-454.47153949050903"/>
    <n v="0.90063798046661359"/>
    <n v="0.20917767681190869"/>
    <n v="1.5213801569694541E-2"/>
    <n v="-0.20667691098722468"/>
    <n v="-1.1400395264390235"/>
    <n v="-364.321662618"/>
    <n v="-1214.9800529029994"/>
    <n v="-0.1580046961489173"/>
    <n v="-0.54449834162555055"/>
    <n v="1261.4241618779999"/>
    <n v="101.1"/>
    <n v="2216.3929572601382"/>
    <n v="31501.709006360281"/>
    <n v="4.4166570932892002E-2"/>
    <n v="1596.6653146449059"/>
    <n v="22567.282803806498"/>
    <n v="8.7300082722989281E-2"/>
    <n v="2390.059695704253"/>
    <n v="29131.419443847397"/>
    <n v="6.0415880876083516E-2"/>
    <n v="297.696605867458"/>
    <n v="4908.8913448387966"/>
    <n v="-7.7242957360501574E-2"/>
  </r>
  <r>
    <x v="183"/>
    <x v="3"/>
    <x v="3"/>
    <x v="15"/>
    <n v="230576.47747041125"/>
    <n v="5545.9042857142867"/>
    <n v="3392.805268524"/>
    <n v="1.4714446615480896"/>
    <n v="10062.679149962001"/>
    <n v="32197.682189832998"/>
    <n v="0.12303491543736045"/>
    <n v="0.43499859874887115"/>
    <n v="0.1182325872279526"/>
    <n v="2293.0501114809999"/>
    <n v="0.99448570671102221"/>
    <n v="7214.1698651779989"/>
    <n v="22680.098462766997"/>
    <n v="0.18735326623077686"/>
    <n v="0.15162315213491251"/>
    <n v="0.1448151832192015"/>
    <n v="1399.2803313630002"/>
    <n v="12759.549278176"/>
    <n v="8.793149128777733E-2"/>
    <n v="5.6176582130967656E-2"/>
    <n v="842.83490601900019"/>
    <n v="9807.6181054119988"/>
    <n v="0.21678282338663557"/>
    <n v="0.26170386064094386"/>
    <n v="631.75850135300004"/>
    <n v="416.38248922100001"/>
    <n v="3.8384091431338696E-2"/>
    <n v="0.36243788814849687"/>
    <n v="122.343828282"/>
    <n v="5.3059978027333594E-2"/>
    <n v="516.90727370200011"/>
    <n v="0.22418040182278884"/>
    <n v="460.50405505899994"/>
    <n v="83.03498065143566"/>
    <n v="277.65926535400001"/>
    <n v="50.065643229585383"/>
    <n v="186.75968775320828"/>
    <n v="29.967768542000002"/>
    <n v="5.4035856008539627"/>
    <n v="15.390775776497179"/>
    <n v="152.87702116299994"/>
    <n v="307.627033896"/>
    <n v="2698.0565769049999"/>
    <n v="1.1701352221634267"/>
    <n v="9650.6798352309997"/>
    <n v="29332.602238193998"/>
    <n v="2303.3764955749998"/>
    <n v="0.99896421388889545"/>
    <n v="26641.153854644002"/>
    <n v="11.958908331416527"/>
    <n v="2158.5805886329999"/>
    <n v="0.93616686850027886"/>
    <n v="25282.661505010998"/>
    <n v="11.35248209121529"/>
    <n v="0.21281464100364356"/>
    <n v="0.1403712854246344"/>
    <n v="0.10769858837499191"/>
    <n v="1170.5611231119999"/>
    <n v="4615.4272149999997"/>
    <n v="14448.012308560001"/>
    <n v="0.13142087153089266"/>
    <n v="0.13332615648053303"/>
    <n v="8.973409157770651E-2"/>
    <n v="834.55482431600001"/>
    <n v="336.0062987959999"/>
    <n v="244.39149971800001"/>
    <n v="144.79590694199999"/>
    <n v="26.108619889993459"/>
    <n v="6.2797345388616643E-2"/>
    <n v="1358.4923496329998"/>
    <n v="414.17958677899998"/>
    <n v="446.80661520099994"/>
    <n v="277.32184515299997"/>
    <n v="694.74869161900006"/>
    <n v="411.99931473099991"/>
    <n v="2865.0799516390002"/>
    <n v="3.9730576199926926"/>
    <n v="-0.17186489982352371"/>
    <n v="0.2388482241366614"/>
    <n v="125.27239126874322"/>
    <n v="0.30130943938466309"/>
    <n v="511.04468733656705"/>
    <n v="1.2981853608760714"/>
    <n v="839.54459856100004"/>
    <n v="0.36410678477327973"/>
    <n v="598.79386945299996"/>
    <n v="1208.7692334019998"/>
    <n v="5064.1576494380006"/>
    <n v="0.54687970531942276"/>
    <n v="-0.18501992541435996"/>
    <n v="-1.9440538025216836E-2"/>
    <n v="107.97046587973669"/>
    <n v="0.25969425676989982"/>
    <n v="0.52423787832265556"/>
    <n v="2.283706821987955"/>
    <n v="499.957896398"/>
    <n v="90.149030823673471"/>
    <n v="570.7413362774281"/>
    <n v="0"/>
    <n v="0"/>
    <n v="98.835973054999954"/>
    <n v="17.82143505606324"/>
    <n v="3296.8504463579998"/>
    <n v="1.4298294789333263"/>
    <n v="95.954822166000099"/>
    <n v="-796.76991867100003"/>
    <n v="-2199.0776977989995"/>
    <n v="17.301925389006524"/>
    <n v="-392.75018057174321"/>
    <n v="-1.3878602218238456"/>
    <n v="-0.19165962364427169"/>
    <n v="-0.22889783791335305"/>
    <n v="4.1615182614763262E-2"/>
    <n v="-0.9855214611118841"/>
    <n v="240.75072910800009"/>
    <n v="-840.58534816599922"/>
    <n v="0.1044125280033799"/>
    <n v="-0.37909522091064446"/>
    <n v="1274.1998213009999"/>
    <n v="101.1"/>
    <n v="3355.8904733175077"/>
    <n v="32433.89131053862"/>
    <n v="7.4121333464644445E-2"/>
    <n v="2268.1010004757668"/>
    <n v="22855.651524911103"/>
    <n v="0.10009700309113767"/>
    <n v="2668.7008673639962"/>
    <n v="29519.623385719984"/>
    <n v="6.3421142486757454E-2"/>
    <n v="592.27880262413453"/>
    <n v="5104.3500371995224"/>
    <n v="-5.8044908545986984E-2"/>
  </r>
  <r>
    <x v="184"/>
    <x v="4"/>
    <x v="4"/>
    <x v="15"/>
    <n v="230576.47747041125"/>
    <n v="5642.4882500000003"/>
    <n v="2948.7626089170003"/>
    <n v="1.2788653210713572"/>
    <n v="13011.441758879002"/>
    <n v="32241.346430518999"/>
    <n v="9.659117767335812E-2"/>
    <n v="1.5030210736922234E-2"/>
    <n v="0.10434936708270648"/>
    <n v="2192.3581292130002"/>
    <n v="0.95081603868041342"/>
    <n v="9406.5279943909991"/>
    <n v="22636.182299145999"/>
    <n v="-1.9638093485099817E-2"/>
    <n v="0.10656914994517108"/>
    <n v="0.12742268273574031"/>
    <n v="1386.7643075890001"/>
    <n v="12744.381811758001"/>
    <n v="8.0688907556043743E-2"/>
    <n v="-1.0818976143645131E-2"/>
    <n v="821.73473582400004"/>
    <n v="9881.6608994939998"/>
    <n v="0.19882759325148069"/>
    <n v="9.902847676744031E-2"/>
    <n v="613.007582394"/>
    <n v="377.70161722699999"/>
    <n v="0.26307723483652978"/>
    <n v="7.4320142052481941E-3"/>
    <n v="120.441819313"/>
    <n v="5.2235085137188685E-2"/>
    <n v="159.46754256600002"/>
    <n v="6.916036896541787E-2"/>
    <n v="476.49511782499997"/>
    <n v="84.447693413451049"/>
    <n v="309.60413209800004"/>
    <n v="54.870142104061983"/>
    <n v="241.62982985727027"/>
    <n v="41.401223999999999"/>
    <n v="7.3374054434229441"/>
    <n v="22.728181219920124"/>
    <n v="125.48976172699993"/>
    <n v="351.00535609800005"/>
    <n v="2360.1503159770004"/>
    <n v="1.0235867690709548"/>
    <n v="12010.830151208"/>
    <n v="29430.978875242999"/>
    <n v="2105.1626519730003"/>
    <n v="0.91299974527676853"/>
    <n v="26793.726988813003"/>
    <n v="11.980812227047403"/>
    <n v="2032.8407850120002"/>
    <n v="0.88163407096583157"/>
    <n v="25415.791248543996"/>
    <n v="11.367152261600387"/>
    <n v="4.3495349674255612E-2"/>
    <n v="0.11994041137552935"/>
    <n v="0.10422443971296214"/>
    <n v="1168.4360066460004"/>
    <n v="5783.8632216460001"/>
    <n v="14589.591416445001"/>
    <n v="0.13787618124378298"/>
    <n v="0.13424240133740217"/>
    <n v="9.796845914119312E-2"/>
    <n v="834.94744557399997"/>
    <n v="333.48856107200038"/>
    <n v="253.49114426900002"/>
    <n v="72.321866960999998"/>
    <n v="12.817371300861812"/>
    <n v="3.1365674310936897E-2"/>
    <n v="1377.9357402690002"/>
    <n v="352.48592491299996"/>
    <n v="375.84804326400001"/>
    <n v="137.56732992400001"/>
    <n v="588.61229293999986"/>
    <n v="1000.6116076709998"/>
    <n v="2810.3675552760001"/>
    <n v="-8.5046318403040666E-2"/>
    <n v="-0.12290697214902657"/>
    <n v="0.10565934255806342"/>
    <n v="104.31785887015357"/>
    <n v="0.25527855200040239"/>
    <n v="500.29799207731469"/>
    <n v="1.259872271937335"/>
    <n v="660.93415990099982"/>
    <n v="0.28664422631133923"/>
    <n v="463.10688289599995"/>
    <n v="1671.8761162979997"/>
    <n v="5060.6905791130002"/>
    <n v="-7.4309127225492544E-3"/>
    <n v="-0.14252326164390205"/>
    <n v="-1.9420447278493125E-2"/>
    <n v="82.074939703418949"/>
    <n v="0.20084740992516384"/>
    <n v="0.72508528824781937"/>
    <n v="2.2716256519544897"/>
    <n v="278.091994419"/>
    <n v="49.285347544853103"/>
    <n v="553.43589774739155"/>
    <n v="0"/>
    <n v="0"/>
    <n v="185.01488847699994"/>
    <n v="32.789592158565846"/>
    <n v="2823.2571988730006"/>
    <n v="1.2244341789961188"/>
    <n v="125.50541004399992"/>
    <n v="-671.26450862700017"/>
    <n v="-2250.3230238369997"/>
    <n v="22.242919166734623"/>
    <n v="-402.12076074288456"/>
    <n v="-0.28992991584615446"/>
    <n v="-0.17018776563879734"/>
    <n v="-0.14080803212677107"/>
    <n v="5.4431142075238532E-2"/>
    <n v="-1.0117533800171548"/>
    <n v="197.82727700499993"/>
    <n v="-872.38728356799936"/>
    <n v="8.5796816386175437E-2"/>
    <n v="-0.39809341457013553"/>
    <n v="1255.9582428179999"/>
    <n v="101.2"/>
    <n v="2913.7970443843878"/>
    <n v="32377.479014694745"/>
    <n v="6.0895443477591904E-2"/>
    <n v="2166.3617877598817"/>
    <n v="22735.618172139981"/>
    <n v="8.3678279766792985E-2"/>
    <n v="2332.1643438507908"/>
    <n v="29539.321693962782"/>
    <n v="6.0179352022625254E-2"/>
    <n v="457.61549693280631"/>
    <n v="5084.9344191384125"/>
    <n v="-5.8132713026821103E-2"/>
  </r>
  <r>
    <x v="185"/>
    <x v="5"/>
    <x v="5"/>
    <x v="15"/>
    <n v="230576.47747041125"/>
    <n v="5685.003999999999"/>
    <n v="2517.4616609350001"/>
    <n v="1.0918120046560489"/>
    <n v="15528.903419814002"/>
    <n v="32399.467381441002"/>
    <n v="9.1686288563162188E-2"/>
    <n v="6.7019125406914348E-2"/>
    <n v="0.10075121323792313"/>
    <n v="1811.740080672"/>
    <n v="0.7857436719252906"/>
    <n v="11218.268075062999"/>
    <n v="22714.395416558"/>
    <n v="4.5117912250361103E-2"/>
    <n v="9.6160139908162412E-2"/>
    <n v="0.11831638215697793"/>
    <n v="982.45458276800014"/>
    <n v="12692.150727476999"/>
    <n v="6.2571663278868872E-2"/>
    <n v="-5.0480146719309338E-2"/>
    <n v="817.71373343500011"/>
    <n v="9982.1304200310024"/>
    <n v="0.19593311680879322"/>
    <n v="0.14007714350326594"/>
    <n v="568.97616665300006"/>
    <n v="392.889254811"/>
    <n v="-1.4386933369333166E-2"/>
    <n v="8.5874464979900589E-2"/>
    <n v="107.90434824099999"/>
    <n v="4.6797639301626864E-2"/>
    <n v="69.452512061999997"/>
    <n v="3.0121247762973782E-2"/>
    <n v="528.36471996"/>
    <n v="92.94007883899468"/>
    <n v="282.58964024099998"/>
    <n v="49.707905261104486"/>
    <n v="291.33773511837478"/>
    <n v="0"/>
    <n v="0"/>
    <n v="22.728181219920124"/>
    <n v="245.77507971900002"/>
    <n v="282.58964024099998"/>
    <n v="2423.4578774350002"/>
    <n v="1.0510429788944933"/>
    <n v="14434.288028643001"/>
    <n v="29658.790555115"/>
    <n v="2180.9662362340005"/>
    <n v="0.94587542500464872"/>
    <n v="26881.53574893"/>
    <n v="11.971441338059311"/>
    <n v="2165.9382876770005"/>
    <n v="0.9393578700823656"/>
    <n v="25506.382287220997"/>
    <n v="11.359391803280683"/>
    <n v="0.10375609700909649"/>
    <n v="0.11719005886225986"/>
    <n v="0.10529848267238062"/>
    <n v="1178.2582841400001"/>
    <n v="6962.1215057859999"/>
    <n v="14558.075480309002"/>
    <n v="-2.6051089209695566E-2"/>
    <n v="0.10350597976366638"/>
    <n v="8.2992857836501122E-2"/>
    <n v="838.20782397000005"/>
    <n v="340.05046017000006"/>
    <n v="258.19869960700004"/>
    <n v="15.027948557"/>
    <n v="2.6434367604666598"/>
    <n v="6.5175549222831995E-3"/>
    <n v="1375.1534617090001"/>
    <n v="368.50487381500005"/>
    <n v="441.60078218199999"/>
    <n v="161.867289134"/>
    <n v="94.003783499999827"/>
    <n v="1094.6153911709996"/>
    <n v="2740.6768263260001"/>
    <n v="-0.42573650091836257"/>
    <n v="-0.16090674672529537"/>
    <n v="5.3833304833871276E-2"/>
    <n v="16.535394434199141"/>
    <n v="4.0769025761555784E-2"/>
    <n v="487.45581535203121"/>
    <n v="1.2259366558251317"/>
    <n v="109.03173205699983"/>
    <n v="4.728658068383898E-2"/>
    <n v="371.55746987300012"/>
    <n v="2043.4335861709999"/>
    <n v="5112.0806919090001"/>
    <n v="0.16051015714147532"/>
    <n v="-9.9781234988696954E-2"/>
    <n v="4.7779288184077728E-3"/>
    <n v="65.357468503628169"/>
    <n v="0.16114283380041672"/>
    <n v="0.88622812204823609"/>
    <n v="2.2866549270770564"/>
    <n v="251.19239845799999"/>
    <n v="44.185087373377399"/>
    <n v="561.29830795628288"/>
    <n v="0"/>
    <n v="0"/>
    <n v="120.36507141500013"/>
    <n v="21.17238113025077"/>
    <n v="2795.0153473080004"/>
    <n v="1.2121858126949099"/>
    <n v="-277.55368637300029"/>
    <n v="-948.81819500000051"/>
    <n v="-2371.403865583"/>
    <n v="-48.822074069429028"/>
    <n v="-422.86130624573804"/>
    <n v="0.77381376963289239"/>
    <n v="-1.7184512080117398E-2"/>
    <n v="-4.651761827205303E-2"/>
    <n v="-0.12037380803886094"/>
    <n v="-1.0607182712519245"/>
    <n v="-262.52573781600029"/>
    <n v="-996.25040387400009"/>
    <n v="-0.11385625311657775"/>
    <n v="-0.4486687364732948"/>
    <n v="1268.3948784449999"/>
    <n v="101.9"/>
    <n v="2470.5217477281644"/>
    <n v="32431.001131491495"/>
    <n v="5.636924964926826E-2"/>
    <n v="1777.9588622885183"/>
    <n v="22737.685145382089"/>
    <n v="7.3836328322728351E-2"/>
    <n v="2378.270733498528"/>
    <n v="29668.287769323786"/>
    <n v="6.0080359714686837E-2"/>
    <n v="364.62950919823368"/>
    <n v="5121.5721378304197"/>
    <n v="-3.5860976696477254E-2"/>
  </r>
  <r>
    <x v="186"/>
    <x v="6"/>
    <x v="6"/>
    <x v="15"/>
    <n v="230576.47747041125"/>
    <n v="5723.0275000000001"/>
    <n v="2973.0019349989998"/>
    <n v="1.2893778097466644"/>
    <n v="18501.905354813003"/>
    <n v="32658.768175926001"/>
    <n v="9.2305686596016123E-2"/>
    <n v="9.5552450715293613E-2"/>
    <n v="9.363181359105921E-2"/>
    <n v="2204.795635163"/>
    <n v="0.95621013008403288"/>
    <n v="13423.063710225999"/>
    <n v="22876.335136007001"/>
    <n v="7.9271238956860168E-2"/>
    <n v="9.3349879046725537E-2"/>
    <n v="0.10836248816087402"/>
    <n v="1413.757228381"/>
    <n v="12801.7194745"/>
    <n v="6.208985816901591E-2"/>
    <n v="8.401296943591352E-2"/>
    <n v="811.72903164500019"/>
    <n v="10058.402981761001"/>
    <n v="0.17867997993505025"/>
    <n v="0.10370778536874559"/>
    <n v="554.22144263299992"/>
    <n v="442.83434627600002"/>
    <n v="-3.2024760107474348E-2"/>
    <n v="0.1454114273443079"/>
    <n v="231.46026884399998"/>
    <n v="0.10038329641569885"/>
    <n v="77.039109077999996"/>
    <n v="3.3411521384650374E-2"/>
    <n v="459.70692191400002"/>
    <n v="80.325827879387262"/>
    <n v="264.01554036499999"/>
    <n v="46.132146030226124"/>
    <n v="337.4698811486009"/>
    <n v="11.413180000000001"/>
    <n v="1.9942556627589156"/>
    <n v="24.722436882679041"/>
    <n v="184.27820154900002"/>
    <n v="275.428720365"/>
    <n v="2436.9605869739999"/>
    <n v="1.0568990443904769"/>
    <n v="16871.248615617002"/>
    <n v="29835.066219325003"/>
    <n v="2237.5986263039999"/>
    <n v="0.97043664247630812"/>
    <n v="27109.448937123005"/>
    <n v="12.024725482959697"/>
    <n v="2089.2335637239999"/>
    <n v="0.90609137004970552"/>
    <n v="25735.974124504995"/>
    <n v="11.416805553610956"/>
    <n v="7.7974450324761913E-2"/>
    <n v="0.11135019529060952"/>
    <n v="0.11227929338423004"/>
    <n v="1188.9290866199999"/>
    <n v="8151.0505924059999"/>
    <n v="14675.757453982998"/>
    <n v="0.10985511396186354"/>
    <n v="0.10442754867036874"/>
    <n v="8.8206511058566361E-2"/>
    <n v="847.50601823399995"/>
    <n v="341.42306838599995"/>
    <n v="239.31943488000002"/>
    <n v="148.36506258"/>
    <n v="25.924226745372096"/>
    <n v="6.4345272426602554E-2"/>
    <n v="1373.4748126180002"/>
    <n v="434.36753413899999"/>
    <n v="384.47328896199997"/>
    <n v="41.506179793000001"/>
    <n v="536.04134802499993"/>
    <n v="1630.6567391959995"/>
    <n v="2823.7019566009999"/>
    <n v="0.18327187200352801"/>
    <n v="-7.2192591017580021E-2"/>
    <n v="-7.0940885717958868E-2"/>
    <n v="93.663947626496636"/>
    <n v="0.23247876535618753"/>
    <n v="499.50979419903541"/>
    <n v="1.251674133379411"/>
    <n v="684.40641060499991"/>
    <n v="0.29682403778279004"/>
    <n v="482.12541103400002"/>
    <n v="2525.5589972049997"/>
    <n v="5303.2685675120001"/>
    <n v="0.65714406812366466"/>
    <n v="-1.3787727445993547E-2"/>
    <n v="6.7034604701387668E-2"/>
    <n v="84.243070828158707"/>
    <n v="0.20909566158840676"/>
    <n v="1.095323783636643"/>
    <n v="2.3629765324878282"/>
    <n v="295.30672725400001"/>
    <n v="51.599739343206025"/>
    <n v="580.91515105104963"/>
    <n v="0"/>
    <n v="0"/>
    <n v="186.81868378000001"/>
    <n v="32.643331484952675"/>
    <n v="2919.0859980079999"/>
    <n v="1.2659947059788836"/>
    <n v="53.91593699099991"/>
    <n v="-894.90225800900066"/>
    <n v="-2479.5666109110002"/>
    <n v="9.4208767983379271"/>
    <n v="-442.63858104905944"/>
    <n v="-0.66734714140331097"/>
    <n v="0.11399141437229354"/>
    <n v="0.2842263106953471"/>
    <n v="2.3383103767780768E-2"/>
    <n v="-1.111302399108417"/>
    <n v="202.28099957099991"/>
    <n v="-1106.091798293"/>
    <n v="8.7728376194383326E-2"/>
    <n v="-0.5033824697596756"/>
    <n v="1273.2345782540001"/>
    <n v="101.6"/>
    <n v="2926.1830068887798"/>
    <n v="32578.999010368916"/>
    <n v="4.9370957614390365E-2"/>
    <n v="2170.0744440580711"/>
    <n v="22816.36056285771"/>
    <n v="6.416052228547664E-2"/>
    <n v="2398.5832548956696"/>
    <n v="29752.466855766012"/>
    <n v="6.7003615480363932E-2"/>
    <n v="474.53288487598428"/>
    <n v="5298.2541200968462"/>
    <n v="2.3827554913060434E-2"/>
  </r>
  <r>
    <x v="187"/>
    <x v="7"/>
    <x v="7"/>
    <x v="15"/>
    <n v="230576.47747041125"/>
    <n v="5780.2654545454598"/>
    <n v="2524.7144223740002"/>
    <n v="1.0949574952622756"/>
    <n v="21026.619777187003"/>
    <n v="32475.486063533001"/>
    <n v="7.0253515460944049E-2"/>
    <n v="-6.7681812011169962E-2"/>
    <n v="8.2215525664278477E-2"/>
    <n v="1882.3286826670001"/>
    <n v="0.81635763687497132"/>
    <n v="15305.392392892998"/>
    <n v="22957.693263424"/>
    <n v="4.5174601650112223E-2"/>
    <n v="8.7186901584715537E-2"/>
    <n v="9.539485717296059E-2"/>
    <n v="867.80050169600008"/>
    <n v="12749.471200854001"/>
    <n v="4.1877186821777768E-2"/>
    <n v="-5.6788591046793346E-2"/>
    <n v="960.48868191399993"/>
    <n v="10132.523001817"/>
    <n v="0.16111665861997437"/>
    <n v="8.3622112610152399E-2"/>
    <n v="529.9469877460001"/>
    <n v="519.27593061699997"/>
    <n v="-4.513349157869373E-2"/>
    <n v="0.15256690181317101"/>
    <n v="126.360748374"/>
    <n v="5.4802098531588184E-2"/>
    <n v="74.85800879300001"/>
    <n v="3.24655878232879E-2"/>
    <n v="441.16698253999999"/>
    <n v="76.322962329191483"/>
    <n v="256.92244015599999"/>
    <n v="44.44820781612416"/>
    <n v="381.91808896472509"/>
    <n v="0"/>
    <n v="0"/>
    <n v="24.722436882679041"/>
    <n v="184.244542384"/>
    <n v="256.92244015599999"/>
    <n v="2408.2771975640003"/>
    <n v="1.0444591850758249"/>
    <n v="19279.525813181001"/>
    <n v="29909.797166047003"/>
    <n v="2242.8184930430002"/>
    <n v="0.97270047562887685"/>
    <n v="27186.554040195002"/>
    <n v="12.009067578228048"/>
    <n v="2048.0714517840001"/>
    <n v="0.88823954388270987"/>
    <n v="25816.101075675"/>
    <n v="11.406941752760547"/>
    <n v="3.2024626336433437E-2"/>
    <n v="0.10078118650123558"/>
    <n v="0.10030242594170335"/>
    <n v="1166.8447207199999"/>
    <n v="9317.8953131260005"/>
    <n v="14772.345290482001"/>
    <n v="9.0247339608848121E-2"/>
    <n v="0.10263164396245927"/>
    <n v="9.067941564283255E-2"/>
    <n v="846.11807400500004"/>
    <n v="320.7266467149999"/>
    <n v="233.48279082000002"/>
    <n v="194.74704125900001"/>
    <n v="33.69171239460217"/>
    <n v="8.4460931746166937E-2"/>
    <n v="1370.45296452"/>
    <n v="328.58773808299998"/>
    <n v="440.15060186900001"/>
    <n v="44.464304812999998"/>
    <n v="116.43722480999986"/>
    <n v="1747.0939640059994"/>
    <n v="2565.6888974860003"/>
    <n v="-0.68904490179710609"/>
    <n v="-0.18053302101909396"/>
    <n v="-9.1818510538184461E-2"/>
    <n v="20.143923445321438"/>
    <n v="5.0498310186450693E-2"/>
    <n v="452.74361787423601"/>
    <n v="1.1312859920808815"/>
    <n v="311.18426606899988"/>
    <n v="0.1349592419326176"/>
    <n v="315.215678938"/>
    <n v="2840.7746761429999"/>
    <n v="5073.1260413099999"/>
    <n v="-0.4220025004353235"/>
    <n v="-8.5457752135619902E-2"/>
    <n v="-4.5588887938545763E-3"/>
    <n v="54.533080083739421"/>
    <n v="0.13670764789025369"/>
    <n v="1.2320314315268965"/>
    <n v="2.250801131104553"/>
    <n v="181.22081352000001"/>
    <n v="31.351642056074148"/>
    <n v="558.49884621006231"/>
    <n v="0"/>
    <n v="0"/>
    <n v="133.99486541799999"/>
    <n v="23.181438027665269"/>
    <n v="2723.4928765020004"/>
    <n v="1.1811668329660785"/>
    <n v="-198.77845412800013"/>
    <n v="-1093.6807121370007"/>
    <n v="-2507.437143824"/>
    <n v="-34.38915663841798"/>
    <n v="-446.48839361185634"/>
    <n v="0.16307338311100938"/>
    <n v="0.12260173496947502"/>
    <n v="0.10397735436946443"/>
    <n v="-8.6209337703803027E-2"/>
    <n v="-1.1195151390236717"/>
    <n v="-4.0314128690001212"/>
    <n v="-1136.984179304"/>
    <n v="-1.7484059576360963E-3"/>
    <n v="-0.51738931355617013"/>
    <n v="1252.1376052119999"/>
    <n v="101.8"/>
    <n v="2480.0731064577603"/>
    <n v="32294.027597127126"/>
    <n v="3.8753179943343818E-2"/>
    <n v="1849.0458572367388"/>
    <n v="22826.495734648266"/>
    <n v="5.1676094117773186E-2"/>
    <n v="2365.6946930884087"/>
    <n v="29735.455666658279"/>
    <n v="5.556550123256554E-2"/>
    <n v="309.6421207642436"/>
    <n v="5051.0492519393383"/>
    <n v="-4.455159165357514E-2"/>
  </r>
  <r>
    <x v="188"/>
    <x v="8"/>
    <x v="8"/>
    <x v="15"/>
    <n v="230576.47747041125"/>
    <n v="5855.1445000000003"/>
    <n v="3026.0649021610002"/>
    <n v="1.3123909842665198"/>
    <n v="24052.684679348004"/>
    <n v="32733.593270917001"/>
    <n v="7.3093145002416593E-2"/>
    <n v="9.3248248653162502E-2"/>
    <n v="8.4861307810718323E-2"/>
    <n v="2137.6591953810002"/>
    <n v="0.92709335264058568"/>
    <n v="17443.051588274"/>
    <n v="23016.333075661998"/>
    <n v="2.8205514923747455E-2"/>
    <n v="7.9597406493861378E-2"/>
    <n v="8.6081923752497236E-2"/>
    <n v="1268.4632720890002"/>
    <n v="12729.770654445001"/>
    <n v="2.8783638807680978E-2"/>
    <n v="-1.5293510131320631E-2"/>
    <n v="886.54802581999991"/>
    <n v="10177.433501078001"/>
    <n v="0.15086768972774056"/>
    <n v="5.3360856477746132E-2"/>
    <n v="542.05968339599997"/>
    <n v="440.58391701400001"/>
    <n v="-8.723764771930953E-2"/>
    <n v="6.5132327834507509E-2"/>
    <n v="209.24210885799999"/>
    <n v="9.0747378550290761E-2"/>
    <n v="298.94139512300001"/>
    <n v="0.12964956287067994"/>
    <n v="380.22220279899994"/>
    <n v="64.93814162895552"/>
    <n v="254.59643001200001"/>
    <n v="43.482518665764786"/>
    <n v="425.40060763048984"/>
    <n v="0"/>
    <n v="0"/>
    <n v="24.722436882679041"/>
    <n v="125.62577278699993"/>
    <n v="254.59643001200001"/>
    <n v="2533.5896542499995"/>
    <n v="1.0988066441318249"/>
    <n v="21813.115467431002"/>
    <n v="30324.408617066998"/>
    <n v="2379.0175271809994"/>
    <n v="1.0317693952481719"/>
    <n v="27580.860564625003"/>
    <n v="12.135081963950718"/>
    <n v="2167.3287779679995"/>
    <n v="0.93996091958084593"/>
    <n v="26115.897636624999"/>
    <n v="11.494624099456122"/>
    <n v="0.19566574606005838"/>
    <n v="0.11102182242707448"/>
    <n v="0.11604348323487157"/>
    <n v="1194.5995473919997"/>
    <n v="10512.494860518"/>
    <n v="14900.738141864998"/>
    <n v="0.12042022608148772"/>
    <n v="0.10462457211410015"/>
    <n v="9.618740749752086E-2"/>
    <n v="856.38663535399996"/>
    <n v="338.21291203799979"/>
    <n v="243.49376062100001"/>
    <n v="211.68874921300002"/>
    <n v="36.154316808577484"/>
    <n v="9.1808475667326042E-2"/>
    <n v="1464.9629279999999"/>
    <n v="327.10826591899996"/>
    <n v="450.74842664199997"/>
    <n v="105.950904463"/>
    <n v="492.47524791100068"/>
    <n v="2239.5692119169998"/>
    <n v="2409.1846538500004"/>
    <n v="-0.24115437494478287"/>
    <n v="-0.19467990052836526"/>
    <n v="-0.19739776533618447"/>
    <n v="84.109836727513837"/>
    <n v="0.21358434013469463"/>
    <n v="422.17082625364577"/>
    <n v="1.0486980306899436"/>
    <n v="704.16399712400073"/>
    <n v="0.30539281580202066"/>
    <n v="230.88242492200001"/>
    <n v="3071.657101065"/>
    <n v="4872.7199643859994"/>
    <n v="-0.46466825817572788"/>
    <n v="-0.13169053582907853"/>
    <n v="-5.611982652747538E-2"/>
    <n v="39.432404259536206"/>
    <n v="0.10013268805861952"/>
    <n v="1.3321641195855161"/>
    <n v="2.1541083264056393"/>
    <n v="129.363050458"/>
    <n v="22.093912534182547"/>
    <n v="527.32649016025005"/>
    <n v="0"/>
    <n v="0"/>
    <n v="101.51937446400001"/>
    <n v="17.338491725353663"/>
    <n v="2764.4720791719997"/>
    <n v="1.1989393321904447"/>
    <n v="261.59282298900064"/>
    <n v="-832.08788914800004"/>
    <n v="-2463.535310536"/>
    <n v="44.677432467977624"/>
    <n v="-440.27962647427267"/>
    <n v="0.20167041983822753"/>
    <n v="9.9850271654714717E-2"/>
    <n v="0.14014657999256586"/>
    <n v="0.11345165207607508"/>
    <n v="-1.1054102957156957"/>
    <n v="473.28157220200069"/>
    <n v="-998.57238253599985"/>
    <n v="0.20526012774340113"/>
    <n v="-0.4649524312210977"/>
    <n v="1289.6528989210001"/>
    <n v="102.2"/>
    <n v="2960.9245618013697"/>
    <n v="32437.955843574739"/>
    <n v="4.1467014079104247E-2"/>
    <n v="2091.6430483180038"/>
    <n v="22802.286379255776"/>
    <n v="4.2894862258831212E-2"/>
    <n v="2479.0505423189816"/>
    <n v="30057.98705332783"/>
    <n v="7.0912771593562685E-2"/>
    <n v="225.91235315264186"/>
    <n v="4838.0321652211496"/>
    <n v="-9.371683954844523E-2"/>
  </r>
  <r>
    <x v="189"/>
    <x v="9"/>
    <x v="9"/>
    <x v="15"/>
    <n v="230576.47747041125"/>
    <n v="5954.3156521739129"/>
    <n v="2674.732613873"/>
    <n v="1.1600197224004496"/>
    <n v="26727.417293221002"/>
    <n v="32928.790440194003"/>
    <n v="7.3653930335025652E-2"/>
    <n v="7.8723282501333314E-2"/>
    <n v="7.8957625288208044E-2"/>
    <n v="1921.410220621"/>
    <n v="0.83330712729253364"/>
    <n v="19364.461808895001"/>
    <n v="23156.727310763999"/>
    <n v="7.8828172371000704E-2"/>
    <n v="7.9521031351098781E-2"/>
    <n v="7.7816807368449759E-2"/>
    <n v="940.17275429699987"/>
    <n v="12747.069522251"/>
    <n v="2.3545959841858588E-2"/>
    <n v="1.8744563107939261E-2"/>
    <n v="980.93725689600012"/>
    <n v="10303.099613371001"/>
    <n v="0.14236250742306877"/>
    <n v="0.14693131305316265"/>
    <n v="500.18503867999999"/>
    <n v="500.10090554800001"/>
    <n v="-9.1083539037426053E-2"/>
    <n v="0.15748001277613133"/>
    <n v="217.10297551399998"/>
    <n v="9.415660170359734E-2"/>
    <n v="70.324045011999985"/>
    <n v="3.0499227754498214E-2"/>
    <n v="465.89537272599995"/>
    <n v="78.244990682665971"/>
    <n v="281.18737092899994"/>
    <n v="47.224129077930023"/>
    <n v="472.62473670841985"/>
    <n v="0"/>
    <n v="0"/>
    <n v="24.722436882679041"/>
    <n v="184.70800179700001"/>
    <n v="281.18737092899994"/>
    <n v="2539.8919276819997"/>
    <n v="1.1015399122869902"/>
    <n v="24353.007395113003"/>
    <n v="30446.088635911001"/>
    <n v="2339.4195537379996"/>
    <n v="1.0145959290397288"/>
    <n v="27808.104071769001"/>
    <n v="12.185752146344951"/>
    <n v="2189.0495081659997"/>
    <n v="0.94938110434396317"/>
    <n v="26317.206716222001"/>
    <n v="11.53686766673942"/>
    <n v="5.0318178650633705E-2"/>
    <n v="0.10436496681884044"/>
    <n v="0.10815408752270361"/>
    <n v="1172.0341604689997"/>
    <n v="11684.529020987"/>
    <n v="14989.535404819"/>
    <n v="8.1974001400529684E-2"/>
    <n v="0.10230987015953574"/>
    <n v="9.7807990617531981E-2"/>
    <n v="848.02648438599999"/>
    <n v="324.00767608299975"/>
    <n v="253.82181947399999"/>
    <n v="150.37004557200001"/>
    <n v="25.253959372661086"/>
    <n v="6.5214824695765533E-2"/>
    <n v="1490.8973555469997"/>
    <n v="426.20805327900001"/>
    <n v="440.57357561400005"/>
    <n v="96.884273274000009"/>
    <n v="134.84068619100026"/>
    <n v="2374.4098981080001"/>
    <n v="2482.701804283"/>
    <n v="1.1988406983432651"/>
    <n v="-0.16461415350476005"/>
    <n v="-0.18452302597367165"/>
    <n v="22.645874701279919"/>
    <n v="5.8479810113459513E-2"/>
    <n v="433.94820847871483"/>
    <n v="1.0791918520938952"/>
    <n v="285.21073176300024"/>
    <n v="0.12369463480922505"/>
    <n v="323.48479920800003"/>
    <n v="3395.1419002729999"/>
    <n v="4724.874877409"/>
    <n v="-0.31367645318160431"/>
    <n v="-0.15308707778599306"/>
    <n v="-6.7761755358428433E-2"/>
    <n v="54.327788129589024"/>
    <n v="0.14029392883300998"/>
    <n v="1.4724580484185261"/>
    <n v="2.0793032282471069"/>
    <n v="197.988581278"/>
    <n v="33.251274007570395"/>
    <n v="503.24943945500917"/>
    <n v="0"/>
    <n v="0"/>
    <n v="125.49621793000003"/>
    <n v="21.076514122018626"/>
    <n v="2863.3767268899996"/>
    <n v="1.2418338411200001"/>
    <n v="-188.64411301699977"/>
    <n v="-1020.7320021649998"/>
    <n v="-2242.1730731260004"/>
    <n v="-31.681913428309102"/>
    <n v="-399.29529716668196"/>
    <n v="-0.53989953370103394"/>
    <n v="-0.12500150389433984"/>
    <n v="0.1078836001395318"/>
    <n v="-8.1814118719550452E-2"/>
    <n v="-1.0001113761532114"/>
    <n v="-38.274067444999758"/>
    <n v="-751.27571757900012"/>
    <n v="-1.6599294023784919E-2"/>
    <n v="-0.35122689654767963"/>
    <n v="1259.3629897789999"/>
    <n v="102.8"/>
    <n v="2601.8799745846304"/>
    <n v="32529.548954864069"/>
    <n v="3.6296722764228129E-2"/>
    <n v="1869.0760900982489"/>
    <n v="22868.258165476764"/>
    <n v="3.5394828936798461E-2"/>
    <n v="2470.7119919085603"/>
    <n v="30080.496257633422"/>
    <n v="6.4078810647466122E-2"/>
    <n v="314.67392919066151"/>
    <n v="4675.5307331370495"/>
    <n v="-0.10341167832056042"/>
  </r>
  <r>
    <x v="190"/>
    <x v="10"/>
    <x v="10"/>
    <x v="15"/>
    <n v="230576.47747041125"/>
    <n v="5936.2461363636357"/>
    <n v="3087.3055812719999"/>
    <n v="1.3389507963439935"/>
    <n v="29814.722874493003"/>
    <n v="33212.864613172998"/>
    <n v="7.6455852435544758E-2"/>
    <n v="0.1013381100606261"/>
    <n v="8.5495277568976791E-2"/>
    <n v="2181.2215812110003"/>
    <n v="0.94598616699351123"/>
    <n v="21545.683390106002"/>
    <n v="23284.541097731002"/>
    <n v="6.2244716965271563E-2"/>
    <n v="7.7746504178745734E-2"/>
    <n v="7.0997866070074078E-2"/>
    <n v="1218.9186228540002"/>
    <n v="12795.066641697002"/>
    <n v="2.125242470907418E-2"/>
    <n v="4.099089418573576E-2"/>
    <n v="911.435042436"/>
    <n v="10356.682409640001"/>
    <n v="0.13333327752662139"/>
    <n v="6.2461567838068888E-2"/>
    <n v="520.17179461699993"/>
    <n v="475.09762601"/>
    <n v="1.0968851985518446E-2"/>
    <n v="8.648849600000319E-2"/>
    <n v="279.72206354499997"/>
    <n v="0.12131422364230339"/>
    <n v="92.905984015000001"/>
    <n v="4.0292914973047142E-2"/>
    <n v="533.45595250100007"/>
    <n v="89.864190305926058"/>
    <n v="255.91459210999997"/>
    <n v="43.110508936336906"/>
    <n v="515.73524564475679"/>
    <n v="127.150814"/>
    <n v="21.41939722160657"/>
    <n v="46.141834104285607"/>
    <n v="150.39054639100013"/>
    <n v="383.06540610999997"/>
    <n v="2514.5113322080001"/>
    <n v="1.0905324601164814"/>
    <n v="26867.518727321003"/>
    <n v="30684.755246220004"/>
    <n v="2328.8747561380001"/>
    <n v="1.0100226968888677"/>
    <n v="28066.396802339001"/>
    <n v="12.250831201720198"/>
    <n v="2208.705763812"/>
    <n v="0.95790593561107396"/>
    <n v="26527.248916774999"/>
    <n v="11.582651115868238"/>
    <n v="0.10486946144104814"/>
    <n v="0.10441216255764618"/>
    <n v="0.1050502638730535"/>
    <n v="1198.922447182"/>
    <n v="12883.451468169"/>
    <n v="15053.085742391002"/>
    <n v="5.5973136061823414E-2"/>
    <n v="9.7826905793769736E-2"/>
    <n v="9.3507004019557804E-2"/>
    <n v="868.23971515400001"/>
    <n v="330.68273202800003"/>
    <n v="257.73335378499996"/>
    <n v="120.16899232599999"/>
    <n v="20.243263093469348"/>
    <n v="5.2116761277793688E-2"/>
    <n v="1539.1478855639998"/>
    <n v="435.11202976600003"/>
    <n v="459.19078236499996"/>
    <n v="43.383726784000004"/>
    <n v="572.79424906399981"/>
    <n v="2947.2041471719999"/>
    <n v="2528.1093669529992"/>
    <n v="8.6099182708750721E-2"/>
    <n v="-0.12537512907767245"/>
    <n v="-0.1064295240203752"/>
    <n v="96.490987049077489"/>
    <n v="0.24841833622751205"/>
    <n v="437.18740531418899"/>
    <n v="1.0869287326856465"/>
    <n v="692.96324138999978"/>
    <n v="0.30053509750530571"/>
    <n v="445.48065582699996"/>
    <n v="3840.6225561000001"/>
    <n v="4656.9901044500011"/>
    <n v="-0.13223479640912505"/>
    <n v="-0.15071990744117669"/>
    <n v="-9.9613166206182546E-2"/>
    <n v="75.044168586292471"/>
    <n v="0.19320299308682359"/>
    <n v="1.6656610415053497"/>
    <n v="2.0382235936890916"/>
    <n v="252.55080875800002"/>
    <n v="42.543857339565271"/>
    <n v="497.70753173872538"/>
    <n v="0"/>
    <n v="0"/>
    <n v="192.92984706899995"/>
    <n v="32.5003112467272"/>
    <n v="2959.9919880349998"/>
    <n v="1.2837354532033047"/>
    <n v="127.31359323699985"/>
    <n v="-893.41840892799996"/>
    <n v="-2128.8807374970011"/>
    <n v="21.446818462785018"/>
    <n v="-380.32769823431818"/>
    <n v="8.080040948991341"/>
    <n v="-0.22482090426232537"/>
    <n v="-9.1382228379702335E-2"/>
    <n v="5.5215343140688482E-2"/>
    <n v="-0.95129486100344496"/>
    <n v="247.48258556299984"/>
    <n v="-589.73285193300103"/>
    <n v="0.10733210441848218"/>
    <n v="-0.28311477515148514"/>
    <n v="1283.9337680159999"/>
    <n v="103.5"/>
    <n v="2982.9039432579707"/>
    <n v="32694.687561594208"/>
    <n v="4.3152640319858548E-2"/>
    <n v="2107.4604649381645"/>
    <n v="22911.664522266878"/>
    <n v="2.9243523922068748E-2"/>
    <n v="2429.4795480270532"/>
    <n v="30222.331499979759"/>
    <n v="6.1481608199718707E-2"/>
    <n v="430.41609258647338"/>
    <n v="4589.9197485705181"/>
    <n v="-0.13402046718368765"/>
  </r>
  <r>
    <x v="191"/>
    <x v="11"/>
    <x v="11"/>
    <x v="15"/>
    <n v="230576.47747041125"/>
    <n v="5927.6755263157902"/>
    <n v="2719.2375421890001"/>
    <n v="1.1793213132670683"/>
    <n v="32533.960416682003"/>
    <n v="32533.960416682003"/>
    <n v="4.626758320182156E-2"/>
    <n v="-0.19978689786928028"/>
    <n v="4.626758320182156E-2"/>
    <n v="1591.3879080030001"/>
    <n v="0.69017790776477406"/>
    <n v="23137.071298109004"/>
    <n v="23137.071298109004"/>
    <n v="-8.4808434281503087E-2"/>
    <n v="6.4738851585758539E-2"/>
    <n v="6.4738851585758539E-2"/>
    <n v="785.93894814700002"/>
    <n v="12780.192431102001"/>
    <n v="2.3976890789088934E-2"/>
    <n v="-1.8573883848719386E-2"/>
    <n v="819.65734203799991"/>
    <n v="10300.880879675999"/>
    <n v="0.11798773030361676"/>
    <n v="-6.373975037387325E-2"/>
    <n v="505.63410996700003"/>
    <n v="417.27008752199998"/>
    <n v="-6.3311163429766282E-2"/>
    <n v="-1.4443878525254417E-2"/>
    <n v="343.36611379999999"/>
    <n v="0.14891636717108861"/>
    <n v="173.88461293899999"/>
    <n v="7.5412988717079243E-2"/>
    <n v="610.59890744699999"/>
    <n v="103.00815298277699"/>
    <n v="303.37295637"/>
    <n v="51.179076017771578"/>
    <n v="566.91432166252832"/>
    <n v="0"/>
    <n v="0"/>
    <n v="46.141834104285607"/>
    <n v="307.22595107699999"/>
    <n v="303.37295637"/>
    <n v="3955.615517536"/>
    <n v="1.7155329810446971"/>
    <n v="30823.134244857003"/>
    <n v="30823.134244857003"/>
    <n v="3759.1025591299999"/>
    <n v="1.6303061788305735"/>
    <n v="28360.270584039001"/>
    <n v="12.299724106800241"/>
    <n v="3719.7247894439997"/>
    <n v="1.6132282140190704"/>
    <n v="26810.788922939999"/>
    <n v="11.627720753250077"/>
    <n v="3.6251093677819091E-2"/>
    <n v="9.5167539086399078E-2"/>
    <n v="9.5167539086399078E-2"/>
    <n v="2344.572490043"/>
    <n v="15228.023958211999"/>
    <n v="15228.023958211999"/>
    <n v="8.0630278521816701E-2"/>
    <n v="9.5143679132156711E-2"/>
    <n v="9.5143679132156711E-2"/>
    <n v="866.83475172700003"/>
    <n v="1477.7377383160001"/>
    <n v="280.06759556100002"/>
    <n v="39.377769686000001"/>
    <n v="6.6430373105247114"/>
    <n v="1.7077964811503008E-2"/>
    <n v="1549.4816610989999"/>
    <n v="555.39615908499991"/>
    <n v="639.72748189099991"/>
    <n v="96.474021269999994"/>
    <n v="-1236.3779753469998"/>
    <n v="1710.8261718250001"/>
    <n v="1710.8261718250001"/>
    <n v="1.9501154242506247"/>
    <n v="-0.42017354875351809"/>
    <n v="-0.42017354875351809"/>
    <n v="-208.57720195009426"/>
    <n v="-0.53621166777762841"/>
    <n v="303.03973358181662"/>
    <n v="0.74197775531744881"/>
    <n v="-1197.0002056609999"/>
    <n v="-0.51913370296612538"/>
    <n v="887.44694773099991"/>
    <n v="4728.0695038310005"/>
    <n v="4728.0695038310005"/>
    <n v="8.70678893651049E-2"/>
    <n v="-0.11435773889642276"/>
    <n v="-0.11435773889642276"/>
    <n v="149.71247056138583"/>
    <n v="0.38488182206048388"/>
    <n v="2.0505428635658336"/>
    <n v="2.0505428635658336"/>
    <n v="512.497986524"/>
    <n v="86.458508777812824"/>
    <n v="526.78466350818712"/>
    <n v="40.081963027999997"/>
    <n v="6.7618348625961344"/>
    <n v="374.94896120699991"/>
    <n v="63.25396178357299"/>
    <n v="4843.0624652669994"/>
    <n v="2.1004148031051804"/>
    <n v="-2123.8249230779998"/>
    <n v="-3017.2433320059999"/>
    <n v="-3017.2433320059999"/>
    <n v="-358.28967251148003"/>
    <n v="-519.20428077834038"/>
    <n v="0.71905275779469768"/>
    <n v="0.26350544155778333"/>
    <n v="0.26350544155778333"/>
    <n v="-0.92109348983811234"/>
    <n v="-1.3085651082483849"/>
    <n v="-2084.4471533919996"/>
    <n v="-1467.7616709069994"/>
    <n v="-0.9040155250266092"/>
    <n v="-0.63656175469822163"/>
    <n v="2511.3459362680001"/>
    <n v="103.2"/>
    <n v="2634.920099020349"/>
    <n v="31931.465921934559"/>
    <n v="6.9982108640207485E-3"/>
    <n v="1542.0425465145349"/>
    <n v="22714.849361156412"/>
    <n v="2.4530029279839161E-2"/>
    <n v="3832.9607728062015"/>
    <n v="30238.055753886958"/>
    <n v="5.3831598425531979E-2"/>
    <n v="859.92921291763548"/>
    <n v="4633.4814131381536"/>
    <n v="-0.14783162073581391"/>
  </r>
  <r>
    <x v="192"/>
    <x v="0"/>
    <x v="0"/>
    <x v="16"/>
    <n v="236681.49706074136"/>
    <n v="6038.7336363636368"/>
    <n v="2742.7452852879996"/>
    <n v="1.1588338418292614"/>
    <n v="2742.7452852879996"/>
    <n v="32875.591014507001"/>
    <n v="0.14228000003863372"/>
    <n v="0.14228000003863372"/>
    <n v="4.8488919897354155E-2"/>
    <n v="1849.3213820919998"/>
    <n v="0.78135443837309948"/>
    <n v="1849.3213820919998"/>
    <n v="23115.059621988003"/>
    <n v="-1.1762564672490705E-2"/>
    <n v="-1.1762564672490705E-2"/>
    <n v="4.981861878121463E-2"/>
    <n v="1042.955184289"/>
    <n v="12821.596708759002"/>
    <n v="2.1569931411932641E-2"/>
    <n v="4.134016292415299E-2"/>
    <n v="763.54994017199999"/>
    <n v="10210.80039685"/>
    <n v="8.4979962736596582E-2"/>
    <n v="-0.10552632661524897"/>
    <n v="606.53338537100001"/>
    <n v="385.40345476500005"/>
    <n v="-2.617266518763417E-2"/>
    <n v="-8.697053201704541E-2"/>
    <n v="72.125538024999997"/>
    <n v="3.0473669856199141E-2"/>
    <n v="78.562584897999997"/>
    <n v="3.3193378389793554E-2"/>
    <n v="742.73578027299993"/>
    <n v="122.99528758818636"/>
    <n v="317.33001388099996"/>
    <n v="52.54909936250931"/>
    <n v="52.54909936250931"/>
    <n v="259.02685085999997"/>
    <n v="42.894233536019811"/>
    <n v="42.894233536019811"/>
    <n v="166.37891553200001"/>
    <n v="576.35686474099998"/>
    <n v="2240.842461229"/>
    <n v="0.94677551437572482"/>
    <n v="2240.842461229"/>
    <n v="31208.390877703001"/>
    <n v="2142.653434115"/>
    <n v="0.90528979270615084"/>
    <n v="28651.078264146996"/>
    <n v="12.401876574171618"/>
    <n v="2006.935027812"/>
    <n v="0.84794758049757701"/>
    <n v="27116.718456097999"/>
    <n v="11.737949762748892"/>
    <n v="0.20761994781007864"/>
    <n v="0.20761994781007864"/>
    <n v="0.12352354149658185"/>
    <n v="1164.4454002989999"/>
    <n v="1164.4454002989999"/>
    <n v="15278.058177167999"/>
    <n v="4.4897448799555706E-2"/>
    <n v="4.4897448799555706E-2"/>
    <n v="8.8655035850728092E-2"/>
    <n v="873.770638179"/>
    <n v="290.67476211999985"/>
    <n v="188.16068268299998"/>
    <n v="135.71840630299999"/>
    <n v="22.474646916986053"/>
    <n v="5.7342212208573939E-2"/>
    <n v="1534.3598080489999"/>
    <n v="264.65129009499998"/>
    <n v="467.30226858900005"/>
    <n v="20.564413260000002"/>
    <n v="501.90282405899961"/>
    <n v="501.90282405899961"/>
    <n v="1667.2001368040001"/>
    <n v="-7.9970168937666841E-2"/>
    <n v="-7.9970168937666841E-2"/>
    <n v="-0.5340366052928136"/>
    <n v="83.113919951142606"/>
    <n v="0.21205832745353664"/>
    <n v="289.0809873544747"/>
    <n v="0.71744262576928208"/>
    <n v="637.62123036199955"/>
    <n v="0.26940053966211053"/>
    <n v="114.883261511"/>
    <n v="114.883261511"/>
    <n v="4668.9020551030007"/>
    <n v="-0.33994373620626694"/>
    <n v="-0.33994373620626694"/>
    <n v="-9.0478898615196757E-2"/>
    <n v="19.024396244140288"/>
    <n v="4.8539181532013316E-2"/>
    <n v="4.8539181532013316E-2"/>
    <n v="2.0235970207152816"/>
    <n v="59.979626742000001"/>
    <n v="9.9324842514693401"/>
    <n v="515.98270979249378"/>
    <n v="0"/>
    <n v="0"/>
    <n v="54.903634769"/>
    <n v="9.0919119926709477"/>
    <n v="2355.72572274"/>
    <n v="0.99531469590773813"/>
    <n v="387.01956254799961"/>
    <n v="387.01956254799961"/>
    <n v="-3001.7019182990002"/>
    <n v="64.089523707002314"/>
    <n v="-521.21643755045591"/>
    <n v="4.1836683410554798E-2"/>
    <n v="4.1836683410554798E-2"/>
    <n v="0.92985932319897424"/>
    <n v="0.16351914592152333"/>
    <n v="-1.3061543949459997"/>
    <n v="522.73796885099955"/>
    <n v="-1467.3421102499997"/>
    <n v="0.22086135813009725"/>
    <n v="-0.64222758352327536"/>
    <n v="1267.79438241"/>
    <n v="103.2"/>
    <n v="2657.6989198527126"/>
    <n v="32207.106620097788"/>
    <n v="1.0664055386434335E-2"/>
    <n v="1791.9780834224803"/>
    <n v="22650.346236034249"/>
    <n v="1.1966953985996787E-2"/>
    <n v="2171.3589740591087"/>
    <n v="30568.555771216903"/>
    <n v="8.3033981346511743E-2"/>
    <n v="111.3209898362403"/>
    <n v="4572.1330475785608"/>
    <n v="-0.12343316639805846"/>
  </r>
  <r>
    <x v="193"/>
    <x v="1"/>
    <x v="1"/>
    <x v="16"/>
    <n v="236681.49706074136"/>
    <n v="6058.9364999999998"/>
    <n v="2658.1769129149998"/>
    <n v="1.1231029657687233"/>
    <n v="5400.9221982029994"/>
    <n v="33505.782013236996"/>
    <n v="0.21941736798513878"/>
    <n v="0.31074722675441202"/>
    <n v="7.4485331583413528E-2"/>
    <n v="1595.0464208089998"/>
    <n v="0.67392104605441594"/>
    <n v="3444.3678029009998"/>
    <n v="23274.547980418996"/>
    <n v="0.11109850768892438"/>
    <n v="4.1572787641532827E-2"/>
    <n v="4.8943771982727924E-2"/>
    <n v="877.62680255399982"/>
    <n v="12961.299552311"/>
    <n v="2.6828744831175033E-2"/>
    <n v="0.18931875276273713"/>
    <n v="755.98736020999979"/>
    <n v="10201.086668876"/>
    <n v="6.7912415733234033E-2"/>
    <n v="-1.2686057423580199E-2"/>
    <n v="591.49363312899993"/>
    <n v="372.148333654"/>
    <n v="9.30301726977798E-2"/>
    <n v="-4.7323813713219254E-3"/>
    <n v="315.18921134999999"/>
    <n v="0.13317019507828726"/>
    <n v="76.940579399000001"/>
    <n v="3.2508066897706904E-2"/>
    <n v="671.00070135700003"/>
    <n v="110.74562365144445"/>
    <n v="291.26039676200003"/>
    <n v="48.071208001932362"/>
    <n v="100.62030736444167"/>
    <n v="254.181925842"/>
    <n v="41.95157447878848"/>
    <n v="84.845808014808284"/>
    <n v="125.558378753"/>
    <n v="545.44232260400008"/>
    <n v="2638.3481123509996"/>
    <n v="1.1147251243192451"/>
    <n v="4879.1905735799992"/>
    <n v="31166.051912468"/>
    <n v="2366.8004955629995"/>
    <n v="0.99999388416729063"/>
    <n v="28610.887697746995"/>
    <n v="12.357969064593366"/>
    <n v="2164.4915782679996"/>
    <n v="0.91451659937426788"/>
    <n v="27063.770312572"/>
    <n v="11.690772547506468"/>
    <n v="-1.5794072194777575E-2"/>
    <n v="7.559458496418392E-2"/>
    <n v="9.4400950129711392E-2"/>
    <n v="1224.8843770519998"/>
    <n v="2389.3297773509994"/>
    <n v="15333.125350064"/>
    <n v="4.7073314275395184E-2"/>
    <n v="4.6011770328753476E-2"/>
    <n v="8.1446106561247289E-2"/>
    <n v="877.35563692300002"/>
    <n v="347.52874012899974"/>
    <n v="276.09282404700002"/>
    <n v="202.30891729500001"/>
    <n v="33.390169594119371"/>
    <n v="8.5477284793022898E-2"/>
    <n v="1547.117385175"/>
    <n v="457.61682566899998"/>
    <n v="415.2540907660001"/>
    <n v="62.191077522"/>
    <n v="19.828800564000176"/>
    <n v="521.73162462299979"/>
    <n v="2339.7301007690003"/>
    <n v="-1.0303796004601542"/>
    <n v="-5.8681571972206594"/>
    <n v="-0.13515375918363459"/>
    <n v="3.2726536355019031"/>
    <n v="8.3778414494781409E-3"/>
    <n v="409.24996264661866"/>
    <n v="1.0088940793068617"/>
    <n v="222.13771785900019"/>
    <n v="9.385512624250103E-2"/>
    <n v="202.16999960299998"/>
    <n v="317.05326111399995"/>
    <n v="4736.1186695280012"/>
    <n v="0.49807282963923449"/>
    <n v="2.6048734681453301E-2"/>
    <n v="-5.6922310867948522E-2"/>
    <n v="33.367241858864169"/>
    <n v="8.5418590854660512E-2"/>
    <n v="0.13395777238667381"/>
    <n v="2.0504869244035255"/>
    <n v="150.88182346899998"/>
    <n v="24.902360912513277"/>
    <n v="523.68944955215795"/>
    <n v="0.27551874600000004"/>
    <n v="4.5473119911390393E-2"/>
    <n v="51.288176133999997"/>
    <n v="8.4648809463508972"/>
    <n v="2840.5181119539998"/>
    <n v="1.2001437151739058"/>
    <n v="-182.3411990389998"/>
    <n v="204.67836350899981"/>
    <n v="-2396.388568759"/>
    <n v="-30.094588223362269"/>
    <n v="-410.24506078420075"/>
    <n v="-0.76850105243731559"/>
    <n v="-1.4918067522277887"/>
    <n v="3.4437512860554964E-2"/>
    <n v="-7.7040749405182365E-2"/>
    <n v="-1.0415928450966645"/>
    <n v="19.967718256000211"/>
    <n v="-849.27118358399969"/>
    <n v="8.4365353878405394E-3"/>
    <n v="-0.37439632800976547"/>
    <n v="1415.7966738969999"/>
    <n v="103.8"/>
    <n v="2560.8640779527937"/>
    <n v="32762.049912506562"/>
    <n v="3.6532474684573879E-2"/>
    <n v="1536.653584594412"/>
    <n v="22767.061084349731"/>
    <n v="1.1892599724113051E-2"/>
    <n v="2541.7611872360303"/>
    <n v="30458.796604757583"/>
    <n v="5.6237497865368136E-2"/>
    <n v="194.76878574470135"/>
    <n v="4633.4167836912147"/>
    <n v="-9.0728161483890513E-2"/>
  </r>
  <r>
    <x v="194"/>
    <x v="2"/>
    <x v="2"/>
    <x v="16"/>
    <n v="236681.49706074136"/>
    <n v="6129.5292499999996"/>
    <n v="2467.6436359110003"/>
    <n v="1.0426009918627945"/>
    <n v="7868.5658341139997"/>
    <n v="33732.652369357995"/>
    <n v="0.17971733408811708"/>
    <n v="0.10124645726865422"/>
    <n v="8.2243003539236303E-2"/>
    <n v="1795.8413952830003"/>
    <n v="0.75875867678077091"/>
    <n v="5240.2091981840003"/>
    <n v="23456.160742595996"/>
    <n v="0.11250745926093031"/>
    <n v="6.4840820881728156E-2"/>
    <n v="5.0984411290188714E-2"/>
    <n v="1053.8462022660003"/>
    <n v="13237.978738293001"/>
    <n v="4.3582962394342672E-2"/>
    <n v="0.35600994404643305"/>
    <n v="741.18735344499999"/>
    <n v="10113.803409854001"/>
    <n v="4.9934300496608186E-2"/>
    <n v="-0.10535468332677489"/>
    <n v="566.707855967"/>
    <n v="356.17458077999999"/>
    <n v="2.1769391887866085E-2"/>
    <n v="-8.354773307312946E-2"/>
    <n v="145.23205221399999"/>
    <n v="6.1361810710842339E-2"/>
    <n v="100.16844482600001"/>
    <n v="4.2322042943768026E-2"/>
    <n v="426.40174358799999"/>
    <n v="69.565169884457291"/>
    <n v="293.92937442900001"/>
    <n v="47.953009511945808"/>
    <n v="148.57331687638748"/>
    <n v="0"/>
    <n v="0"/>
    <n v="84.845808014808284"/>
    <n v="132.47236915899998"/>
    <n v="293.92937442900001"/>
    <n v="2824.5011105849999"/>
    <n v="1.1933763921816527"/>
    <n v="7703.6916841649991"/>
    <n v="31574.202670695999"/>
    <n v="2458.603546585"/>
    <n v="1.0387814751543634"/>
    <n v="28844.394375578999"/>
    <n v="12.431735854310645"/>
    <n v="2255.9264169480002"/>
    <n v="0.9531486174303877"/>
    <n v="27206.826539248003"/>
    <n v="11.72757869433808"/>
    <n v="0.16891207760078109"/>
    <n v="0.10802662504969907"/>
    <n v="9.407869402181146E-2"/>
    <n v="1214.317996689"/>
    <n v="3603.6477740399996"/>
    <n v="15386.805640364"/>
    <n v="4.6250686156846799E-2"/>
    <n v="4.6092265393392173E-2"/>
    <n v="7.5094827955225485E-2"/>
    <n v="877.23011889300005"/>
    <n v="337.08787779599993"/>
    <n v="312.67283280999999"/>
    <n v="202.67712963699998"/>
    <n v="33.065692546780816"/>
    <n v="8.5632857723975525E-2"/>
    <n v="1637.5678363310001"/>
    <n v="498.50771384400008"/>
    <n v="396.32590138899997"/>
    <n v="199.999536216"/>
    <n v="-356.8574746739996"/>
    <n v="164.87414994900018"/>
    <n v="2158.4496986620006"/>
    <n v="1.0324833388358456"/>
    <n v="-1.5831105686726534"/>
    <n v="-6.5619855669697413E-2"/>
    <n v="-58.219393385552344"/>
    <n v="-0.15077540031885828"/>
    <n v="382.77019237378312"/>
    <n v="0.93426567997145404"/>
    <n v="-154.18034503699963"/>
    <n v="-6.5142542594882766E-2"/>
    <n v="570.4408570789999"/>
    <n v="887.49411819299985"/>
    <n v="5005.5882580750003"/>
    <n v="0.89533326506994881"/>
    <n v="0.45496715219338468"/>
    <n v="3.1556475635982961E-2"/>
    <n v="93.064382893515017"/>
    <n v="0.24101624510707034"/>
    <n v="0.37497401749374415"/>
    <n v="2.1609732595068221"/>
    <n v="444.23602886099997"/>
    <n v="72.474738392185671"/>
    <n v="558.22798335648349"/>
    <n v="40.823449752000002"/>
    <n v="6.6601280599158574"/>
    <n v="126.20482821799993"/>
    <n v="20.589644501329357"/>
    <n v="3394.941967664"/>
    <n v="1.4343926372887232"/>
    <n v="-927.2983317529995"/>
    <n v="-722.61996824399966"/>
    <n v="-2847.1385594129993"/>
    <n v="-151.28377627906735"/>
    <n v="-475.38168515822173"/>
    <n v="0.94586414804108832"/>
    <n v="-0.19054560136141607"/>
    <n v="0.11985027119475111"/>
    <n v="-0.39179164542592859"/>
    <n v="-1.2267075795353684"/>
    <n v="-724.62120211599949"/>
    <n v="-1209.5707230819989"/>
    <n v="-0.30615878770195309"/>
    <n v="-0.52255041956280124"/>
    <n v="1309.5150551439999"/>
    <n v="103.9"/>
    <n v="2375.0179363917232"/>
    <n v="32920.674891638148"/>
    <n v="4.5044092210723363E-2"/>
    <n v="1728.432526740135"/>
    <n v="22898.828296444961"/>
    <n v="1.469142277875557E-2"/>
    <n v="2718.4803759239649"/>
    <n v="30787.217284977291"/>
    <n v="5.6838900154575267E-2"/>
    <n v="549.02873636092386"/>
    <n v="4884.7489141846818"/>
    <n v="-4.9181024712429133E-3"/>
  </r>
  <r>
    <x v="195"/>
    <x v="3"/>
    <x v="3"/>
    <x v="16"/>
    <n v="236681.49706074136"/>
    <n v="6230.0030000000006"/>
    <n v="3135.5129040580005"/>
    <n v="1.324781591715769"/>
    <n v="11004.078738172"/>
    <n v="33475.360004891998"/>
    <n v="9.3553572977983057E-2"/>
    <n v="-7.5834698458226435E-2"/>
    <n v="3.9682291648386103E-2"/>
    <n v="2213.9597514760003"/>
    <n v="0.93541733467564436"/>
    <n v="7454.1689496600011"/>
    <n v="23377.070382591006"/>
    <n v="-3.4491335191064731E-2"/>
    <n v="3.3267734052181197E-2"/>
    <n v="3.0730550882228203E-2"/>
    <n v="1439.7290024630001"/>
    <n v="13278.427409393002"/>
    <n v="4.0665866787668925E-2"/>
    <n v="2.8906767424222934E-2"/>
    <n v="769.85682681299988"/>
    <n v="10040.825330648"/>
    <n v="2.3778171491741995E-2"/>
    <n v="-8.6586446153139152E-2"/>
    <n v="559.35363016199994"/>
    <n v="372.78394762300002"/>
    <n v="-0.11460846357577281"/>
    <n v="-0.10470791334085028"/>
    <n v="134.82251537000002"/>
    <n v="5.6963690463475262E-2"/>
    <n v="102.78687928700002"/>
    <n v="4.3428354376439091E-2"/>
    <n v="683.94375792500011"/>
    <n v="109.78225177820943"/>
    <n v="272.22297601899999"/>
    <n v="43.695480727537365"/>
    <n v="192.26879760392484"/>
    <n v="226.66897651300002"/>
    <n v="36.38344580460074"/>
    <n v="121.22925381940902"/>
    <n v="185.05180539300011"/>
    <n v="498.891952532"/>
    <n v="2711.9792137320005"/>
    <n v="1.1458349078449528"/>
    <n v="10415.670897897"/>
    <n v="31588.125307522998"/>
    <n v="2464.1303321540004"/>
    <n v="1.0411165903355817"/>
    <n v="29005.148212157997"/>
    <n v="12.473888230757332"/>
    <n v="2296.3832145240003"/>
    <n v="0.9702419678098716"/>
    <n v="27344.629165139002"/>
    <n v="11.761653793647671"/>
    <n v="5.1602464329978392E-3"/>
    <n v="7.9268100872366132E-2"/>
    <n v="7.6894748410424985E-2"/>
    <n v="1274.8615103020002"/>
    <n v="4878.5092843419998"/>
    <n v="15491.106027554"/>
    <n v="8.9102897004397441E-2"/>
    <n v="5.7000588913414418E-2"/>
    <n v="7.2196347616342971E-2"/>
    <n v="928.81677913500005"/>
    <n v="346.04473116700012"/>
    <n v="279.54955463499999"/>
    <n v="167.74711762999999"/>
    <n v="26.925688098384541"/>
    <n v="7.0874622525710057E-2"/>
    <n v="1660.5190470189998"/>
    <n v="358.43382038799996"/>
    <n v="466.584760303"/>
    <n v="164.80245047400001"/>
    <n v="423.53369032599994"/>
    <n v="588.40784027500013"/>
    <n v="1887.2346973690005"/>
    <n v="-0.39037857079079519"/>
    <n v="0.42817674504915093"/>
    <n v="-0.34129771970608103"/>
    <n v="67.982903110319512"/>
    <n v="0.17894668387081619"/>
    <n v="325.48070421535948"/>
    <n v="0.81190292445760681"/>
    <n v="591.28080795599999"/>
    <n v="0.24982130639652628"/>
    <n v="403.61013225199997"/>
    <n v="1291.1042504449997"/>
    <n v="4810.4045208739999"/>
    <n v="-0.32596148216965037"/>
    <n v="6.8114752400897594E-2"/>
    <n v="-5.0107667677399603E-2"/>
    <n v="64.784901749164476"/>
    <n v="0.17052880654562466"/>
    <n v="0.54550282403936878"/>
    <n v="2.0718078092825469"/>
    <n v="316.851690265"/>
    <n v="50.858994813485637"/>
    <n v="518.93794734629569"/>
    <n v="0"/>
    <n v="0"/>
    <n v="86.758441986999969"/>
    <n v="13.925906935678837"/>
    <n v="3115.5893459840004"/>
    <n v="1.3163637143905775"/>
    <n v="19.92355807399997"/>
    <n v="-702.69641016999969"/>
    <n v="-2923.1698235049994"/>
    <n v="3.198001361155038"/>
    <n v="-489.48560918607325"/>
    <n v="-0.79236522329714099"/>
    <n v="-0.11806859960013738"/>
    <n v="0.32927082405079422"/>
    <n v="8.417877325191515E-3"/>
    <n v="-1.2599048848249399"/>
    <n v="187.67067570399996"/>
    <n v="-1262.6507764859991"/>
    <n v="7.9292499850901574E-2"/>
    <n v="-0.54767044771527962"/>
    <n v="1380.0885442490001"/>
    <n v="104.2"/>
    <n v="3009.129466466411"/>
    <n v="32573.913884787049"/>
    <n v="4.3171685107956659E-3"/>
    <n v="2124.7214505527832"/>
    <n v="22755.448746521975"/>
    <n v="-4.3841576023292417E-3"/>
    <n v="2602.6671916813825"/>
    <n v="30721.18360929468"/>
    <n v="4.0703778902407839E-2"/>
    <n v="387.34177759309017"/>
    <n v="4679.811889153636"/>
    <n v="-8.3171832839036064E-2"/>
  </r>
  <r>
    <x v="196"/>
    <x v="4"/>
    <x v="4"/>
    <x v="16"/>
    <n v="236681.49706074136"/>
    <n v="6316.5212499999998"/>
    <n v="3079.8704872479998"/>
    <n v="1.3012721845584698"/>
    <n v="14083.949225419999"/>
    <n v="33606.467883222998"/>
    <n v="8.2428026533579057E-2"/>
    <n v="4.4461998376719825E-2"/>
    <n v="4.2340708557127904E-2"/>
    <n v="2279.4688096239997"/>
    <n v="0.96309548398665168"/>
    <n v="9733.6377592839999"/>
    <n v="23464.181063002001"/>
    <n v="3.9733782200205514E-2"/>
    <n v="3.4774761217747141E-2"/>
    <n v="3.6578551670669368E-2"/>
    <n v="1463.6262642319998"/>
    <n v="13355.289366036001"/>
    <n v="4.793544036120867E-2"/>
    <n v="5.542539292537052E-2"/>
    <n v="802.44077503999995"/>
    <n v="10021.531369864"/>
    <n v="1.4154550716991565E-2"/>
    <n v="-2.3479548743492007E-2"/>
    <n v="572.26730821299998"/>
    <n v="398.10087433299998"/>
    <n v="-6.64596578428861E-2"/>
    <n v="5.400892179325778E-2"/>
    <n v="256.15636999999998"/>
    <n v="0.10822830393634895"/>
    <n v="83.987985768999991"/>
    <n v="3.5485657650477648E-2"/>
    <n v="460.25732185499999"/>
    <n v="72.865633414120154"/>
    <n v="298.21306867799996"/>
    <n v="47.211599055096976"/>
    <n v="239.48039665902181"/>
    <n v="0"/>
    <n v="0"/>
    <n v="121.22925381940902"/>
    <n v="162.04425317700003"/>
    <n v="298.21306867799996"/>
    <n v="2898.4335121139993"/>
    <n v="1.2246134776518471"/>
    <n v="13314.104410010999"/>
    <n v="32126.408503659997"/>
    <n v="2561.7854882249994"/>
    <n v="1.082376746825946"/>
    <n v="29461.771048409995"/>
    <n v="12.643265232306508"/>
    <n v="2390.2828228869994"/>
    <n v="1.0099153725876437"/>
    <n v="27702.071203014002"/>
    <n v="11.889935095269482"/>
    <n v="0.22807157344729245"/>
    <n v="0.10850825816331455"/>
    <n v="9.1584776702223758E-2"/>
    <n v="1287.8192496469997"/>
    <n v="6166.328533988999"/>
    <n v="15610.489270554999"/>
    <n v="0.10217353994737755"/>
    <n v="6.612627195463916E-2"/>
    <n v="6.9974396470025235E-2"/>
    <n v="928.73338718000002"/>
    <n v="359.08586246699963"/>
    <n v="306.45443627099996"/>
    <n v="171.50266533799999"/>
    <n v="27.151442787911147"/>
    <n v="7.2461374238302179E-2"/>
    <n v="1759.6998453960002"/>
    <n v="479.88543958700001"/>
    <n v="472.26558760899997"/>
    <n v="180.50613366200002"/>
    <n v="181.43697513400048"/>
    <n v="769.8448154090006"/>
    <n v="1480.0593795630011"/>
    <n v="-0.69175469607038054"/>
    <n v="-0.23062573979041334"/>
    <n v="-0.47335736324437905"/>
    <n v="28.724192946236109"/>
    <n v="7.6658706906622673E-2"/>
    <n v="249.88703829144202"/>
    <n v="0.63328307936382711"/>
    <n v="352.93964047200046"/>
    <n v="0.14912008114492487"/>
    <n v="480.88729044500002"/>
    <n v="1771.9915408899997"/>
    <n v="4828.1849284230002"/>
    <n v="3.839374495540171E-2"/>
    <n v="5.9882083137644981E-2"/>
    <n v="-4.5943463062061318E-2"/>
    <n v="76.131666689952169"/>
    <n v="0.20317908092392467"/>
    <n v="0.74868190496329334"/>
    <n v="2.0741394802813078"/>
    <n v="312.88228241299993"/>
    <n v="49.533955484278621"/>
    <n v="519.18655528572117"/>
    <n v="0"/>
    <n v="0"/>
    <n v="168.00500803200009"/>
    <n v="26.597711205673551"/>
    <n v="3379.3208025589993"/>
    <n v="1.4277925585757718"/>
    <n v="-299.45031531099954"/>
    <n v="-1002.1467254809993"/>
    <n v="-3348.1255488599991"/>
    <n v="-47.407473743716054"/>
    <n v="-559.13600209652395"/>
    <n v="-3.3859554357538668"/>
    <n v="0.49292374704985265"/>
    <n v="0.48784219571781695"/>
    <n v="-0.12652037401730198"/>
    <n v="-1.4408564009174807"/>
    <n v="-127.94764997299956"/>
    <n v="-1588.4257034639986"/>
    <n v="-5.4058999778999785E-2"/>
    <n v="-0.68752626388045479"/>
    <n v="1376.756589031"/>
    <n v="105"/>
    <n v="2933.2099878552381"/>
    <n v="32593.326828257901"/>
    <n v="6.6666034580762368E-3"/>
    <n v="2170.9226758323807"/>
    <n v="22760.009634594477"/>
    <n v="1.0728304051299542E-3"/>
    <n v="2760.4128686799991"/>
    <n v="31149.43213412389"/>
    <n v="5.450735994693412E-2"/>
    <n v="457.98789566190476"/>
    <n v="4680.1842878827347"/>
    <n v="-7.9597905871175101E-2"/>
  </r>
  <r>
    <x v="197"/>
    <x v="5"/>
    <x v="5"/>
    <x v="16"/>
    <n v="236681.49706074136"/>
    <n v="6233.7244736842104"/>
    <n v="2411.384509514"/>
    <n v="1.0188310195178241"/>
    <n v="16495.333734934"/>
    <n v="33500.390731801999"/>
    <n v="6.2234292338175567E-2"/>
    <n v="-4.2136550902468262E-2"/>
    <n v="3.3979674338462384E-2"/>
    <n v="1694.7280754199999"/>
    <n v="0.71603741588007153"/>
    <n v="11428.365834704"/>
    <n v="23347.169057749998"/>
    <n v="-6.4585426187954487E-2"/>
    <n v="1.8728181412247302E-2"/>
    <n v="2.7857824502373951E-2"/>
    <n v="1053.529647758"/>
    <n v="13426.364431026001"/>
    <n v="5.7847855679771909E-2"/>
    <n v="7.2344377273655391E-2"/>
    <n v="661.82427110899994"/>
    <n v="9865.6419075379999"/>
    <n v="-1.1669704521115709E-2"/>
    <n v="-0.19064063125263853"/>
    <n v="565.427494518"/>
    <n v="342.73737752900001"/>
    <n v="-6.2369433782702988E-3"/>
    <n v="-0.127648890031685"/>
    <n v="162.803995727"/>
    <n v="6.8786110341873652E-2"/>
    <n v="92.644744306999996"/>
    <n v="3.9143213752456482E-2"/>
    <n v="461.20769405999999"/>
    <n v="73.985896554619515"/>
    <n v="284.53359984400004"/>
    <n v="45.64423741298868"/>
    <n v="285.12463407201051"/>
    <n v="0"/>
    <n v="0"/>
    <n v="121.22925381940902"/>
    <n v="176.67409421599996"/>
    <n v="284.53359984400004"/>
    <n v="2389.9573797580001"/>
    <n v="1.0097778700227873"/>
    <n v="15704.061789768999"/>
    <n v="32092.908005982998"/>
    <n v="2255.094119421"/>
    <n v="0.95279696445483375"/>
    <n v="29535.898931596996"/>
    <n v="12.650186771756694"/>
    <n v="2231.1421671550002"/>
    <n v="0.94267705539415503"/>
    <n v="27767.275082492"/>
    <n v="11.893254280581271"/>
    <n v="-1.3823428906656776E-2"/>
    <n v="8.7969268633568465E-2"/>
    <n v="8.2070691532234674E-2"/>
    <n v="1278.82134408"/>
    <n v="7445.149878068999"/>
    <n v="15711.052330495"/>
    <n v="8.5348909737053003E-2"/>
    <n v="6.9379480361204449E-2"/>
    <n v="7.9198438814628735E-2"/>
    <n v="928.249996076"/>
    <n v="350.57134800400001"/>
    <n v="236.34724309100002"/>
    <n v="23.951952265999999"/>
    <n v="3.8423180824102245"/>
    <n v="1.0119909060678719E-2"/>
    <n v="1768.6238491050003"/>
    <n v="363.79653158299999"/>
    <n v="413.47083427100006"/>
    <n v="73.569474467000006"/>
    <n v="21.427129755999886"/>
    <n v="791.27194516500049"/>
    <n v="1407.4827258190012"/>
    <n v="-0.77206098565171133"/>
    <n v="-0.27712331514130073"/>
    <n v="-0.48644702932530914"/>
    <n v="3.4372917581543638"/>
    <n v="9.0531494950367337E-3"/>
    <n v="236.78893561539721"/>
    <n v="0.60156720309730827"/>
    <n v="45.379082021999885"/>
    <n v="1.9173058555715449E-2"/>
    <n v="455.52925106500004"/>
    <n v="2227.5207919549998"/>
    <n v="4912.1567096149993"/>
    <n v="0.22599944288753449"/>
    <n v="9.008719785649788E-2"/>
    <n v="-3.910814291535436E-2"/>
    <n v="73.074973555219785"/>
    <n v="0.19246508777494092"/>
    <n v="0.94114699273823432"/>
    <n v="2.1054617342558317"/>
    <n v="340.28993271500002"/>
    <n v="54.588542395728368"/>
    <n v="529.59001030807212"/>
    <n v="37.298198225"/>
    <n v="5.9832927140837029"/>
    <n v="115.23931835000002"/>
    <n v="18.486431159491417"/>
    <n v="2845.4866308230003"/>
    <n v="1.2022429577977283"/>
    <n v="-434.10212130900015"/>
    <n v="-1436.2488467899993"/>
    <n v="-3504.6739837959985"/>
    <n v="-69.637681797065412"/>
    <n v="-579.9516098241603"/>
    <n v="0.56402938466332153"/>
    <n v="0.51372397194596231"/>
    <n v="0.47788996832658404"/>
    <n v="-0.18341193827990418"/>
    <n v="-1.5038945311585239"/>
    <n v="-410.15016904300018"/>
    <n v="-1736.0501346909989"/>
    <n v="-0.17329202921922549"/>
    <n v="-0.74696203998310251"/>
    <n v="1361.9794424260001"/>
    <n v="104.8"/>
    <n v="2300.9394174751906"/>
    <n v="32423.744498004929"/>
    <n v="-2.2375607392277619E-4"/>
    <n v="1617.1069421946565"/>
    <n v="22599.157714500612"/>
    <n v="-6.0924157404655954E-3"/>
    <n v="2280.4936829751909"/>
    <n v="31051.655083600548"/>
    <n v="4.6627810982308393E-2"/>
    <n v="434.66531590171763"/>
    <n v="4750.2200945862187"/>
    <n v="-7.2507431946767786E-2"/>
  </r>
  <r>
    <x v="198"/>
    <x v="6"/>
    <x v="6"/>
    <x v="16"/>
    <n v="236681.49706074136"/>
    <n v="6054.9095652173919"/>
    <n v="3081.9124922010001"/>
    <n v="1.3021349494887071"/>
    <n v="19577.246227135001"/>
    <n v="33609.301289003997"/>
    <n v="5.8120547678742973E-2"/>
    <n v="3.6633194186614926E-2"/>
    <n v="2.9104989752144705E-2"/>
    <n v="2286.967802267"/>
    <n v="0.96626387388452184"/>
    <n v="13715.333636971"/>
    <n v="23429.341224854001"/>
    <n v="3.7269743187751336E-2"/>
    <n v="2.1773712250381605E-2"/>
    <n v="2.4173718629282304E-2"/>
    <n v="1423.4666229859999"/>
    <n v="13436.073825631"/>
    <n v="4.9552277129223388E-2"/>
    <n v="6.8677948448891968E-3"/>
    <n v="858.58015104599997"/>
    <n v="9912.4930269390006"/>
    <n v="-1.450627451361608E-2"/>
    <n v="5.7717683579770585E-2"/>
    <n v="590.4630482"/>
    <n v="432.51675531000006"/>
    <n v="6.539192239625935E-2"/>
    <n v="-2.3298985394347493E-2"/>
    <n v="171.94320006200002"/>
    <n v="7.2647504007409977E-2"/>
    <n v="123.256818979"/>
    <n v="5.2077082708061322E-2"/>
    <n v="499.74467089300003"/>
    <n v="82.535447558754328"/>
    <n v="258.86033560599998"/>
    <n v="42.752139039867892"/>
    <n v="327.87677311187838"/>
    <n v="23.502358483999998"/>
    <n v="3.8815374913293494"/>
    <n v="125.11079131073838"/>
    <n v="217.38197680300004"/>
    <n v="282.36269408999999"/>
    <n v="2672.3195816379994"/>
    <n v="1.1290783668451201"/>
    <n v="18376.381371406998"/>
    <n v="32328.267000647"/>
    <n v="2424.9956423369995"/>
    <n v="1.0245818420333275"/>
    <n v="29723.295947629998"/>
    <n v="12.704331971313714"/>
    <n v="2283.4508751039994"/>
    <n v="0.96477794143662188"/>
    <n v="27961.492393872002"/>
    <n v="11.951940851968189"/>
    <n v="9.6578908958165455E-2"/>
    <n v="8.9212884599232378E-2"/>
    <n v="8.3566121924913972E-2"/>
    <n v="1283.7560986079995"/>
    <n v="8728.9059766769988"/>
    <n v="15805.879342483"/>
    <n v="7.9758341397452748E-2"/>
    <n v="7.0893362483771538E-2"/>
    <n v="7.7006034751091246E-2"/>
    <n v="931.61680617599995"/>
    <n v="352.13929243199959"/>
    <n v="243.10188365299999"/>
    <n v="141.54476723300002"/>
    <n v="23.376859011422425"/>
    <n v="5.9803900596705421E-2"/>
    <n v="1761.8035537580004"/>
    <n v="377.14054980999998"/>
    <n v="473.00049294600001"/>
    <n v="153.77578938799999"/>
    <n v="409.59291056300071"/>
    <n v="1200.8648557280012"/>
    <n v="1281.034288357002"/>
    <n v="-0.23589306669697785"/>
    <n v="-0.26356980787992734"/>
    <n v="-0.54632807992985466"/>
    <n v="67.646412576650093"/>
    <n v="0.17305658264358698"/>
    <n v="210.77140056555066"/>
    <n v="0.54214502038470758"/>
    <n v="551.13767779600073"/>
    <n v="0.23286048324029238"/>
    <n v="518.73203081999998"/>
    <n v="2746.2528227749999"/>
    <n v="4948.7633294009993"/>
    <n v="7.5927588441129457E-2"/>
    <n v="8.7384149732490535E-2"/>
    <n v="-6.6846555779337957E-2"/>
    <n v="85.671309411435573"/>
    <n v="0.21916881431879479"/>
    <n v="1.1603158070570292"/>
    <n v="2.1155348869862198"/>
    <n v="377.81321388800006"/>
    <n v="62.397829367817366"/>
    <n v="540.38810033268351"/>
    <n v="0"/>
    <n v="0"/>
    <n v="140.91881693199991"/>
    <n v="23.273480043618196"/>
    <n v="3191.0516124579995"/>
    <n v="1.348247181163915"/>
    <n v="-109.13912025699926"/>
    <n v="-1545.3879670469987"/>
    <n v="-3667.7290410439978"/>
    <n v="-18.024896834785473"/>
    <n v="-607.39738345728381"/>
    <n v="-3.0242460086563581"/>
    <n v="0.72687905658570329"/>
    <n v="0.47918149280791567"/>
    <n v="-4.6112231675207831E-2"/>
    <n v="-1.5733898666015123"/>
    <n v="32.405646976000753"/>
    <n v="-1905.9254872859976"/>
    <n v="1.3691668921497589E-2"/>
    <n v="-0.82099874725598831"/>
    <n v="1372.021115387"/>
    <n v="104.7"/>
    <n v="2943.5649400200573"/>
    <n v="32441.126431136207"/>
    <n v="-4.2319464508049354E-3"/>
    <n v="2184.3054462913083"/>
    <n v="22613.388716733851"/>
    <n v="-8.8958905415560396E-3"/>
    <n v="2552.3587217172867"/>
    <n v="31205.430550422167"/>
    <n v="4.8835066406420324E-2"/>
    <n v="495.44606573065897"/>
    <n v="4771.1332754408932"/>
    <n v="-9.9489536120309308E-2"/>
  </r>
  <r>
    <x v="199"/>
    <x v="7"/>
    <x v="7"/>
    <x v="16"/>
    <n v="236681.49706074136"/>
    <n v="6143.6290476190479"/>
    <n v="2503.4922681429998"/>
    <n v="1.0577473521305765"/>
    <n v="22080.738495278001"/>
    <n v="33588.079134772997"/>
    <n v="5.013258095029971E-2"/>
    <n v="-8.4057642491878193E-3"/>
    <n v="3.4259474024911807E-2"/>
    <n v="1808.9843542450001"/>
    <n v="0.76431169175034697"/>
    <n v="15524.317991215999"/>
    <n v="23355.996896432"/>
    <n v="-3.8964676624956507E-2"/>
    <n v="1.4303821339769041E-2"/>
    <n v="1.7349462266863513E-2"/>
    <n v="920.73618779500021"/>
    <n v="13489.009511730001"/>
    <n v="5.8005410516670075E-2"/>
    <n v="6.0999833481940158E-2"/>
    <n v="841.21878613600006"/>
    <n v="9793.2231311609994"/>
    <n v="-3.3486217657256456E-2"/>
    <n v="-0.12417626362897527"/>
    <n v="606.72638789200005"/>
    <n v="424.78927872600002"/>
    <n v="0.14488128420648705"/>
    <n v="-0.18195846624112078"/>
    <n v="190.19170797799998"/>
    <n v="8.0357658008724547E-2"/>
    <n v="90.537329181999993"/>
    <n v="3.8252812453169804E-2"/>
    <n v="413.77887673800001"/>
    <n v="67.350888787525221"/>
    <n v="262.41622464"/>
    <n v="42.713552951524456"/>
    <n v="370.59032606340281"/>
    <n v="0"/>
    <n v="0"/>
    <n v="125.11079131073838"/>
    <n v="151.36265209800001"/>
    <n v="262.41622464"/>
    <n v="2760.295626087001"/>
    <n v="1.1662490141249215"/>
    <n v="21136.676997494"/>
    <n v="32680.285429169999"/>
    <n v="2608.5719797140009"/>
    <n v="1.1021444481756608"/>
    <n v="30089.049434300996"/>
    <n v="12.833775943860495"/>
    <n v="2312.2812344530012"/>
    <n v="0.9769590201043824"/>
    <n v="28225.702176541003"/>
    <n v="12.040660328189862"/>
    <n v="0.14617022860951034"/>
    <n v="9.6327638050273334E-2"/>
    <n v="9.2628119399886799E-2"/>
    <n v="1283.7917131130007"/>
    <n v="10012.697689789999"/>
    <n v="15922.826334875997"/>
    <n v="0.10022498308158667"/>
    <n v="7.4566450181645427E-2"/>
    <n v="7.7880730633562045E-2"/>
    <n v="933.79761771400001"/>
    <n v="349.99409539900068"/>
    <n v="266.166215685"/>
    <n v="296.29074526099998"/>
    <n v="48.227316943204265"/>
    <n v="0.12518542807127869"/>
    <n v="1863.3472577599998"/>
    <n v="356.06154876799997"/>
    <n v="465.95867923299994"/>
    <n v="92.026724027000014"/>
    <n v="-256.80335794400116"/>
    <n v="944.06149778400004"/>
    <n v="907.79370560300094"/>
    <n v="-3.2055090918136204"/>
    <n v="-0.45963896777519964"/>
    <n v="-0.64617935304139729"/>
    <n v="-41.799945269079167"/>
    <n v="-0.10850166199434499"/>
    <n v="148.82753185115004"/>
    <n v="0.38314504820391182"/>
    <n v="39.48738731699882"/>
    <n v="1.6683766076933709E-2"/>
    <n v="759.36310671900014"/>
    <n v="3505.6159294939998"/>
    <n v="5392.9107571819986"/>
    <n v="1.4090270803704525"/>
    <n v="0.23403519432018927"/>
    <n v="6.3035042549312026E-2"/>
    <n v="123.6017182732232"/>
    <n v="0.32083754587884794"/>
    <n v="1.4811533529358771"/>
    <n v="2.2996647849748144"/>
    <n v="619.72675890699998"/>
    <n v="100.87307584874023"/>
    <n v="609.90953412534952"/>
    <n v="104.00183749599999"/>
    <n v="16.928404480460244"/>
    <n v="139.63634781200017"/>
    <n v="22.728642424482967"/>
    <n v="3519.6587328060014"/>
    <n v="1.4870865600037695"/>
    <n v="-1016.1664646630013"/>
    <n v="-2561.5544317100002"/>
    <n v="-4485.1170515789991"/>
    <n v="-165.40166354230237"/>
    <n v="-738.4098903611681"/>
    <n v="4.1120553740128072"/>
    <n v="1.3421409953411754"/>
    <n v="0.78872561676218611"/>
    <n v="-0.42933920787319291"/>
    <n v="-1.9165197367709021"/>
    <n v="-719.87571940200132"/>
    <n v="-2621.7697938189995"/>
    <n v="-0.30415377980191421"/>
    <n v="-1.1234041211002663"/>
    <n v="1369.4952653989999"/>
    <n v="104.6"/>
    <n v="2393.3960498499046"/>
    <n v="32354.449374528347"/>
    <n v="1.8709892167985132E-3"/>
    <n v="1729.4305489913959"/>
    <n v="22493.773408488505"/>
    <n v="-1.4576145634773163E-2"/>
    <n v="2638.905952282028"/>
    <n v="31478.641809615787"/>
    <n v="5.8623152189058336E-2"/>
    <n v="725.96855326864261"/>
    <n v="5187.4597079452924"/>
    <n v="2.7006360302976651E-2"/>
  </r>
  <r>
    <x v="200"/>
    <x v="8"/>
    <x v="8"/>
    <x v="16"/>
    <n v="236681.49706074136"/>
    <n v="6338.7961904761905"/>
    <n v="2954.8947663270001"/>
    <n v="1.2484688507647317"/>
    <n v="25035.633261605002"/>
    <n v="33516.908998938998"/>
    <n v="4.0866481033652535E-2"/>
    <n v="-2.3519038135360382E-2"/>
    <n v="2.3930025693755796E-2"/>
    <n v="2227.9516970340001"/>
    <n v="0.94132905389821153"/>
    <n v="17752.269688249999"/>
    <n v="23446.289398085002"/>
    <n v="4.2238960189772801E-2"/>
    <n v="1.7727293782922038E-2"/>
    <n v="1.8680487504660226E-2"/>
    <n v="1397.9472235820001"/>
    <n v="13618.493463223"/>
    <n v="6.9814518493911182E-2"/>
    <n v="0.10207938561733521"/>
    <n v="836.11073200999999"/>
    <n v="9742.7858373509989"/>
    <n v="-4.2707001100126485E-2"/>
    <n v="-5.6891778382055169E-2"/>
    <n v="579.69497604800006"/>
    <n v="433.10287657700002"/>
    <n v="6.9430163881982976E-2"/>
    <n v="-1.6979830965464626E-2"/>
    <n v="220.38671316499997"/>
    <n v="9.3115311463675784E-2"/>
    <n v="92.898813159000014"/>
    <n v="3.9250560061802678E-2"/>
    <n v="413.65754296900008"/>
    <n v="65.258060133011597"/>
    <n v="280.10293887"/>
    <n v="44.188664606513839"/>
    <n v="414.77899066991665"/>
    <n v="0"/>
    <n v="0"/>
    <n v="125.11079131073838"/>
    <n v="133.55460409900007"/>
    <n v="280.10293887"/>
    <n v="2760.9850354130003"/>
    <n v="1.1665402955873765"/>
    <n v="23897.662032906999"/>
    <n v="32907.680810333004"/>
    <n v="2589.2221217310002"/>
    <n v="1.0939689641503783"/>
    <n v="30299.254028850995"/>
    <n v="12.895975512762703"/>
    <n v="2323.5340129150004"/>
    <n v="0.98171341730135098"/>
    <n v="28381.907411488006"/>
    <n v="12.082412825910367"/>
    <n v="8.9752253598586407E-2"/>
    <n v="9.5563908263742503E-2"/>
    <n v="8.5187883657922514E-2"/>
    <n v="1291.6127271380001"/>
    <n v="11304.310416927998"/>
    <n v="16019.839514621999"/>
    <n v="8.1209791145321786E-2"/>
    <n v="7.5321373937963676E-2"/>
    <n v="7.5103754062544104E-2"/>
    <n v="933.604224058"/>
    <n v="358.00850308000008"/>
    <n v="250.80199250500002"/>
    <n v="265.68810881600001"/>
    <n v="41.914600317200083"/>
    <n v="0.11225554684902744"/>
    <n v="1917.3466173630004"/>
    <n v="313.94931373700001"/>
    <n v="492.79707500000001"/>
    <n v="146.13581821700001"/>
    <n v="193.90973091399974"/>
    <n v="1137.9712286979998"/>
    <n v="609.228188606"/>
    <n v="-0.6062548691806684"/>
    <n v="-0.49187941027107951"/>
    <n v="-0.74712266756621493"/>
    <n v="30.59093952339752"/>
    <n v="8.1928555177355172E-2"/>
    <n v="95.308634647033742"/>
    <n v="0.25148926324657245"/>
    <n v="459.59783972999975"/>
    <n v="0.19418410202638262"/>
    <n v="650.6027399840001"/>
    <n v="4156.2186694780003"/>
    <n v="5812.6310722440003"/>
    <n v="1.8178963392462459"/>
    <n v="0.35308679736320925"/>
    <n v="0.19289249427992461"/>
    <n v="102.63821716834924"/>
    <n v="0.27488534087522309"/>
    <n v="1.7560386938111003"/>
    <n v="2.4744174377914177"/>
    <n v="542.01050024300002"/>
    <n v="85.506850820878412"/>
    <n v="673.32247241204539"/>
    <n v="55.141482723999999"/>
    <n v="8.6990464856478678"/>
    <n v="108.59223974100007"/>
    <n v="17.131366347470824"/>
    <n v="3411.5877753970003"/>
    <n v="1.4414256364625997"/>
    <n v="-456.69300907000036"/>
    <n v="-3018.2474407800005"/>
    <n v="-5203.4028836380003"/>
    <n v="-72.04727764495172"/>
    <n v="-855.1346004740974"/>
    <n v="-2.7458162798648464"/>
    <n v="2.627318075582707"/>
    <n v="1.1121689879516596"/>
    <n v="-0.19295678569786795"/>
    <n v="-2.2229281745448448"/>
    <n v="-191.00490025400035"/>
    <n v="-3286.0562662750003"/>
    <n v="-8.070123884884052E-2"/>
    <n v="-1.4093654876925084"/>
    <n v="1371.250893425"/>
    <n v="104.9"/>
    <n v="2816.8682233813156"/>
    <n v="32210.393036108297"/>
    <n v="-7.015325150691254E-3"/>
    <n v="2123.8815033689229"/>
    <n v="22526.011863539425"/>
    <n v="-1.2116088322076779E-2"/>
    <n v="2632.016239669209"/>
    <n v="31631.607506966015"/>
    <n v="5.2352822258068032E-2"/>
    <n v="620.21233554242144"/>
    <n v="5581.7596903350714"/>
    <n v="0.15372521300298669"/>
  </r>
  <r>
    <x v="201"/>
    <x v="9"/>
    <x v="9"/>
    <x v="16"/>
    <n v="236681.49706074136"/>
    <n v="6439.38195652174"/>
    <n v="2778.2621795190003"/>
    <n v="1.1738400398937792"/>
    <n v="27813.895441124001"/>
    <n v="33620.438564585005"/>
    <n v="4.0650323073998074E-2"/>
    <n v="3.8706510366316671E-2"/>
    <n v="2.100435865226169E-2"/>
    <n v="1947.9167391440001"/>
    <n v="0.82301183799090627"/>
    <n v="19700.186427393997"/>
    <n v="23472.795916608"/>
    <n v="1.3795345855104779E-2"/>
    <n v="1.7337152037181003E-2"/>
    <n v="1.3649105143501039E-2"/>
    <n v="1064.850608278"/>
    <n v="13743.171317204"/>
    <n v="7.8143591608583085E-2"/>
    <n v="0.13261164335082887"/>
    <n v="878.43472699299991"/>
    <n v="9640.2833074479986"/>
    <n v="-6.4331738097807234E-2"/>
    <n v="-0.10449448135689232"/>
    <n v="574.693969412"/>
    <n v="446.76702038799999"/>
    <n v="0.14896273372876334"/>
    <n v="-0.10664624792382227"/>
    <n v="187.90341554300002"/>
    <n v="7.9390834465939253E-2"/>
    <n v="156.18527355200001"/>
    <n v="6.5989642406189875E-2"/>
    <n v="486.25675127999995"/>
    <n v="75.512953659710178"/>
    <n v="278.28351233699999"/>
    <n v="43.215872923201474"/>
    <n v="457.99486359311811"/>
    <n v="0"/>
    <n v="0"/>
    <n v="125.11079131073838"/>
    <n v="207.97323894299996"/>
    <n v="278.28351233699999"/>
    <n v="2595.1915842649996"/>
    <n v="1.0964911142162397"/>
    <n v="26492.853617171997"/>
    <n v="32962.980466916"/>
    <n v="2434.9745419989995"/>
    <n v="1.0287980143095401"/>
    <n v="30394.809017111995"/>
    <n v="12.910177598032515"/>
    <n v="2226.7873589029996"/>
    <n v="0.94083711086698185"/>
    <n v="28419.645262225"/>
    <n v="12.073868832433387"/>
    <n v="2.1772444717153228E-2"/>
    <n v="8.7867842658660766E-2"/>
    <n v="8.2667164938761362E-2"/>
    <n v="1298.6621290189998"/>
    <n v="12602.972545946997"/>
    <n v="16146.467483171999"/>
    <n v="0.10804119267251466"/>
    <n v="7.8603384296478618E-2"/>
    <n v="7.718265090331311E-2"/>
    <n v="937.09354958599999"/>
    <n v="361.56857943299985"/>
    <n v="225.98132640699998"/>
    <n v="208.18718309600001"/>
    <n v="32.330305066800733"/>
    <n v="8.7960903442558233E-2"/>
    <n v="1975.1637548869999"/>
    <n v="340.65104509999998"/>
    <n v="418.74891749899996"/>
    <n v="102.96098314400001"/>
    <n v="183.07059525400064"/>
    <n v="1321.0418239520004"/>
    <n v="657.45809766900038"/>
    <n v="0.35768068544744192"/>
    <n v="-0.44363362660985972"/>
    <n v="-0.7351844282971095"/>
    <n v="28.429839461314856"/>
    <n v="7.7348925677539482E-2"/>
    <n v="101.09259940706868"/>
    <n v="0.27035837881065239"/>
    <n v="391.25777835000065"/>
    <n v="0.16530982912009773"/>
    <n v="715.12154176800004"/>
    <n v="4871.3402112460008"/>
    <n v="6204.2678148039995"/>
    <n v="1.2106805127129898"/>
    <n v="0.43479723508884893"/>
    <n v="0.31310732575552569"/>
    <n v="111.05437549697331"/>
    <n v="0.30214509822222102"/>
    <n v="2.0581837920333212"/>
    <n v="2.6362686071806287"/>
    <n v="562.05339691500001"/>
    <n v="87.28374876811867"/>
    <n v="727.35494717259371"/>
    <n v="0"/>
    <n v="0"/>
    <n v="153.06814485300004"/>
    <n v="23.770626728854651"/>
    <n v="3310.3131260329997"/>
    <n v="1.3986362124384608"/>
    <n v="-532.05094651399941"/>
    <n v="-3550.2983872939999"/>
    <n v="-5546.809717135"/>
    <n v="-82.624536035658451"/>
    <n v="-906.07722308144685"/>
    <n v="1.8203951769544662"/>
    <n v="2.4781885742425263"/>
    <n v="1.473854397600864"/>
    <n v="-0.22479617254468151"/>
    <n v="-2.3659102283699762"/>
    <n v="-323.86376341799939"/>
    <n v="-3571.6459622479997"/>
    <n v="-0.13683526910212326"/>
    <n v="-1.5296014627708465"/>
    <n v="1382.754472979"/>
    <n v="105.3"/>
    <n v="2638.4256215754986"/>
    <n v="32246.938683099161"/>
    <n v="-8.6878017324200085E-3"/>
    <n v="1849.873446480532"/>
    <n v="22506.809219921706"/>
    <n v="-1.5805705136769932E-2"/>
    <n v="2464.5694057597339"/>
    <n v="31625.46492081719"/>
    <n v="5.136114278007331E-2"/>
    <n v="679.12776996011405"/>
    <n v="5946.213531104524"/>
    <n v="0.27177295380858491"/>
  </r>
  <r>
    <x v="202"/>
    <x v="10"/>
    <x v="10"/>
    <x v="16"/>
    <n v="236681.49706074136"/>
    <n v="6454.8885714285725"/>
    <n v="3071.9020799589998"/>
    <n v="1.2979054628721713"/>
    <n v="30885.797521083001"/>
    <n v="33605.035063272"/>
    <n v="3.59243535852658E-2"/>
    <n v="-4.9893024540361708E-3"/>
    <n v="1.1807787574681372E-2"/>
    <n v="2158.001089718"/>
    <n v="0.91177431126531028"/>
    <n v="21858.187517111997"/>
    <n v="23449.575425115003"/>
    <n v="-1.0645636231101485E-2"/>
    <n v="1.4504256901384682E-2"/>
    <n v="7.087720848407919E-3"/>
    <n v="1350.121438052"/>
    <n v="13874.374132401999"/>
    <n v="8.4353409085632602E-2"/>
    <n v="0.10763869936681991"/>
    <n v="832.41642381200006"/>
    <n v="9561.2646888239979"/>
    <n v="-7.6802366757488749E-2"/>
    <n v="-8.6696928409518037E-2"/>
    <n v="602.66469891600002"/>
    <n v="421.81944817999999"/>
    <n v="0.15858780724498756"/>
    <n v="-0.11214153662994431"/>
    <n v="134.22872301500001"/>
    <n v="5.6712808006513453E-2"/>
    <n v="338.43367301299998"/>
    <n v="0.14299118317903203"/>
    <n v="441.23859421300006"/>
    <n v="68.357275161350572"/>
    <n v="292.22698122000003"/>
    <n v="45.272196101647872"/>
    <n v="503.26705969476598"/>
    <n v="0"/>
    <n v="0"/>
    <n v="125.11079131073838"/>
    <n v="149.01161299300003"/>
    <n v="292.22698122000003"/>
    <n v="2642.3624796120002"/>
    <n v="1.1164212295538551"/>
    <n v="29135.216096783995"/>
    <n v="33090.831614319999"/>
    <n v="2505.6175711190003"/>
    <n v="1.0586453112031671"/>
    <n v="30571.551832092999"/>
    <n v="12.958800212346812"/>
    <n v="2385.4100334820005"/>
    <n v="1.0078565764985907"/>
    <n v="28596.349531894997"/>
    <n v="12.123819473320903"/>
    <n v="5.0845325597214108E-2"/>
    <n v="8.4402932495475369E-2"/>
    <n v="7.8412760629609224E-2"/>
    <n v="1288.7506404649998"/>
    <n v="13891.723186411997"/>
    <n v="16236.295676455"/>
    <n v="7.4924106637702881E-2"/>
    <n v="7.8260994015006302E-2"/>
    <n v="7.8602484189135957E-2"/>
    <n v="934.90287021400002"/>
    <n v="353.84777025099982"/>
    <n v="245.71675677300001"/>
    <n v="120.20753763699999"/>
    <n v="18.62271305024187"/>
    <n v="5.078873470457651E-2"/>
    <n v="1975.2023001980003"/>
    <n v="370.57313693999998"/>
    <n v="528.48112983199997"/>
    <n v="88.633277964999991"/>
    <n v="429.53960034699958"/>
    <n v="1750.581424299"/>
    <n v="514.20344895200014"/>
    <n v="-0.25009791727324771"/>
    <n v="-0.40601962508135836"/>
    <n v="-0.79660553626612152"/>
    <n v="66.544851331482462"/>
    <n v="0.1814842333183162"/>
    <n v="71.146463689473634"/>
    <n v="0.20342427590145654"/>
    <n v="549.74713798399955"/>
    <n v="0.23227296802289274"/>
    <n v="981.99210945300013"/>
    <n v="5853.3323206990008"/>
    <n v="6740.7792684300002"/>
    <n v="1.204342874619345"/>
    <n v="0.52405820546000959"/>
    <n v="0.44745406737901972"/>
    <n v="152.1315354380578"/>
    <n v="0.41490024427257366"/>
    <n v="2.4730840363058952"/>
    <n v="2.8579658583663785"/>
    <n v="863.06049869000003"/>
    <n v="133.70649069144048"/>
    <n v="818.51758052446894"/>
    <n v="497.49693574100002"/>
    <n v="77.072892930031756"/>
    <n v="118.93161076300009"/>
    <n v="18.425044746617303"/>
    <n v="3624.3545890650003"/>
    <n v="1.5313214738264289"/>
    <n v="-552.45250910600055"/>
    <n v="-4102.7508964000008"/>
    <n v="-6226.5758194780001"/>
    <n v="-85.586684106575333"/>
    <n v="-1013.1107256508072"/>
    <n v="-5.3393049796150667"/>
    <n v="3.5921942679945822"/>
    <n v="1.9248119492117728"/>
    <n v="-0.23341601095425743"/>
    <n v="-2.6545415824649221"/>
    <n v="-432.24497146900057"/>
    <n v="-4251.3735192799995"/>
    <n v="-0.18262727624968092"/>
    <n v="-1.8195608434390098"/>
    <n v="1407.9725903999999"/>
    <n v="105.5"/>
    <n v="2911.755526027488"/>
    <n v="32175.79026586868"/>
    <n v="-1.5870997229992412E-2"/>
    <n v="2045.4986632398104"/>
    <n v="22444.847418223351"/>
    <n v="-2.037464818803747E-2"/>
    <n v="2504.6089854142183"/>
    <n v="31700.594358204355"/>
    <n v="4.8912932419710398E-2"/>
    <n v="930.79820801232245"/>
    <n v="6446.5956465303734"/>
    <n v="0.40451162540218655"/>
  </r>
  <r>
    <x v="203"/>
    <x v="11"/>
    <x v="11"/>
    <x v="16"/>
    <n v="236681.49706074136"/>
    <n v="6449.6112499999999"/>
    <n v="2746.920724435"/>
    <n v="1.1605980013427231"/>
    <n v="33632.718245518001"/>
    <n v="33632.718245518001"/>
    <n v="3.3772642947970333E-2"/>
    <n v="1.0180494280655816E-2"/>
    <n v="3.3772642947970333E-2"/>
    <n v="1719.0685062780001"/>
    <n v="0.72632146053936042"/>
    <n v="23577.256023389997"/>
    <n v="23577.256023389997"/>
    <n v="8.0232228505005887E-2"/>
    <n v="1.9025084013851279E-2"/>
    <n v="1.9025084013851279E-2"/>
    <n v="831.76618980300009"/>
    <n v="13920.201374058001"/>
    <n v="8.9201234574658006E-2"/>
    <n v="5.8308907789907272E-2"/>
    <n v="893.42562358800001"/>
    <n v="9635.032970373999"/>
    <n v="-6.4639899934746503E-2"/>
    <n v="8.9998927315873667E-2"/>
    <n v="555.45767469500004"/>
    <n v="436.57405610799998"/>
    <n v="9.8536795176361158E-2"/>
    <n v="4.6262526750092681E-2"/>
    <n v="135.04248405599998"/>
    <n v="5.7056629154810107E-2"/>
    <n v="188.35861155500001"/>
    <n v="7.9583158757298253E-2"/>
    <n v="704.45112254599997"/>
    <n v="109.22381136475472"/>
    <n v="419.92724514000003"/>
    <n v="65.108923447130252"/>
    <n v="568.3759831418962"/>
    <n v="0"/>
    <n v="0"/>
    <n v="125.11079131073838"/>
    <n v="284.52387740599994"/>
    <n v="419.92724514000003"/>
    <n v="4193.5291582640002"/>
    <n v="1.7718027012427522"/>
    <n v="33328.745255047994"/>
    <n v="33328.745255047994"/>
    <n v="3991.9459137490003"/>
    <n v="1.6866320195382731"/>
    <n v="30804.395186712001"/>
    <n v="13.015126053054512"/>
    <n v="3966.2057020900002"/>
    <n v="1.6757565552630094"/>
    <n v="28842.830444540996"/>
    <n v="12.18634781456484"/>
    <n v="6.0145795179860961E-2"/>
    <n v="8.1289948980742155E-2"/>
    <n v="8.1289948980742155E-2"/>
    <n v="2539.8174564010001"/>
    <n v="16431.540642812997"/>
    <n v="16431.540642812997"/>
    <n v="8.3275295256244775E-2"/>
    <n v="7.9033017540793837E-2"/>
    <n v="7.9033017540793837E-2"/>
    <n v="939.73958792099995"/>
    <n v="1600.0778684800002"/>
    <n v="288.71015214200003"/>
    <n v="25.740211659"/>
    <n v="3.9909710308508908"/>
    <n v="1.0875464275263601E-2"/>
    <n v="1961.564742171"/>
    <n v="542.10683839099988"/>
    <n v="708.09949345900009"/>
    <n v="89.055006212000009"/>
    <n v="-1446.6084338290002"/>
    <n v="303.97299046999979"/>
    <n v="303.97299046999979"/>
    <n v="0.17003736937565339"/>
    <n v="-0.82232385997126711"/>
    <n v="-0.82232385997126711"/>
    <n v="-224.29389582651206"/>
    <n v="-0.61120469990002901"/>
    <n v="55.429769813055856"/>
    <n v="0.12843124377905601"/>
    <n v="-1420.8682221700003"/>
    <n v="-0.60032923562476548"/>
    <n v="1101.3372796540002"/>
    <n v="6954.6696003530014"/>
    <n v="6954.6696003530014"/>
    <n v="0.24101759825741609"/>
    <n v="0.47093218378407076"/>
    <n v="0.47093218378407076"/>
    <n v="170.760257783599"/>
    <n v="0.465324621202373"/>
    <n v="2.9384086575082682"/>
    <n v="2.9384086575082677"/>
    <n v="704.03673580700001"/>
    <n v="109.15956148628338"/>
    <n v="841.21863323293951"/>
    <n v="131.65953744399999"/>
    <n v="20.413561738934263"/>
    <n v="397.3005438470002"/>
    <n v="61.600696297315629"/>
    <n v="5294.8664379180009"/>
    <n v="2.2371273224451254"/>
    <n v="-2547.9457134830004"/>
    <n v="-6650.6966098830017"/>
    <n v="-6650.6966098830017"/>
    <n v="-395.05415361011109"/>
    <n v="-1049.8752067494381"/>
    <n v="0.19969668205528657"/>
    <n v="1.2042294498870656"/>
    <n v="1.2042294498870656"/>
    <n v="-1.0765293211024021"/>
    <n v="-2.8099774137292117"/>
    <n v="-2522.2055018240003"/>
    <n v="-4689.1318677120007"/>
    <n v="-1.0656538568271383"/>
    <n v="-1.9811991752395386"/>
    <n v="2724.6396591389998"/>
    <n v="106.1"/>
    <n v="2588.9922002214894"/>
    <n v="32129.862367069822"/>
    <n v="6.2131956490909523E-3"/>
    <n v="1620.2342189236572"/>
    <n v="22523.039090632476"/>
    <n v="-8.4442677771811026E-3"/>
    <n v="3952.4308748953822"/>
    <n v="31820.064460293539"/>
    <n v="5.231846648087557E-2"/>
    <n v="1038.0181712101794"/>
    <n v="6624.6846048229172"/>
    <n v="0.42974235011254014"/>
  </r>
  <r>
    <x v="204"/>
    <x v="0"/>
    <x v="0"/>
    <x v="17"/>
    <n v="239914.72879376091"/>
    <n v="6515.7597727272723"/>
    <n v="2524.8434527580002"/>
    <n v="1.0523920167187584"/>
    <n v="2524.8434527580002"/>
    <n v="33414.816412988002"/>
    <n v="-7.9446616387900848E-2"/>
    <n v="-7.9446616387900848E-2"/>
    <n v="1.6401998620893421E-2"/>
    <n v="1987.3436059480002"/>
    <n v="0.82835414730055623"/>
    <n v="1987.3436059480002"/>
    <n v="23715.278247245999"/>
    <n v="7.4633984764652439E-2"/>
    <n v="7.4633984764652439E-2"/>
    <n v="2.5966561846418212E-2"/>
    <n v="1086.5320040129998"/>
    <n v="13963.778193781998"/>
    <n v="8.9082624494242646E-2"/>
    <n v="4.1782063486943466E-2"/>
    <n v="864.23898674100019"/>
    <n v="9735.7220169429984"/>
    <n v="-4.6527046014293028E-2"/>
    <n v="0.13186962799881652"/>
    <n v="682.71072306300005"/>
    <n v="429.52920665300002"/>
    <n v="0.12559463259455117"/>
    <n v="0.11449236207523272"/>
    <n v="152.482808861"/>
    <n v="6.3557085314290787E-2"/>
    <n v="68.606051839000003"/>
    <n v="2.8596015002470384E-2"/>
    <n v="316.41098610999995"/>
    <n v="48.560873504635239"/>
    <n v="148.70394378200001"/>
    <n v="22.82219556411879"/>
    <n v="22.82219556411879"/>
    <n v="0"/>
    <n v="0"/>
    <n v="0"/>
    <n v="167.70704232799994"/>
    <n v="148.70394378200001"/>
    <n v="2401.9889045110003"/>
    <n v="1.0011844277288344"/>
    <n v="2401.9889045110003"/>
    <n v="33489.891698330001"/>
    <n v="2265.9420227350001"/>
    <n v="0.94447807941082396"/>
    <n v="30927.683775332"/>
    <n v="13.054314339759186"/>
    <n v="2130.5899068600002"/>
    <n v="0.88806131977479785"/>
    <n v="28966.485323588997"/>
    <n v="12.226461553842061"/>
    <n v="7.1913329950744842E-2"/>
    <n v="7.1913329950744842E-2"/>
    <n v="7.3105365463011829E-2"/>
    <n v="1256.0337295929999"/>
    <n v="1256.0337295929999"/>
    <n v="16523.128972106999"/>
    <n v="7.8654035020004009E-2"/>
    <n v="7.8654035020004009E-2"/>
    <n v="8.1494047247422596E-2"/>
    <n v="938.335097443"/>
    <n v="317.69863214999987"/>
    <n v="166.35886689699998"/>
    <n v="135.35211587500001"/>
    <n v="20.773036544646317"/>
    <n v="5.6416759636026104E-2"/>
    <n v="1961.1984517430001"/>
    <n v="305.35630844599996"/>
    <n v="497.644703252"/>
    <n v="41.243180448000004"/>
    <n v="122.85454824699991"/>
    <n v="122.85454824699991"/>
    <n v="-75.075285341999916"/>
    <n v="-0.75522244076363654"/>
    <n v="-0.75522244076363654"/>
    <n v="-1.0450307576665141"/>
    <n v="18.854984304551369"/>
    <n v="5.1207588989923988E-2"/>
    <n v="-8.8291658335354093"/>
    <n v="-3.2419494684556696E-2"/>
    <n v="258.20666412199989"/>
    <n v="0.10762434862595009"/>
    <n v="192.15273772799995"/>
    <n v="192.15273772799995"/>
    <n v="7031.9390765700009"/>
    <n v="0.6725912478520768"/>
    <n v="0.6725912478520768"/>
    <n v="0.50612263730918405"/>
    <n v="29.490457664244339"/>
    <n v="8.0092097177235491E-2"/>
    <n v="8.0092097177235491E-2"/>
    <n v="2.9699615731534901"/>
    <n v="115.315059572"/>
    <n v="17.69786849028246"/>
    <n v="848.9840174717524"/>
    <n v="0"/>
    <n v="0"/>
    <n v="76.837678155999953"/>
    <n v="11.792589173961879"/>
    <n v="2594.1416422390002"/>
    <n v="1.0812765249060698"/>
    <n v="-69.298189481000037"/>
    <n v="-69.298189481000037"/>
    <n v="-7107.0143619120008"/>
    <n v="-10.635473359692972"/>
    <n v="-1124.6002038161334"/>
    <n v="-1.1790560379552013"/>
    <n v="-1.1790560379552013"/>
    <n v="1.3676615984372602"/>
    <n v="-2.8884508187311492E-2"/>
    <n v="-3.0023810678380469"/>
    <n v="66.053926393999973"/>
    <n v="-5145.8159101690007"/>
    <n v="2.7532251448714611E-2"/>
    <n v="-2.1745282819209213"/>
    <n v="1370.2931274770001"/>
    <n v="106.1"/>
    <n v="2379.6828018454294"/>
    <n v="31851.846249062539"/>
    <n v="-1.1030496319516025E-2"/>
    <n v="1873.0853967464657"/>
    <n v="22604.14640395646"/>
    <n v="-2.0396965060203165E-3"/>
    <n v="2263.8915216880305"/>
    <n v="31912.597007922457"/>
    <n v="4.3968097373153991E-2"/>
    <n v="181.10531359849196"/>
    <n v="6694.4689285851691"/>
    <n v="0.46418944044741095"/>
  </r>
  <r>
    <x v="205"/>
    <x v="1"/>
    <x v="1"/>
    <x v="17"/>
    <n v="239914.72879376091"/>
    <n v="6521.4484999999995"/>
    <n v="2807.4076824540002"/>
    <n v="1.1701689581831993"/>
    <n v="5332.251135212"/>
    <n v="33564.047182527"/>
    <n v="-1.2714692134215055E-2"/>
    <n v="5.6140269977497992E-2"/>
    <n v="1.7389586450178296E-3"/>
    <n v="1689.8486228659999"/>
    <n v="0.70435384745329788"/>
    <n v="3677.1922288140004"/>
    <n v="23810.080449303001"/>
    <n v="5.9435387472244861E-2"/>
    <n v="6.7595692224536874E-2"/>
    <n v="2.300936066876802E-2"/>
    <n v="940.20620885400012"/>
    <n v="14026.357600081999"/>
    <n v="8.2172165180851797E-2"/>
    <n v="7.1305258816032779E-2"/>
    <n v="784.50168923499996"/>
    <n v="9764.2363459680018"/>
    <n v="-4.2823900736070453E-2"/>
    <n v="3.771799705365364E-2"/>
    <n v="589.11294299899998"/>
    <n v="357.85792651399998"/>
    <n v="-4.0248787081715864E-3"/>
    <n v="-3.8399761191155402E-2"/>
    <n v="509.97408698000004"/>
    <n v="0.21256472645261876"/>
    <n v="118.68321391800001"/>
    <n v="4.9468915274486651E-2"/>
    <n v="488.90175869000001"/>
    <n v="74.968277168791573"/>
    <n v="362.57187251200003"/>
    <n v="55.596831365301753"/>
    <n v="78.419026929420539"/>
    <n v="0"/>
    <n v="0"/>
    <n v="0"/>
    <n v="126.32988617799998"/>
    <n v="362.57187251200003"/>
    <n v="2714.0074014949996"/>
    <n v="1.131238342531298"/>
    <n v="5115.9963060059999"/>
    <n v="33565.550987473995"/>
    <n v="2606.7574671979996"/>
    <n v="1.0865349869531602"/>
    <n v="31167.640746966998"/>
    <n v="13.140855442545055"/>
    <n v="2288.9521900539999"/>
    <n v="0.95406905676960885"/>
    <n v="29090.945935374999"/>
    <n v="12.266014011237399"/>
    <n v="2.8676765128078818E-2"/>
    <n v="4.8533814954526244E-2"/>
    <n v="7.6990793756782416E-2"/>
    <n v="1319.5625471020001"/>
    <n v="2575.5962766949997"/>
    <n v="16617.807142156998"/>
    <n v="7.7295597710101971E-2"/>
    <n v="7.7957635279007009E-2"/>
    <n v="8.378473160317812E-2"/>
    <n v="946.25121296700001"/>
    <n v="373.31133413500004"/>
    <n v="254.88371343099999"/>
    <n v="317.80527714399994"/>
    <n v="48.73231416977378"/>
    <n v="0.13246593018355138"/>
    <n v="2076.6948115919995"/>
    <n v="318.92269044900002"/>
    <n v="461.07844755899998"/>
    <n v="41.754725809999996"/>
    <n v="93.400280959000611"/>
    <n v="216.25482920600052"/>
    <n v="-1.5038049469994803"/>
    <n v="3.7103343773890094"/>
    <n v="-0.58550561438121562"/>
    <n v="-1.0006427258197452"/>
    <n v="14.322014650426299"/>
    <n v="3.8930615651901368E-2"/>
    <n v="2.2201951813890357"/>
    <n v="-1.8667204821335021E-3"/>
    <n v="411.20555810300056"/>
    <n v="0.17139654583545275"/>
    <n v="329.84726874999996"/>
    <n v="522.00000647799993"/>
    <n v="7159.6163457170005"/>
    <n v="0.63153420090873547"/>
    <n v="0.64641109397171337"/>
    <n v="0.5117054375731096"/>
    <n v="50.578835169824607"/>
    <n v="0.13748521001957667"/>
    <n v="0.21757730719681218"/>
    <n v="3.0220281923184062"/>
    <n v="250.07881426700001"/>
    <n v="38.347127063412373"/>
    <n v="862.42878362265162"/>
    <n v="0"/>
    <n v="0"/>
    <n v="79.768454482999942"/>
    <n v="12.23170810641224"/>
    <n v="3043.8546702449994"/>
    <n v="1.2687235525508747"/>
    <n v="-236.44698779099934"/>
    <n v="-305.74517727199941"/>
    <n v="-7161.1201506640009"/>
    <n v="-36.256820519398318"/>
    <n v="-1130.7624361121696"/>
    <n v="0.29672827115953759"/>
    <n v="-2.4937835735556662"/>
    <n v="1.9882967411968906"/>
    <n v="-9.8554594367675288E-2"/>
    <n v="-3.0238949128005395"/>
    <n v="81.3582893530006"/>
    <n v="-5084.4253390720005"/>
    <n v="3.3911335815876076E-2"/>
    <n v="-2.1490534814928854"/>
    <n v="1444.3100956789999"/>
    <n v="106.3"/>
    <n v="2641.0232196180623"/>
    <n v="31932.005390727805"/>
    <n v="-2.5335549026860416E-2"/>
    <n v="1589.6976696763875"/>
    <n v="22657.190489038439"/>
    <n v="-4.8258576240575168E-3"/>
    <n v="2553.1584209736593"/>
    <n v="31923.99424166009"/>
    <n v="4.8104252308958539E-2"/>
    <n v="310.29846542803386"/>
    <n v="6809.9986082685009"/>
    <n v="0.46975740068073701"/>
  </r>
  <r>
    <x v="206"/>
    <x v="2"/>
    <x v="2"/>
    <x v="17"/>
    <n v="239914.72879376091"/>
    <n v="6576.6556818181816"/>
    <n v="2723.141181985"/>
    <n v="1.1350454370502228"/>
    <n v="8055.392317197"/>
    <n v="33819.544728601002"/>
    <n v="2.3743397084258655E-2"/>
    <n v="0.10353907766737791"/>
    <n v="2.5759124509858733E-3"/>
    <n v="1670.3117746889998"/>
    <n v="0.69621060077760311"/>
    <n v="5347.5040035029997"/>
    <n v="23684.550828708998"/>
    <n v="-6.9900170985989996E-2"/>
    <n v="2.0475290443782823E-2"/>
    <n v="9.7368912423185794E-3"/>
    <n v="971.89771959899997"/>
    <n v="13944.409117414998"/>
    <n v="5.3363915525754146E-2"/>
    <n v="-7.7761330344781943E-2"/>
    <n v="694.19545658900006"/>
    <n v="9717.2444491120004"/>
    <n v="-3.9209676584738506E-2"/>
    <n v="-6.3400834670996553E-2"/>
    <n v="542.21170992499992"/>
    <n v="322.38183989200002"/>
    <n v="-4.3225351094173803E-2"/>
    <n v="-9.4876902259549145E-2"/>
    <n v="96.061613197"/>
    <n v="4.0039898208824823E-2"/>
    <n v="121.384719627"/>
    <n v="5.0594942727066397E-2"/>
    <n v="835.38307447199998"/>
    <n v="127.02247386639071"/>
    <n v="210.088211398"/>
    <n v="31.944535575856545"/>
    <n v="110.36356250527709"/>
    <n v="0"/>
    <n v="0"/>
    <n v="0"/>
    <n v="625.29486307399998"/>
    <n v="210.088211398"/>
    <n v="3219.5600083220002"/>
    <n v="1.3419601307969911"/>
    <n v="8335.5563143279996"/>
    <n v="33960.609885211001"/>
    <n v="3083.4023201700002"/>
    <n v="1.2852075967460093"/>
    <n v="31792.439520552005"/>
    <n v="13.387281564136702"/>
    <n v="2751.6561878990001"/>
    <n v="1.1469309123844664"/>
    <n v="29586.675706325997"/>
    <n v="12.459796306191478"/>
    <n v="0.13986855811686238"/>
    <n v="8.2021017463848267E-2"/>
    <n v="7.5580917732241737E-2"/>
    <n v="1361.988430805"/>
    <n v="3937.5847074999997"/>
    <n v="16765.477576272999"/>
    <n v="0.12160771273969684"/>
    <n v="9.2666363196097778E-2"/>
    <n v="8.9600919653676891E-2"/>
    <n v="954.69697268799996"/>
    <n v="407.29145811700005"/>
    <n v="436.858880231"/>
    <n v="331.74613227099996"/>
    <n v="50.442983230541493"/>
    <n v="0.1382766843615427"/>
    <n v="2205.7638142259998"/>
    <n v="349.75021752300006"/>
    <n v="503.29528442100002"/>
    <n v="235.92106307100002"/>
    <n v="-496.41882633700016"/>
    <n v="-280.16399713099963"/>
    <n v="-141.06515661000003"/>
    <n v="0.391084288735984"/>
    <n v="-2.6992596912109121"/>
    <n v="-1.065354850148903"/>
    <n v="-75.481954712848875"/>
    <n v="-0.2069146937467683"/>
    <n v="-15.042366145907508"/>
    <n v="-5.8006013910043508E-2"/>
    <n v="-164.67269406600019"/>
    <n v="-6.8638009385225615E-2"/>
    <n v="1087.0036912142689"/>
    <n v="1609.0036976922688"/>
    <n v="7676.179179852269"/>
    <n v="0.90555020336443159"/>
    <n v="0.81297392817465997"/>
    <n v="0.53352189275038331"/>
    <n v="165.28213484239393"/>
    <n v="0.45307918220756482"/>
    <n v="0.67065648940437694"/>
    <n v="3.2340911294189003"/>
    <n v="983.87595240826909"/>
    <n v="149.60125632368013"/>
    <n v="939.5553015541459"/>
    <n v="340.00959508026898"/>
    <n v="51.699467256626995"/>
    <n v="103.1277388059998"/>
    <n v="15.680878518713802"/>
    <n v="4306.5636995362693"/>
    <n v="1.7950393130045559"/>
    <n v="-1583.422517551269"/>
    <n v="-1889.1676948232684"/>
    <n v="-7817.2443364622695"/>
    <n v="-240.7640895552428"/>
    <n v="-1220.2427493883449"/>
    <n v="0.7075653684806138"/>
    <n v="1.6143308763166817"/>
    <n v="1.7456494207552611"/>
    <n v="-0.65999387595433312"/>
    <n v="-3.2920971433289439"/>
    <n v="-1251.6763852802692"/>
    <n v="-5611.4805222362684"/>
    <n v="-0.5217171915927904"/>
    <n v="-2.3646118853837232"/>
    <n v="1549.1738843810001"/>
    <n v="106.5"/>
    <n v="2556.9400769812205"/>
    <n v="32113.927531317302"/>
    <n v="-2.4505796523805801E-2"/>
    <n v="1568.3678635577462"/>
    <n v="22497.125825856048"/>
    <n v="-1.7542490182839487E-2"/>
    <n v="3023.0610406779347"/>
    <n v="32228.574906414051"/>
    <n v="4.6816755411671185E-2"/>
    <n v="1020.6607429241961"/>
    <n v="7281.6306148317726"/>
    <n v="0.49068677689591267"/>
  </r>
  <r>
    <x v="207"/>
    <x v="3"/>
    <x v="3"/>
    <x v="17"/>
    <n v="239914.72879376091"/>
    <n v="6510.1826315789476"/>
    <n v="1667.9836523859999"/>
    <n v="0.69524020503962347"/>
    <n v="9723.3759695829995"/>
    <n v="32352.015476928995"/>
    <n v="-0.11638436974704447"/>
    <n v="-0.46803483084783837"/>
    <n v="-3.3557354657241634E-2"/>
    <n v="1075.7768779329999"/>
    <n v="0.44839968072897068"/>
    <n v="6423.2808814359996"/>
    <n v="22546.367955165999"/>
    <n v="-0.51409375115523126"/>
    <n v="-0.13829684773525586"/>
    <n v="-3.5534924343797791E-2"/>
    <n v="665.89410610100015"/>
    <n v="13170.574221052999"/>
    <n v="-8.1224368680667958E-3"/>
    <n v="-0.53748649574897134"/>
    <n v="379.90875634500009"/>
    <n v="9327.2963786439996"/>
    <n v="-7.1062779055230507E-2"/>
    <n v="-0.50652024751443703"/>
    <n v="368.72892445499997"/>
    <n v="211.010509039"/>
    <n v="-0.34079461619260654"/>
    <n v="-0.433960312978935"/>
    <n v="156.87712756500002"/>
    <n v="6.5388702208382166E-2"/>
    <n v="84.725666997999994"/>
    <n v="3.5314908519365286E-2"/>
    <n v="350.60397989000001"/>
    <n v="53.854707268783066"/>
    <n v="257.22049153900002"/>
    <n v="39.510487815088382"/>
    <n v="149.87405032036548"/>
    <n v="0"/>
    <n v="0"/>
    <n v="0"/>
    <n v="93.383488350999983"/>
    <n v="257.22049153900002"/>
    <n v="3402.4649257950005"/>
    <n v="1.4181975999980718"/>
    <n v="11738.021240123"/>
    <n v="34651.095597274005"/>
    <n v="3242.6437725160004"/>
    <n v="1.3515817844195346"/>
    <n v="32570.952960914001"/>
    <n v="13.697746758220655"/>
    <n v="3074.1749330420002"/>
    <n v="1.2813614855987723"/>
    <n v="30364.467424843999"/>
    <n v="12.770915823980379"/>
    <n v="0.25460582756930905"/>
    <n v="0.12695776922953583"/>
    <n v="9.6965877523017552E-2"/>
    <n v="1307.8856560160004"/>
    <n v="5245.4703635160004"/>
    <n v="16798.501721987002"/>
    <n v="2.5904104443609022E-2"/>
    <n v="7.5219920222719283E-2"/>
    <n v="8.4396536445334513E-2"/>
    <n v="948.59646981200001"/>
    <n v="359.28918620400043"/>
    <n v="270.42160370300002"/>
    <n v="168.46883947400002"/>
    <n v="25.87774399089944"/>
    <n v="7.0220298820762167E-2"/>
    <n v="2206.4855360699999"/>
    <n v="356.70846973199997"/>
    <n v="1229.9007744839998"/>
    <n v="69.079582385999998"/>
    <n v="-1734.4812734090006"/>
    <n v="-2014.6452705400002"/>
    <n v="-2299.0801203450005"/>
    <n v="-5.0952616356775433"/>
    <n v="-4.423892634738567"/>
    <n v="-2.2182269240546262"/>
    <n v="-266.42590101782258"/>
    <n v="-0.72295739495844846"/>
    <n v="-349.45117027404962"/>
    <n v="-0.95991009273930816"/>
    <n v="-1566.0124339350004"/>
    <n v="-0.65273709613768627"/>
    <n v="625.24383709500023"/>
    <n v="2234.2475347872692"/>
    <n v="7897.8128846952686"/>
    <n v="0.54912819855726513"/>
    <n v="0.73049351670649365"/>
    <n v="0.64181886376165287"/>
    <n v="96.040905836055884"/>
    <n v="0.2606108596327496"/>
    <n v="0.93126734903712671"/>
    <n v="3.3241731825060259"/>
    <n v="552.34741683699997"/>
    <n v="84.843613166507481"/>
    <n v="973.53991990716793"/>
    <n v="0"/>
    <n v="0"/>
    <n v="72.896420258000262"/>
    <n v="11.1972926695484"/>
    <n v="4027.7087628900008"/>
    <n v="1.6788084596308217"/>
    <n v="-2359.7251105040009"/>
    <n v="-4248.8928053272693"/>
    <n v="-10196.893005040271"/>
    <n v="-362.4668068538785"/>
    <n v="-1585.9075576033786"/>
    <n v="-119.438940561697"/>
    <n v="5.0465554453300205"/>
    <n v="2.48829990069266"/>
    <n v="-0.98356825459119823"/>
    <n v="-4.2840832752453331"/>
    <n v="-2191.2562710300008"/>
    <n v="-7990.4074689702702"/>
    <n v="-0.91334795577043604"/>
    <n v="-3.3572523410050605"/>
    <n v="417.62121387000002"/>
    <n v="106.3"/>
    <n v="1569.1285535145812"/>
    <n v="30673.926618365473"/>
    <n v="-5.8328491723216747E-2"/>
    <n v="1012.0196405766699"/>
    <n v="21384.424015879933"/>
    <n v="-6.0250393033958294E-2"/>
    <n v="3200.8136649059275"/>
    <n v="32826.721379638599"/>
    <n v="6.8537000303168227E-2"/>
    <n v="588.18799350423353"/>
    <n v="7482.4768307429158"/>
    <n v="0.5988841021761997"/>
  </r>
  <r>
    <x v="208"/>
    <x v="4"/>
    <x v="4"/>
    <x v="17"/>
    <n v="239914.72879376091"/>
    <n v="6589.564166666667"/>
    <n v="2052.2931209390003"/>
    <n v="0.85542606377586072"/>
    <n v="11775.669090522"/>
    <n v="31324.438110620002"/>
    <n v="-0.16389438061391215"/>
    <n v="-0.33364304459022409"/>
    <n v="-6.7904481379378434E-2"/>
    <n v="1448.0158133360003"/>
    <n v="0.60355436309238242"/>
    <n v="7871.2966947719997"/>
    <n v="21714.914958877998"/>
    <n v="-0.36475734731599518"/>
    <n v="-0.1913304265648974"/>
    <n v="-7.4550486097391233E-2"/>
    <n v="968.42606336999995"/>
    <n v="12675.374020190999"/>
    <n v="-5.0909817616838993E-2"/>
    <n v="-0.33833787556541517"/>
    <n v="538.71445264499994"/>
    <n v="9063.5700562490001"/>
    <n v="-9.5590312324492666E-2"/>
    <n v="-0.32865518627446844"/>
    <n v="598.92569377799998"/>
    <n v="266.75078741500005"/>
    <n v="4.6583799532853298E-2"/>
    <n v="-0.3299417192641716"/>
    <n v="173.622812759"/>
    <n v="7.2368550956390942E-2"/>
    <n v="81.076717403000004"/>
    <n v="3.37939724712343E-2"/>
    <n v="349.57777744100002"/>
    <n v="53.050212214237234"/>
    <n v="252.35264162199999"/>
    <n v="38.295801549141402"/>
    <n v="188.16985186950689"/>
    <n v="0"/>
    <n v="0"/>
    <n v="0"/>
    <n v="97.22513581900003"/>
    <n v="252.35264162199999"/>
    <n v="2716.8508902850003"/>
    <n v="1.1324235506276485"/>
    <n v="14454.872130408001"/>
    <n v="34469.512975445003"/>
    <n v="2644.7102080870004"/>
    <n v="1.1023542495219147"/>
    <n v="32653.877680775997"/>
    <n v="13.717724260916622"/>
    <n v="2478.6199432500002"/>
    <n v="1.0331253757165983"/>
    <n v="30452.804545206996"/>
    <n v="12.794125827109333"/>
    <n v="-6.2648537932671111E-2"/>
    <n v="8.5681145743400355E-2"/>
    <n v="7.2933906431466466E-2"/>
    <n v="1303.6119200159999"/>
    <n v="6549.0822835320005"/>
    <n v="16814.294392356001"/>
    <n v="1.2263110970991642E-2"/>
    <n v="6.2071579130636767E-2"/>
    <n v="7.711514360229943E-2"/>
    <n v="948.283927436"/>
    <n v="355.32799257999989"/>
    <n v="206.04838341699997"/>
    <n v="166.09026483700001"/>
    <n v="25.20504552898478"/>
    <n v="6.9228873805316476E-2"/>
    <n v="2201.073135569"/>
    <n v="333.82637938300002"/>
    <n v="669.81188811800007"/>
    <n v="37.462054514000002"/>
    <n v="-664.55776934599999"/>
    <n v="-2679.2030398860002"/>
    <n v="-3145.074864825001"/>
    <n v="-4.662747181797922"/>
    <n v="-4.4801858585780074"/>
    <n v="-3.1249653279138085"/>
    <n v="-100.85003386227994"/>
    <n v="-0.27699748685178771"/>
    <n v="-479.02539708256569"/>
    <n v="-1.3135662864977184"/>
    <n v="-498.46750450899998"/>
    <n v="-0.20776861304647123"/>
    <n v="533.10587041300005"/>
    <n v="2767.3534052002692"/>
    <n v="7950.0314646632687"/>
    <n v="0.10858798102083012"/>
    <n v="0.56171930923007651"/>
    <n v="0.64658802065809384"/>
    <n v="80.901537177484045"/>
    <n v="0.22220639520272079"/>
    <n v="1.1534737442398473"/>
    <n v="3.3432004967848217"/>
    <n v="452.46399556900002"/>
    <n v="68.663721017816428"/>
    <n v="992.66968544070562"/>
    <n v="0"/>
    <n v="0"/>
    <n v="80.641874844000029"/>
    <n v="12.23781615966762"/>
    <n v="3249.9567606980004"/>
    <n v="1.3546299458303692"/>
    <n v="-1197.663639759"/>
    <n v="-5446.5564450862694"/>
    <n v="-11095.10632948827"/>
    <n v="-181.751571039764"/>
    <n v="-1720.2516548994265"/>
    <n v="2.9995404196357076"/>
    <n v="4.4348892298900555"/>
    <n v="2.3138262492175765"/>
    <n v="-0.4992038820545085"/>
    <n v="-4.6567667832825395"/>
    <n v="-1031.5733749220001"/>
    <n v="-8894.0331939192693"/>
    <n v="-0.42997500824919199"/>
    <n v="-3.7331683494752532"/>
    <n v="875.43210095399991"/>
    <n v="105.7"/>
    <n v="1941.6207388259227"/>
    <n v="29682.337369336157"/>
    <n v="-8.931243730535543E-2"/>
    <n v="1369.9298139413436"/>
    <n v="20583.431153988895"/>
    <n v="-9.5631702953994036E-2"/>
    <n v="2570.34142884106"/>
    <n v="32636.649939799656"/>
    <n v="4.7744620167458285E-2"/>
    <n v="504.35749329517512"/>
    <n v="7528.8464283761869"/>
    <n v="0.60866452371732493"/>
  </r>
  <r>
    <x v="209"/>
    <x v="5"/>
    <x v="5"/>
    <x v="17"/>
    <n v="239914.72879376091"/>
    <n v="6708.4919047619042"/>
    <n v="2584.3721989320002"/>
    <n v="1.0772044767429085"/>
    <n v="14360.041289454"/>
    <n v="31497.425800038"/>
    <n v="-0.1294482718441673"/>
    <n v="7.1737911865770831E-2"/>
    <n v="-5.9789300602472673E-2"/>
    <n v="1794.1035551259999"/>
    <n v="0.74780884197746533"/>
    <n v="9665.4002498979989"/>
    <n v="21814.290438584001"/>
    <n v="5.8638008744483772E-2"/>
    <n v="-0.15426226376587315"/>
    <n v="-6.5655866686636366E-2"/>
    <n v="1062.1425204130001"/>
    <n v="12683.986892845998"/>
    <n v="-5.529252106880822E-2"/>
    <n v="8.1752541784931854E-3"/>
    <n v="693.4836734480001"/>
    <n v="9095.229458587999"/>
    <n v="-7.8090453329889731E-2"/>
    <n v="4.7836568891541864E-2"/>
    <n v="556.24307452999994"/>
    <n v="354.92770748600003"/>
    <n v="-1.6243320455842647E-2"/>
    <n v="3.5567553340366542E-2"/>
    <n v="278.65239932100002"/>
    <n v="0.11614643282719811"/>
    <n v="108.961174433"/>
    <n v="4.5416625723994977E-2"/>
    <n v="402.65507005199999"/>
    <n v="60.021697241101599"/>
    <n v="227.63172115"/>
    <n v="33.93187684827042"/>
    <n v="222.10172871777729"/>
    <n v="0"/>
    <n v="0"/>
    <n v="0"/>
    <n v="175.02334890199998"/>
    <n v="227.63172115"/>
    <n v="2799.1066348439995"/>
    <n v="1.1667089590194395"/>
    <n v="17253.978765251999"/>
    <n v="34878.662230531001"/>
    <n v="2717.4860286969993"/>
    <n v="1.1326882856921408"/>
    <n v="33116.269590051998"/>
    <n v="13.897615582153929"/>
    <n v="2690.898075697999"/>
    <n v="1.1216060344553458"/>
    <n v="30912.560453749997"/>
    <n v="12.973054806170525"/>
    <n v="0.17119520981894176"/>
    <n v="9.8695292735841766E-2"/>
    <n v="8.680279842601557E-2"/>
    <n v="1338.9477476619998"/>
    <n v="7888.030031194"/>
    <n v="16874.420795938"/>
    <n v="4.7017047268049339E-2"/>
    <n v="5.9485727000551325E-2"/>
    <n v="7.4047774838411851E-2"/>
    <n v="950.668935852"/>
    <n v="388.27881180999975"/>
    <n v="289.121567793"/>
    <n v="26.587952999000002"/>
    <n v="3.96332788001533"/>
    <n v="1.1082251236795026E-2"/>
    <n v="2203.7091363020004"/>
    <n v="317.76314457900003"/>
    <n v="778.32101483199995"/>
    <n v="48.365206979"/>
    <n v="-214.7344359119993"/>
    <n v="-2893.9374757979995"/>
    <n v="-3381.2364304930002"/>
    <n v="-11.021614577280037"/>
    <n v="-4.6573234947620179"/>
    <n v="-3.4023289014261189"/>
    <n v="-32.00934561157834"/>
    <n v="-8.9504482276531058E-2"/>
    <n v="-514.47203445229843"/>
    <n v="-1.4121239182692862"/>
    <n v="-188.14648291299929"/>
    <n v="-7.8422231039736043E-2"/>
    <n v="634.01283350099993"/>
    <n v="3401.3662387012691"/>
    <n v="8128.5150470992685"/>
    <n v="0.39181585379800743"/>
    <n v="0.5269739573187262"/>
    <n v="0.65477518890808306"/>
    <n v="94.508995837195116"/>
    <n v="0.26426590676140588"/>
    <n v="1.4177396510012532"/>
    <n v="3.4150013157712866"/>
    <n v="555.21449241599998"/>
    <n v="82.762936931009904"/>
    <n v="1020.8440799759873"/>
    <n v="0"/>
    <n v="0"/>
    <n v="78.798341084999947"/>
    <n v="11.74605890618521"/>
    <n v="3433.1194683449994"/>
    <n v="1.4309748657808454"/>
    <n v="-848.74726941299923"/>
    <n v="-6295.3037144992686"/>
    <n v="-11509.75147759227"/>
    <n v="-126.51834144877347"/>
    <n v="-1777.1323145511346"/>
    <n v="0.95517881104489843"/>
    <n v="3.3831566713311583"/>
    <n v="2.2841147367224655"/>
    <n v="-0.35377038903793695"/>
    <n v="-4.8271252340405733"/>
    <n v="-822.15931641399925"/>
    <n v="-9306.042341290271"/>
    <n v="-0.34268813780114193"/>
    <n v="-3.902564458057169"/>
    <n v="1067.940382648"/>
    <n v="105.3"/>
    <n v="2454.2945858803423"/>
    <n v="29835.692537741314"/>
    <n v="-7.9819650701443923E-2"/>
    <n v="1703.8020466533712"/>
    <n v="20670.12625844761"/>
    <n v="-8.5358555412675896E-2"/>
    <n v="2658.2209257777772"/>
    <n v="33014.377182602242"/>
    <n v="6.3208292560169355E-2"/>
    <n v="602.10145631623925"/>
    <n v="7696.282568790708"/>
    <n v="0.62019494161167166"/>
  </r>
  <r>
    <x v="210"/>
    <x v="6"/>
    <x v="6"/>
    <x v="17"/>
    <n v="239914.72879376091"/>
    <n v="6900.7300000000005"/>
    <n v="2819.5321466220003"/>
    <n v="1.1752226138003259"/>
    <n v="17179.573436076"/>
    <n v="31235.045454458999"/>
    <n v="-0.12247242350845611"/>
    <n v="-8.5135559897619451E-2"/>
    <n v="-7.0642820394537176E-2"/>
    <n v="2124.0135847320003"/>
    <n v="0.88532021164814623"/>
    <n v="11789.413834629999"/>
    <n v="21651.336221049001"/>
    <n v="-7.1253393849038171E-2"/>
    <n v="-0.14042092254682736"/>
    <n v="-7.5887964016627119E-2"/>
    <n v="1394.648034762"/>
    <n v="12655.168304622001"/>
    <n v="-5.812006774771683E-2"/>
    <n v="-2.0245355780487029E-2"/>
    <n v="756.78703850229977"/>
    <n v="8993.4363460443019"/>
    <n v="-9.2717006548907022E-2"/>
    <n v="-0.11855982510157803"/>
    <n v="635.42679710499999"/>
    <n v="400.85837675829998"/>
    <n v="7.6149979312117644E-2"/>
    <n v="-7.3195727478833517E-2"/>
    <n v="172.59751948600001"/>
    <n v="7.1941193587314461E-2"/>
    <n v="79.057577239000011"/>
    <n v="3.2952365049234086E-2"/>
    <n v="443.86346516499998"/>
    <n v="64.321233429651642"/>
    <n v="252.56435982599999"/>
    <n v="36.599658271806021"/>
    <n v="258.70138698958328"/>
    <n v="0"/>
    <n v="0"/>
    <n v="0"/>
    <n v="191.29910533899999"/>
    <n v="252.56435982599999"/>
    <n v="3101.2859436560002"/>
    <n v="1.292661754969606"/>
    <n v="20355.264708907998"/>
    <n v="35307.628592549008"/>
    <n v="2689.2226888519999"/>
    <n v="1.1209077084899401"/>
    <n v="33380.496636566997"/>
    <n v="13.99394144861054"/>
    <n v="2551.0099940720002"/>
    <n v="1.0632986173453893"/>
    <n v="31180.119572717998"/>
    <n v="13.071575482079295"/>
    <n v="0.160522104079732"/>
    <n v="0.10768623579939796"/>
    <n v="9.2159644432606935E-2"/>
    <n v="1465.7746304910002"/>
    <n v="9353.8046616850006"/>
    <n v="17056.439327821001"/>
    <n v="0.1417859140691653"/>
    <n v="7.1589576824138801E-2"/>
    <n v="7.9119924822958154E-2"/>
    <n v="951.1774195270001"/>
    <n v="514.59721096400006"/>
    <n v="262.99611073599999"/>
    <n v="138.21269477999999"/>
    <n v="20.028706351357027"/>
    <n v="5.760909114455097E-2"/>
    <n v="2200.3770638490005"/>
    <n v="304.75019239500006"/>
    <n v="552.08463956699995"/>
    <n v="377.46767568700005"/>
    <n v="-281.75379703399994"/>
    <n v="-3175.6912728319994"/>
    <n v="-4072.5831380900008"/>
    <n v="-1.6878873871296229"/>
    <n v="-3.6445034657182949"/>
    <n v="-4.1791367140635369"/>
    <n v="-40.829563978593555"/>
    <n v="-0.11743914116927993"/>
    <n v="-622.94801100754194"/>
    <n v="-1.7026196420821531"/>
    <n v="-143.54110225399995"/>
    <n v="-5.9830050024728951E-2"/>
    <n v="715.00596093059812"/>
    <n v="4116.3721996318673"/>
    <n v="8324.7889772098679"/>
    <n v="0.37837248993537709"/>
    <n v="0.49890504089583643"/>
    <n v="0.68219581804440521"/>
    <n v="103.61309034415171"/>
    <n v="0.298025037697974"/>
    <n v="1.7157646886992273"/>
    <n v="3.4938575391504663"/>
    <n v="588.80842519059797"/>
    <n v="85.325527181993493"/>
    <n v="1043.7717777901635"/>
    <n v="302.42873998059798"/>
    <n v="43.825615548006944"/>
    <n v="126.19753574000015"/>
    <n v="18.287563162158229"/>
    <n v="3816.2919045865983"/>
    <n v="1.5906867926675801"/>
    <n v="-996.75975796459807"/>
    <n v="-7292.0634724638667"/>
    <n v="-12397.37211529987"/>
    <n v="-144.44265432274526"/>
    <n v="-1903.5500720390944"/>
    <n v="8.1329282810548804"/>
    <n v="3.718597289454693"/>
    <n v="2.3801221345868639"/>
    <n v="-0.41546417886725395"/>
    <n v="-5.1964771812326198"/>
    <n v="-858.54706318459807"/>
    <n v="-10196.995051450869"/>
    <n v="-0.35785508772270297"/>
    <n v="-4.27411121470137"/>
    <n v="1409.162947974"/>
    <n v="105.8"/>
    <n v="2664.9642217599248"/>
    <n v="29557.091819481175"/>
    <n v="-8.8900569398447482E-2"/>
    <n v="2007.5742766843102"/>
    <n v="20493.395088840611"/>
    <n v="-9.374948860824428E-2"/>
    <n v="2931.2721584650285"/>
    <n v="33393.290619349988"/>
    <n v="7.0111516820530628E-2"/>
    <n v="675.80903679640653"/>
    <n v="7876.6455398564558"/>
    <n v="0.65089614670816065"/>
  </r>
  <r>
    <x v="211"/>
    <x v="7"/>
    <x v="7"/>
    <x v="17"/>
    <n v="239914.72879376091"/>
    <n v="6950.9492857142859"/>
    <n v="2896.1367450990001"/>
    <n v="1.2071525410966413"/>
    <n v="20075.710181175"/>
    <n v="31627.689931415"/>
    <n v="-9.080440468654527E-2"/>
    <n v="0.15683870166183889"/>
    <n v="-5.8365624169571806E-2"/>
    <n v="1917.4554389960001"/>
    <n v="0.79922372779551687"/>
    <n v="13706.869273625998"/>
    <n v="21759.807305800001"/>
    <n v="5.996242283492359E-2"/>
    <n v="-0.11707108284037682"/>
    <n v="-6.8341745278954091E-2"/>
    <n v="1093.6898610340002"/>
    <n v="12828.121977860998"/>
    <n v="-4.8994519078239041E-2"/>
    <n v="0.1878428104940606"/>
    <n v="818.87546876199997"/>
    <n v="8971.0930286703006"/>
    <n v="-8.394887888082192E-2"/>
    <n v="-2.6560649550672166E-2"/>
    <n v="635.16440691599996"/>
    <n v="396.31458053899996"/>
    <n v="4.6871241454990109E-2"/>
    <n v="-6.7032525567499057E-2"/>
    <n v="184.74180488099998"/>
    <n v="7.70031109844075E-2"/>
    <n v="88.219147158000013"/>
    <n v="3.677104261232593E-2"/>
    <n v="705.72035406400005"/>
    <n v="101.52862940813121"/>
    <n v="245.13974003199999"/>
    <n v="35.267087984056445"/>
    <n v="293.96847497363973"/>
    <n v="319.23356000000001"/>
    <n v="45.926613312529049"/>
    <n v="45.926613312529049"/>
    <n v="141.34705403200007"/>
    <n v="564.37330003199997"/>
    <n v="3171.1031797069995"/>
    <n v="1.3217626094281985"/>
    <n v="23526.367888614997"/>
    <n v="35718.436146169006"/>
    <n v="3095.7474113339995"/>
    <n v="1.2903532129514284"/>
    <n v="33867.672068186999"/>
    <n v="14.18215021338631"/>
    <n v="2861.2154317419995"/>
    <n v="1.1925968222657977"/>
    <n v="31729.053770006998"/>
    <n v="13.287213284240707"/>
    <n v="0.14882737549468938"/>
    <n v="0.11305896813412653"/>
    <n v="9.2965856237203992E-2"/>
    <n v="1359.5473150699995"/>
    <n v="10713.351976755001"/>
    <n v="17132.194929777997"/>
    <n v="5.9009262315070421E-2"/>
    <n v="6.9976574612800269E-2"/>
    <n v="7.5951879990872051E-2"/>
    <n v="949.36250370300002"/>
    <n v="410.1848113669995"/>
    <n v="240.38513293000003"/>
    <n v="234.53197959199997"/>
    <n v="33.740999962985519"/>
    <n v="9.7756390685630579E-2"/>
    <n v="2138.6182981800002"/>
    <n v="275.84410334800003"/>
    <n v="978.107000019"/>
    <n v="82.687648748000001"/>
    <n v="-274.96643460799942"/>
    <n v="-3450.6577074399988"/>
    <n v="-4090.7462147539991"/>
    <n v="7.0727566841080503E-2"/>
    <n v="-4.6551196246640121"/>
    <n v="-5.5062509130714075"/>
    <n v="-39.558112612490973"/>
    <n v="-0.11461006833155717"/>
    <n v="-620.70617835095379"/>
    <n v="-1.7087280484193652"/>
    <n v="-40.434455015999447"/>
    <n v="-1.6853677645926574E-2"/>
    <n v="474.89873150799997"/>
    <n v="4591.2709311398676"/>
    <n v="8040.3246019988674"/>
    <n v="-0.37460915956279828"/>
    <n v="0.30969022947204916"/>
    <n v="0.4909062960649182"/>
    <n v="68.321420857438895"/>
    <n v="0.19794480059464775"/>
    <n v="1.9137094892938751"/>
    <n v="3.3709647938662659"/>
    <n v="346.397340316"/>
    <n v="49.834537136952207"/>
    <n v="992.73323907837539"/>
    <n v="0"/>
    <n v="0"/>
    <n v="128.50139119199997"/>
    <n v="18.486883720486684"/>
    <n v="3646.0019112149994"/>
    <n v="1.519707410022846"/>
    <n v="-749.86516611599939"/>
    <n v="-8041.9286385798659"/>
    <n v="-12131.070816752868"/>
    <n v="-107.87953346992985"/>
    <n v="-1846.0279419667218"/>
    <n v="-0.26206463980812178"/>
    <n v="2.1394720873494646"/>
    <n v="1.7047389571431784"/>
    <n v="-0.31255486892620488"/>
    <n v="-5.079692842285632"/>
    <n v="-515.33318652399942"/>
    <n v="-9992.4525185728671"/>
    <n v="-0.21479847824057435"/>
    <n v="-4.1847559131400303"/>
    <n v="1412.9071654289999"/>
    <n v="106.3"/>
    <n v="2724.4936454365006"/>
    <n v="29888.189415067776"/>
    <n v="-7.6226299848644041E-2"/>
    <n v="1803.8150884252118"/>
    <n v="20567.779628274431"/>
    <n v="-8.5623418767402537E-2"/>
    <n v="2983.1638567328314"/>
    <n v="33737.54852380079"/>
    <n v="7.1759980238250698E-2"/>
    <n v="446.7532751721543"/>
    <n v="7597.4302617599687"/>
    <n v="0.46457624531010477"/>
  </r>
  <r>
    <x v="212"/>
    <x v="8"/>
    <x v="8"/>
    <x v="17"/>
    <n v="239914.72879376091"/>
    <n v="6984.941904761904"/>
    <n v="3206.63358079"/>
    <n v="1.336572205013113"/>
    <n v="23282.343761964999"/>
    <n v="31879.428745878005"/>
    <n v="-7.0031761582355134E-2"/>
    <n v="8.519383408564396E-2"/>
    <n v="-4.8855348000999332E-2"/>
    <n v="2499.0326865889997"/>
    <n v="1.0416337084236524"/>
    <n v="16205.901960214998"/>
    <n v="22030.888295354998"/>
    <n v="0.12167274089284841"/>
    <n v="-8.7108170120833717E-2"/>
    <n v="-6.0367808257352995E-2"/>
    <n v="1727.862324205"/>
    <n v="13158.037078483998"/>
    <n v="-3.3811110309849846E-2"/>
    <n v="0.23599968228961399"/>
    <n v="777.36296347500002"/>
    <n v="8912.3452601353001"/>
    <n v="-8.523646019519715E-2"/>
    <n v="-7.026314372711262E-2"/>
    <n v="652.58542436799996"/>
    <n v="419.86986374399999"/>
    <n v="0.12573931348676104"/>
    <n v="-3.0553971235624866E-2"/>
    <n v="181.91427215100001"/>
    <n v="7.5824553609370057E-2"/>
    <n v="92.644858616000008"/>
    <n v="3.8615744469628108E-2"/>
    <n v="433.04176343400002"/>
    <n v="61.996473175929893"/>
    <n v="251.01697123599999"/>
    <n v="35.936873156363987"/>
    <n v="329.90534813000374"/>
    <n v="0"/>
    <n v="0"/>
    <n v="45.926613312529049"/>
    <n v="182.02479219800003"/>
    <n v="251.01697123599999"/>
    <n v="3697.713329059"/>
    <n v="1.5412614922186307"/>
    <n v="27224.081217673996"/>
    <n v="36655.164439815002"/>
    <n v="3552.7362978719998"/>
    <n v="1.4808329258209303"/>
    <n v="34831.186244327997"/>
    <n v="14.569014175056862"/>
    <n v="3102.0097727499997"/>
    <n v="1.2929634576193927"/>
    <n v="32507.529529841999"/>
    <n v="13.59846332455875"/>
    <n v="0.3392732237340359"/>
    <n v="0.13919433542019832"/>
    <n v="0.11387869145446694"/>
    <n v="1339.6619398820001"/>
    <n v="12053.013916637001"/>
    <n v="17180.244142521999"/>
    <n v="3.720094400933105E-2"/>
    <n v="6.6231682614432907E-2"/>
    <n v="7.2435471456555378E-2"/>
    <n v="947.154462018"/>
    <n v="392.50747786400007"/>
    <n v="263.05255470099996"/>
    <n v="450.726525122"/>
    <n v="64.528314088728834"/>
    <n v="0.18786946820153766"/>
    <n v="2323.6567144859996"/>
    <n v="570.33572521700012"/>
    <n v="1032.2170839519999"/>
    <n v="41.719500185000001"/>
    <n v="-491.07974826899999"/>
    <n v="-3941.7374557089988"/>
    <n v="-4775.7356939369984"/>
    <n v="-3.5325173004690371"/>
    <n v="-4.4638287474270371"/>
    <n v="-8.8389933086723289"/>
    <n v="-70.305487857273661"/>
    <n v="-0.20468928720551766"/>
    <n v="-721.60260573162509"/>
    <n v="-1.9953458908022381"/>
    <n v="-40.353223146999994"/>
    <n v="-1.6819819003979965E-2"/>
    <n v="612.57603950600014"/>
    <n v="5203.8469706458673"/>
    <n v="8002.2979015208675"/>
    <n v="-5.8448417353629822E-2"/>
    <n v="0.25206284473464513"/>
    <n v="0.37670837905622201"/>
    <n v="87.699518171852432"/>
    <n v="0.25533073462638134"/>
    <n v="2.1690402239202564"/>
    <n v="3.3514101876174238"/>
    <n v="460.54615713800001"/>
    <n v="65.934142820003686"/>
    <n v="973.16053107750065"/>
    <n v="119.72831553100001"/>
    <n v="17.140917872112379"/>
    <n v="152.02988236800013"/>
    <n v="21.765375351848739"/>
    <n v="4310.2893685649997"/>
    <n v="1.7965922268450119"/>
    <n v="-1103.6557877750001"/>
    <n v="-9145.5844263548661"/>
    <n v="-12778.033595457868"/>
    <n v="-158.00500602912609"/>
    <n v="-1931.9856703508963"/>
    <n v="1.4166250979459059"/>
    <n v="2.0300976330792113"/>
    <n v="1.4557071365044876"/>
    <n v="-0.460020021831899"/>
    <n v="-5.3467560784196628"/>
    <n v="-652.92926265300014"/>
    <n v="-10454.376880971868"/>
    <n v="-0.27215055363036128"/>
    <n v="-4.3762052279215515"/>
    <n v="1407.5039512200001"/>
    <n v="106.6"/>
    <n v="3008.0990438930585"/>
    <n v="30079.420235579521"/>
    <n v="-6.6157926050139371E-2"/>
    <n v="2344.3083363874293"/>
    <n v="20788.206461292935"/>
    <n v="-7.7146607787208832E-2"/>
    <n v="3468.7742298864919"/>
    <n v="34574.30651401807"/>
    <n v="9.3030333864758674E-2"/>
    <n v="574.64919278236414"/>
    <n v="7551.8671189999113"/>
    <n v="0.35295454085494238"/>
  </r>
  <r>
    <x v="213"/>
    <x v="9"/>
    <x v="9"/>
    <x v="17"/>
    <n v="239914.72879376091"/>
    <n v="7018.63590909091"/>
    <n v="2645.5893744560003"/>
    <n v="1.1027206990406335"/>
    <n v="25927.933136421001"/>
    <n v="31746.755940815001"/>
    <n v="-6.780647855296551E-2"/>
    <n v="-4.7753882279738424E-2"/>
    <n v="-5.5730463484902293E-2"/>
    <n v="1885.9781994260004"/>
    <n v="0.78610354975215102"/>
    <n v="18091.880159640998"/>
    <n v="21968.949755637001"/>
    <n v="-3.1797324019720796E-2"/>
    <n v="-8.1639139491420099E-2"/>
    <n v="-6.4067619652713126E-2"/>
    <n v="1092.241605557"/>
    <n v="13185.428075762999"/>
    <n v="-4.058329977614461E-2"/>
    <n v="2.5722854516930571E-2"/>
    <n v="780.88326729200003"/>
    <n v="8814.7938004343014"/>
    <n v="-8.5629175065418561E-2"/>
    <n v="-0.11105146085803286"/>
    <n v="631.17952146900006"/>
    <n v="436.36737252799998"/>
    <n v="9.828805427485765E-2"/>
    <n v="-2.3277563887702191E-2"/>
    <n v="182.33142155900001"/>
    <n v="7.599842763957125E-2"/>
    <n v="111.49781226900001"/>
    <n v="4.6473933813729058E-2"/>
    <n v="465.78194120199998"/>
    <n v="66.363599314034005"/>
    <n v="270.680867234"/>
    <n v="38.566022050438569"/>
    <n v="368.47137018044231"/>
    <n v="0"/>
    <n v="0"/>
    <n v="45.926613312529049"/>
    <n v="195.10107396799998"/>
    <n v="270.680867234"/>
    <n v="2964.7784929760005"/>
    <n v="1.2357634347346085"/>
    <n v="30188.859710649998"/>
    <n v="37024.751348525999"/>
    <n v="2870.4313078030004"/>
    <n v="1.196438135430411"/>
    <n v="35266.643010132"/>
    <n v="14.736654296177733"/>
    <n v="2524.5920346870003"/>
    <n v="1.0522872219559425"/>
    <n v="32805.334205625993"/>
    <n v="13.709913435647714"/>
    <n v="0.14241218681189349"/>
    <n v="0.13950955026914658"/>
    <n v="0.12322219726722472"/>
    <n v="1341.7642604020002"/>
    <n v="13394.778177039001"/>
    <n v="17223.346273905001"/>
    <n v="3.3189642186270074E-2"/>
    <n v="6.282689486193016E-2"/>
    <n v="6.6694389460439929E-2"/>
    <n v="946.27809775200001"/>
    <n v="395.48616265000021"/>
    <n v="326.67345533600002"/>
    <n v="345.83927311600002"/>
    <n v="49.274428478053778"/>
    <n v="0.14415091347446848"/>
    <n v="2461.3088045059999"/>
    <n v="348.766605325"/>
    <n v="527.0618680020001"/>
    <n v="74.673030795000003"/>
    <n v="-319.18911852000019"/>
    <n v="-4260.926574228999"/>
    <n v="-5277.9954077109996"/>
    <n v="-2.743530238032724"/>
    <n v="-4.2254289735370394"/>
    <n v="-9.0278810564870788"/>
    <n v="-45.477372334782245"/>
    <n v="-0.13304273569397498"/>
    <n v="-795.50981752772202"/>
    <n v="-2.2057375521737526"/>
    <n v="26.650154595999823"/>
    <n v="1.1108177780493514E-2"/>
    <n v="656.4707370399999"/>
    <n v="5860.3177076858674"/>
    <n v="7943.6470967928681"/>
    <n v="-8.2015155889441305E-2"/>
    <n v="0.20301959082157883"/>
    <n v="0.28035206311348082"/>
    <n v="93.53252477304089"/>
    <n v="0.27362669242550974"/>
    <n v="2.4426669163457664"/>
    <n v="3.3228917818207124"/>
    <n v="498.73722025299998"/>
    <n v="71.058995895058331"/>
    <n v="956.93577820444034"/>
    <n v="0"/>
    <n v="0"/>
    <n v="157.73351678699993"/>
    <n v="22.473528877982559"/>
    <n v="3621.2492300160002"/>
    <n v="1.509390127160118"/>
    <n v="-975.6598555600001"/>
    <n v="-10121.244281914865"/>
    <n v="-13221.642504503865"/>
    <n v="-139.00989710782312"/>
    <n v="-1988.3710314230611"/>
    <n v="0.83377148739707829"/>
    <n v="1.8508151084250617"/>
    <n v="1.3836481110321945"/>
    <n v="-0.4066694281194847"/>
    <n v="-5.5286293339944654"/>
    <n v="-629.82058244400014"/>
    <n v="-10760.333699997867"/>
    <n v="-0.26251851464501624"/>
    <n v="-4.5018884734644447"/>
    <n v="1404.5812142140001"/>
    <n v="107.1"/>
    <n v="2470.2048314248368"/>
    <n v="29911.199445428858"/>
    <n v="-7.2432898534163126E-2"/>
    <n v="1760.9506997441649"/>
    <n v="20699.283714556568"/>
    <n v="-8.0310162480304981E-2"/>
    <n v="2768.2338869990667"/>
    <n v="34877.970995257405"/>
    <n v="0.10284452995659454"/>
    <n v="612.95120171802046"/>
    <n v="7485.6905507578185"/>
    <n v="0.25890039293078204"/>
  </r>
  <r>
    <x v="214"/>
    <x v="10"/>
    <x v="10"/>
    <x v="17"/>
    <n v="239914.72879376091"/>
    <n v="7031.8280952380956"/>
    <n v="3065.5152186569994"/>
    <n v="1.2777519888294242"/>
    <n v="28993.448355077999"/>
    <n v="31740.369079513002"/>
    <n v="-6.1269234337020584E-2"/>
    <n v="-2.0791226854749434E-3"/>
    <n v="-5.5487696419544874E-2"/>
    <n v="2356.9089291479995"/>
    <n v="0.98239442863638471"/>
    <n v="20448.789088788995"/>
    <n v="22167.857595066998"/>
    <n v="9.2172260884257451E-2"/>
    <n v="-6.4479199257469699E-2"/>
    <n v="-5.4658466382093041E-2"/>
    <n v="1593.880836346"/>
    <n v="13429.187474056998"/>
    <n v="-3.2086972291263116E-2"/>
    <n v="0.18054627637474163"/>
    <n v="787.13550890500005"/>
    <n v="8769.5128855272997"/>
    <n v="-8.2808271610989248E-2"/>
    <n v="-5.4396950386489062E-2"/>
    <n v="705.25621615099999"/>
    <n v="431.78352251199999"/>
    <n v="0.1702298432603222"/>
    <n v="2.362165702646335E-2"/>
    <n v="181.63447102000001"/>
    <n v="7.570792836822425E-2"/>
    <n v="84.731197627"/>
    <n v="3.5317213767162209E-2"/>
    <n v="442.24062086200007"/>
    <n v="62.891273061905814"/>
    <n v="271.35733059199998"/>
    <n v="38.589869791578273"/>
    <n v="407.06123997202059"/>
    <n v="0"/>
    <n v="0"/>
    <n v="45.926613312529049"/>
    <n v="170.88329027000009"/>
    <n v="271.35733059199998"/>
    <n v="3017.4727898270003"/>
    <n v="1.2577271954073839"/>
    <n v="33206.332500477001"/>
    <n v="37399.861658741"/>
    <n v="2916.8834176310002"/>
    <n v="1.2158000604199899"/>
    <n v="35677.908856643997"/>
    <n v="14.893809045394555"/>
    <n v="2729.9006082830001"/>
    <n v="1.1378628656974696"/>
    <n v="33149.824780426999"/>
    <n v="13.83991972484659"/>
    <n v="0.14196020156556277"/>
    <n v="0.13973180738283197"/>
    <n v="0.13021824578613117"/>
    <n v="1471.8399411710002"/>
    <n v="14866.618118210001"/>
    <n v="17406.435574611001"/>
    <n v="0.14206728203055574"/>
    <n v="7.0178113882342963E-2"/>
    <n v="7.2069388330546102E-2"/>
    <n v="945.88219103100005"/>
    <n v="525.95775014000014"/>
    <n v="312.99642560200004"/>
    <n v="186.98280934799999"/>
    <n v="26.590924410484867"/>
    <n v="7.7937194722520323E-2"/>
    <n v="2528.0840762170001"/>
    <n v="412.09648736300005"/>
    <n v="541.98395199300001"/>
    <n v="91.573174350000002"/>
    <n v="48.042428829999153"/>
    <n v="-4212.8841453989999"/>
    <n v="-5659.4925792280001"/>
    <n v="-0.88815366780807048"/>
    <n v="-3.4065628064607165"/>
    <n v="-12.00632948060273"/>
    <n v="6.8321392644016923"/>
    <n v="2.0024793422040423E-2"/>
    <n v="-855.22252959480284"/>
    <n v="-2.3671969920700286"/>
    <n v="235.02523817799914"/>
    <n v="9.7961988144560766E-2"/>
    <n v="543.43496989499988"/>
    <n v="6403.7526775808674"/>
    <n v="7505.0899572348681"/>
    <n v="-0.44659945363745346"/>
    <n v="9.4035384756035123E-2"/>
    <n v="0.1133861024621392"/>
    <n v="77.282175066681475"/>
    <n v="0.2265117163199078"/>
    <n v="2.6691786326656737"/>
    <n v="3.1345032538680471"/>
    <n v="369.13201047500002"/>
    <n v="52.494458834250175"/>
    <n v="875.72374634725008"/>
    <n v="0"/>
    <n v="0"/>
    <n v="174.30295941999987"/>
    <n v="24.787716232431308"/>
    <n v="3560.9077597220003"/>
    <n v="1.4842389117272916"/>
    <n v="-495.39254106500073"/>
    <n v="-10616.636822979866"/>
    <n v="-13164.582536462867"/>
    <n v="-70.4500358022798"/>
    <n v="-1973.2343831187657"/>
    <n v="-0.10328483824489532"/>
    <n v="1.5876874056125461"/>
    <n v="1.1142571644725447"/>
    <n v="-0.20648692289786738"/>
    <n v="-5.5017002459380766"/>
    <n v="-308.40973171700074"/>
    <n v="-10636.498460245866"/>
    <n v="-0.12854972817534707"/>
    <n v="-4.4478109253901108"/>
    <n v="1421.280564939"/>
    <n v="107.8"/>
    <n v="2843.7061397560292"/>
    <n v="29843.150059157397"/>
    <n v="-7.2496749495091439E-2"/>
    <n v="2186.3719194322816"/>
    <n v="20840.156970749038"/>
    <n v="-7.1494825407965923E-2"/>
    <n v="2799.1398792458258"/>
    <n v="35172.501889089013"/>
    <n v="0.10952184339679749"/>
    <n v="504.11407225881248"/>
    <n v="7059.0064150043081"/>
    <n v="9.4997546310127357E-2"/>
  </r>
  <r>
    <x v="215"/>
    <x v="11"/>
    <x v="11"/>
    <x v="17"/>
    <n v="239914.72879376091"/>
    <n v="6943.9812499999989"/>
    <n v="3500.4189396479997"/>
    <n v="1.4590262787313413"/>
    <n v="32493.867294725998"/>
    <n v="32493.867294725998"/>
    <n v="-3.3861400749068737E-2"/>
    <n v="0.27430650200798312"/>
    <n v="-3.3861400749068737E-2"/>
    <n v="2290.2524754569995"/>
    <n v="0.95461103491723542"/>
    <n v="22739.041564245996"/>
    <n v="22739.041564245996"/>
    <n v="0.33226364574363854"/>
    <n v="-3.5551824110169772E-2"/>
    <n v="-3.5551824110169772E-2"/>
    <n v="1371.3406235080001"/>
    <n v="13968.761907761998"/>
    <n v="3.4884936215431317E-3"/>
    <n v="0.64870926507940374"/>
    <n v="925.60757974299997"/>
    <n v="8801.6948416822997"/>
    <n v="-8.6490428341456149E-2"/>
    <n v="3.602085647124964E-2"/>
    <n v="667.76704001400003"/>
    <n v="494.067568263"/>
    <n v="0.2021924809674629"/>
    <n v="0.13169246168117987"/>
    <n v="172.341394079"/>
    <n v="7.1834436737375426E-2"/>
    <n v="402.94641433100003"/>
    <n v="0.16795401280985414"/>
    <n v="634.87865578100002"/>
    <n v="91.428624721732959"/>
    <n v="266.62279911799999"/>
    <n v="38.396244102473638"/>
    <n v="445.45748407449423"/>
    <n v="0"/>
    <n v="0"/>
    <n v="45.926613312529049"/>
    <n v="368.25585666300003"/>
    <n v="266.62279911799999"/>
    <n v="5303.8846350440017"/>
    <n v="2.2107373989545289"/>
    <n v="38510.217135521001"/>
    <n v="38510.217135521001"/>
    <n v="4991.8594273280014"/>
    <n v="2.0806806870199197"/>
    <n v="36677.822370223003"/>
    <n v="15.287857712876203"/>
    <n v="4939.8064968430017"/>
    <n v="2.0589842573147865"/>
    <n v="34123.425575180001"/>
    <n v="14.22314742689837"/>
    <n v="0.26477828932985337"/>
    <n v="0.15546555505830861"/>
    <n v="0.15546555505830861"/>
    <n v="2645.4193817330006"/>
    <n v="17512.037499943002"/>
    <n v="17512.037499943002"/>
    <n v="4.157854930316196E-2"/>
    <n v="6.5757489246913936E-2"/>
    <n v="6.5757489246913936E-2"/>
    <n v="948.5083688169999"/>
    <n v="1696.9110129160008"/>
    <n v="431.24662741700001"/>
    <n v="52.052930485000005"/>
    <n v="7.4961219811761461"/>
    <n v="2.1696429705133496E-2"/>
    <n v="2554.3967950430001"/>
    <n v="667.69911118800007"/>
    <n v="1311.4852857549999"/>
    <n v="195.981298466"/>
    <n v="-1803.465695396002"/>
    <n v="-6016.3498407950019"/>
    <n v="-6016.3498407950019"/>
    <n v="0.24668545628649707"/>
    <n v="-20.792382972883829"/>
    <n v="-20.792382972883829"/>
    <n v="-259.71638321978509"/>
    <n v="-0.75171112022318742"/>
    <n v="-890.64501698807589"/>
    <n v="-2.5077034123931869"/>
    <n v="-1751.4127649110021"/>
    <n v="-0.7300146905180539"/>
    <n v="2309.1323341470002"/>
    <n v="8712.8850117278671"/>
    <n v="8712.8850117278671"/>
    <n v="1.0966622821234608"/>
    <n v="0.25281077497709203"/>
    <n v="0.25281077497709203"/>
    <n v="332.5372363508327"/>
    <n v="0.96248043867786492"/>
    <n v="3.631659071343539"/>
    <n v="3.631659071343539"/>
    <n v="1821.293563894"/>
    <n v="262.28376752803018"/>
    <n v="1028.8479523889969"/>
    <n v="52.743410787999998"/>
    <n v="7.5955577771757392"/>
    <n v="487.83877025300012"/>
    <n v="70.253468822802517"/>
    <n v="7613.0169691910014"/>
    <n v="3.1732178376323938"/>
    <n v="-4112.5980295430018"/>
    <n v="-14729.234852522868"/>
    <n v="-14729.234852522868"/>
    <n v="-592.25361957061773"/>
    <n v="-2170.433849079272"/>
    <n v="0.61408385107277152"/>
    <n v="1.2146905379257684"/>
    <n v="1.2146905379257684"/>
    <n v="-1.7141915589010521"/>
    <n v="-6.1393624837367256"/>
    <n v="-4060.5450990580016"/>
    <n v="-12174.83805747987"/>
    <n v="-1.6924951291959187"/>
    <n v="-5.0746521977588905"/>
    <n v="2716.8012480249999"/>
    <n v="108.4"/>
    <n v="3229.1687635129142"/>
    <n v="30483.326622448822"/>
    <n v="-5.1246274441204887E-2"/>
    <n v="2112.7790363994459"/>
    <n v="21332.701788224826"/>
    <n v="-5.2849764084577755E-2"/>
    <n v="4892.8825046531383"/>
    <n v="36112.953518846771"/>
    <n v="0.13491138787321089"/>
    <n v="2130.1958802094096"/>
    <n v="8151.1841240035374"/>
    <n v="0.23042599161163002"/>
  </r>
  <r>
    <x v="216"/>
    <x v="0"/>
    <x v="0"/>
    <x v="18"/>
    <n v="270633.89619649464"/>
    <n v="6902.8254999999999"/>
    <n v="3031.1812216020003"/>
    <n v="1.120030145596101"/>
    <n v="3031.1812216020003"/>
    <n v="33000.20506357"/>
    <n v="0.2005422428431769"/>
    <n v="0.2005422428431769"/>
    <n v="-1.2408009198483838E-2"/>
    <n v="2015.4835425760002"/>
    <n v="0.74472694326236633"/>
    <n v="2015.4835425760002"/>
    <n v="22767.181500874001"/>
    <n v="1.4159572880994897E-2"/>
    <n v="1.4159572880994897E-2"/>
    <n v="-3.9978310036573039E-2"/>
    <n v="1226.4796648609999"/>
    <n v="14108.70956861"/>
    <n v="1.0379094598662375E-2"/>
    <n v="0.12880215247329785"/>
    <n v="701.94554238899991"/>
    <n v="8639.4013973303008"/>
    <n v="-0.11260804465295737"/>
    <n v="-0.18778769164765441"/>
    <n v="737.79114598900003"/>
    <n v="366.283277607"/>
    <n v="8.0679006591371838E-2"/>
    <n v="-0.14724476954391119"/>
    <n v="120.32482608099998"/>
    <n v="4.4460367962791236E-2"/>
    <n v="99.230734585999983"/>
    <n v="3.6666040721651944E-2"/>
    <n v="796.14211835899994"/>
    <n v="115.33568657631574"/>
    <n v="256.20052510199997"/>
    <n v="37.115312432858111"/>
    <n v="37.115312432858111"/>
    <n v="0"/>
    <n v="0"/>
    <n v="0"/>
    <n v="539.94159325700002"/>
    <n v="256.20052510199997"/>
    <n v="2182.2112937480001"/>
    <n v="0.80633332498882493"/>
    <n v="2182.2112937480001"/>
    <n v="38290.439524758003"/>
    <n v="2181.4404368180003"/>
    <n v="0.80604849114471533"/>
    <n v="36593.320784306008"/>
    <n v="15.149428124610093"/>
    <n v="2056.4665358180005"/>
    <n v="0.75987027667993812"/>
    <n v="34049.302204138003"/>
    <n v="14.09495638380351"/>
    <n v="-9.1498179009175229E-2"/>
    <n v="-9.1498179009175229E-2"/>
    <n v="0.14334318754059705"/>
    <n v="1266.2264890920001"/>
    <n v="1266.2264890920001"/>
    <n v="17522.230259442003"/>
    <n v="8.1150364507354134E-3"/>
    <n v="8.1150364507354134E-3"/>
    <n v="6.0466833432191169E-2"/>
    <n v="931.331465976"/>
    <n v="334.89502311600006"/>
    <n v="99.242559647000022"/>
    <n v="124.973901"/>
    <n v="18.104745803004871"/>
    <n v="4.6178214464777274E-2"/>
    <n v="2544.018580168"/>
    <n v="182.010698101"/>
    <n v="501.03440889699999"/>
    <n v="8.7232370110000002"/>
    <n v="848.96992785400016"/>
    <n v="848.96992785400016"/>
    <n v="-5290.2344611880017"/>
    <n v="5.9103662824687637"/>
    <n v="5.9103662824687637"/>
    <n v="69.465725665759763"/>
    <n v="122.98875697408259"/>
    <n v="0.31369682060727627"/>
    <n v="-786.51124431854475"/>
    <n v="-2.2452141807758346"/>
    <n v="973.94382885400012"/>
    <n v="0.35987503507205354"/>
    <n v="351.200546342"/>
    <n v="351.200546342"/>
    <n v="8871.9328203418663"/>
    <n v="0.82771554803001934"/>
    <n v="0.82771554803001934"/>
    <n v="0.26166235567976037"/>
    <n v="50.877795815930739"/>
    <n v="0.12976960804902637"/>
    <n v="0.12976960804902637"/>
    <n v="3.6813365822153297"/>
    <n v="335.111331785"/>
    <n v="48.546980042447835"/>
    <n v="1059.6970639411622"/>
    <n v="294.43490704300001"/>
    <n v="42.654259048414303"/>
    <n v="16.089214556999991"/>
    <n v="2.3308157734829007"/>
    <n v="2533.4118400900002"/>
    <n v="0.9361029330378513"/>
    <n v="497.76938151200017"/>
    <n v="497.76938151200017"/>
    <n v="-14162.167281529868"/>
    <n v="72.110961158151852"/>
    <n v="-2087.6874145614274"/>
    <n v="-8.1830070199521892"/>
    <n v="-8.1830070199521892"/>
    <n v="0.99270278071026974"/>
    <n v="0.18392721255824993"/>
    <n v="-5.9265507629911642"/>
    <n v="622.74328251200018"/>
    <n v="-11618.14870136187"/>
    <n v="0.23010542702302719"/>
    <n v="-4.872079022184578"/>
    <n v="1370.0534695270001"/>
    <n v="108.9"/>
    <n v="2783.4538306721765"/>
    <n v="30887.097651275573"/>
    <n v="-3.0288624095545447E-2"/>
    <n v="1850.7654201799817"/>
    <n v="21310.381811658342"/>
    <n v="-5.7235719906311822E-2"/>
    <n v="2003.8671200624424"/>
    <n v="35852.929117221189"/>
    <n v="0.12347262456642194"/>
    <n v="322.49820600734614"/>
    <n v="8292.5770164123915"/>
    <n v="0.23872066699769889"/>
  </r>
  <r>
    <x v="217"/>
    <x v="1"/>
    <x v="1"/>
    <x v="18"/>
    <n v="270633.89619649464"/>
    <n v="6723.152"/>
    <n v="2856.3704587440006"/>
    <n v="1.0554370678941574"/>
    <n v="5887.5516803460014"/>
    <n v="33049.167839860005"/>
    <n v="0.10413998348033982"/>
    <n v="1.744056504369218E-2"/>
    <n v="-1.5340204352204401E-2"/>
    <n v="1715.8009040940003"/>
    <n v="0.63399334976437594"/>
    <n v="3731.2844466700008"/>
    <n v="22793.133782102002"/>
    <n v="1.535775505381376E-2"/>
    <n v="1.4710195847837504E-2"/>
    <n v="-4.2710761493070404E-2"/>
    <n v="986.37773938500004"/>
    <n v="14154.881099140999"/>
    <n v="9.1629988856301026E-3"/>
    <n v="4.910787665109928E-2"/>
    <n v="804.54061419799984"/>
    <n v="8659.4403222932997"/>
    <n v="-0.11314720214970131"/>
    <n v="2.5543507729780313E-2"/>
    <n v="623.91529026299997"/>
    <n v="389.48139809999998"/>
    <n v="5.90758489990586E-2"/>
    <n v="8.836878896061795E-2"/>
    <n v="615.74104464300001"/>
    <n v="0.22751808006929744"/>
    <n v="99.989438605999993"/>
    <n v="3.6946384030698921E-2"/>
    <n v="424.83907140100001"/>
    <n v="63.190460575783504"/>
    <n v="273.29296725400002"/>
    <n v="40.649529752413748"/>
    <n v="77.76484218527186"/>
    <n v="0"/>
    <n v="0"/>
    <n v="0"/>
    <n v="151.54610414699999"/>
    <n v="273.29296725400002"/>
    <n v="2844.2331500340001"/>
    <n v="1.0509522975529035"/>
    <n v="5026.4444437820002"/>
    <n v="38420.665273297003"/>
    <n v="2670.0784866660001"/>
    <n v="0.98660165049221349"/>
    <n v="36656.641803774"/>
    <n v="15.049494788149147"/>
    <n v="2447.5702917440003"/>
    <n v="0.90438423499136777"/>
    <n v="34207.920305828004"/>
    <n v="14.045271562025269"/>
    <n v="4.7982827337635925E-2"/>
    <n v="-1.75042859430663E-2"/>
    <n v="0.14464574967456501"/>
    <n v="1368.1876845650002"/>
    <n v="2634.414173657"/>
    <n v="17570.855396905001"/>
    <n v="3.684943739104285E-2"/>
    <n v="2.2836613600589306E-2"/>
    <n v="5.7351023910384491E-2"/>
    <n v="951.78325470899995"/>
    <n v="416.40442985600021"/>
    <n v="348.05447661899996"/>
    <n v="222.508194922"/>
    <n v="33.095815016825441"/>
    <n v="8.2217415500845908E-2"/>
    <n v="2448.7214979459995"/>
    <n v="389.42385789499997"/>
    <n v="479.136658614"/>
    <n v="36.922277418999997"/>
    <n v="12.137308710000525"/>
    <n v="861.10723656400069"/>
    <n v="-5371.4974334370017"/>
    <n v="-0.87005061884847679"/>
    <n v="2.9819098594266542"/>
    <n v="3570.9376001220576"/>
    <n v="1.8053003576299518"/>
    <n v="4.4847703412539989E-3"/>
    <n v="-799.02795861134098"/>
    <n v="-2.2796600260864821"/>
    <n v="234.64550363200053"/>
    <n v="8.6702185842099905E-2"/>
    <n v="256.878163347"/>
    <n v="608.07870968899999"/>
    <n v="8798.9637149388673"/>
    <n v="-0.22122088710792143"/>
    <n v="0.16490172824284799"/>
    <n v="0.22897139875414574"/>
    <n v="38.207995795275785"/>
    <n v="9.4917217302481857E-2"/>
    <n v="0.22468682535150822"/>
    <n v="3.6387685894982349"/>
    <n v="213.677555399"/>
    <n v="31.78234783312946"/>
    <n v="1053.1322847108793"/>
    <n v="0"/>
    <n v="0"/>
    <n v="43.200607947999998"/>
    <n v="6.4256479621463258"/>
    <n v="3101.1113133809999"/>
    <n v="1.1458695148553852"/>
    <n v="-244.74085463699947"/>
    <n v="253.02852687500069"/>
    <n v="-14170.461148375867"/>
    <n v="-36.402695437645832"/>
    <n v="-2087.8332894796749"/>
    <n v="3.5077067056279221E-2"/>
    <n v="-1.8275797810864551"/>
    <n v="0.97880511012818827"/>
    <n v="-9.0432446961227861E-2"/>
    <n v="-5.918428615584717"/>
    <n v="-22.232659714999471"/>
    <n v="-11721.739650429869"/>
    <n v="-8.2150314603819524E-3"/>
    <n v="-4.914205389460836"/>
    <n v="1534.7920930600001"/>
    <n v="109"/>
    <n v="2620.5233566458724"/>
    <n v="30866.597788303381"/>
    <n v="-3.336488233005841E-2"/>
    <n v="1574.1292698110094"/>
    <n v="21294.813411792962"/>
    <n v="-6.0130009407150298E-2"/>
    <n v="2609.388211040367"/>
    <n v="35909.158907287885"/>
    <n v="0.12483289639324791"/>
    <n v="235.66803976788989"/>
    <n v="8217.9465907522481"/>
    <n v="0.20674717624380401"/>
  </r>
  <r>
    <x v="218"/>
    <x v="2"/>
    <x v="2"/>
    <x v="18"/>
    <n v="270633.89619649464"/>
    <n v="6539.7484090909093"/>
    <n v="2735.6458230509998"/>
    <n v="1.0108289691342931"/>
    <n v="8623.1975033970011"/>
    <n v="33061.672480926005"/>
    <n v="7.0487589411111218E-2"/>
    <n v="4.5919914651229021E-3"/>
    <n v="-2.2409297752434498E-2"/>
    <n v="1961.1025373499999"/>
    <n v="0.72463300603193292"/>
    <n v="5692.3869840200005"/>
    <n v="23083.924544763002"/>
    <n v="0.17409370338369512"/>
    <n v="6.4494197721231661E-2"/>
    <n v="-2.5359412061044972E-2"/>
    <n v="1107.6047908630001"/>
    <n v="14290.588170404999"/>
    <n v="2.4825652351067484E-2"/>
    <n v="0.13963102137948447"/>
    <n v="844.94205931599993"/>
    <n v="8810.1869250202999"/>
    <n v="-9.3345138000988648E-2"/>
    <n v="0.21715296649694116"/>
    <n v="595.55559459400001"/>
    <n v="421.03446954000003"/>
    <n v="9.8382022543147762E-2"/>
    <n v="0.30601174582615842"/>
    <n v="174.238474188"/>
    <n v="6.4381615398794528E-2"/>
    <n v="221.36647876000004"/>
    <n v="8.1795548108015328E-2"/>
    <n v="378.938332753"/>
    <n v="57.943870168803059"/>
    <n v="238.64683052000001"/>
    <n v="36.491744879398858"/>
    <n v="114.25658706467073"/>
    <n v="0"/>
    <n v="0"/>
    <n v="0"/>
    <n v="140.29150223299999"/>
    <n v="238.64683052000001"/>
    <n v="3284.9281849909994"/>
    <n v="1.2137903755433379"/>
    <n v="8311.3726287729987"/>
    <n v="38486.033449965995"/>
    <n v="2947.2053440519994"/>
    <n v="1.0890008182538122"/>
    <n v="36520.444827656"/>
    <n v="14.85328800965695"/>
    <n v="2465.9166602849996"/>
    <n v="0.91116327072888625"/>
    <n v="33922.180778213995"/>
    <n v="13.809503920369687"/>
    <n v="2.0303450316202731E-2"/>
    <n v="-2.9012683308768938E-3"/>
    <n v="0.13325507345277976"/>
    <n v="1361.4772993149998"/>
    <n v="3995.891472972"/>
    <n v="17570.344265414999"/>
    <n v="-3.7528328320535209E-4"/>
    <n v="1.4807748862124104E-2"/>
    <n v="4.8007382162561951E-2"/>
    <n v="953.82372840899995"/>
    <n v="407.6535709059998"/>
    <n v="267.43358206300002"/>
    <n v="481.28868376700001"/>
    <n v="73.594373003395702"/>
    <n v="0.17783754752492598"/>
    <n v="2598.2640494419998"/>
    <n v="366.49241632100001"/>
    <n v="541.91046815699997"/>
    <n v="266.32573536799998"/>
    <n v="-549.28236193999965"/>
    <n v="311.82487462400104"/>
    <n v="-5424.3609690400017"/>
    <n v="0.10648978805471887"/>
    <n v="-2.1130083730144573"/>
    <n v="37.452875957431658"/>
    <n v="-83.991359847489207"/>
    <n v="-0.20296140640904467"/>
    <n v="-807.53736374598134"/>
    <n v="-2.2757067387487586"/>
    <n v="-67.993678172999637"/>
    <n v="-2.5123858884118715E-2"/>
    <n v="549.36670378999997"/>
    <n v="1157.4454134789999"/>
    <n v="8261.3267275145972"/>
    <n v="-0.49460456461163071"/>
    <n v="-0.28064465287489482"/>
    <n v="7.6229011068184693E-2"/>
    <n v="84.004256650963029"/>
    <n v="0.20299257096425588"/>
    <n v="0.42767939631576407"/>
    <n v="3.388681978254926"/>
    <n v="466.21537342400001"/>
    <n v="71.289496821607642"/>
    <n v="974.82052520880688"/>
    <n v="102.23197983199999"/>
    <n v="15.632402569170283"/>
    <n v="83.151330365999968"/>
    <n v="12.714759829355398"/>
    <n v="3834.2948887809994"/>
    <n v="1.4167829465075938"/>
    <n v="-1098.6490657299996"/>
    <n v="-845.62053885499893"/>
    <n v="-13685.687696554598"/>
    <n v="-167.99561649845225"/>
    <n v="-2015.0648164228842"/>
    <n v="-0.30615546163317275"/>
    <n v="-0.5523846076914275"/>
    <n v="0.75070486574404804"/>
    <n v="-0.40595397737330058"/>
    <n v="-5.6643887170036837"/>
    <n v="-617.36038196299955"/>
    <n v="-11087.423647112599"/>
    <n v="-0.22811642984837455"/>
    <n v="-4.6206046277164194"/>
    <n v="1453.1177538930001"/>
    <n v="109.1"/>
    <n v="2507.4663822648945"/>
    <n v="30817.124093587052"/>
    <n v="-4.0381340353515371E-2"/>
    <n v="1797.5275319431712"/>
    <n v="21523.973080178392"/>
    <n v="-4.3256758806016316E-2"/>
    <n v="3010.9332584702106"/>
    <n v="35897.031125080168"/>
    <n v="0.11382620017542355"/>
    <n v="503.54418312557289"/>
    <n v="7700.8300309536244"/>
    <n v="5.7569442655879044E-2"/>
  </r>
  <r>
    <x v="219"/>
    <x v="3"/>
    <x v="3"/>
    <x v="18"/>
    <n v="270633.89619649464"/>
    <n v="6410.7487500000007"/>
    <n v="3134.8791800020003"/>
    <n v="1.1583468383154456"/>
    <n v="11758.076683399002"/>
    <n v="34528.568008542003"/>
    <n v="0.20925866902411494"/>
    <n v="0.87944238872944047"/>
    <n v="6.7277185038600251E-2"/>
    <n v="2376.4182955290003"/>
    <n v="0.87809336854227371"/>
    <n v="8068.8052795490003"/>
    <n v="24384.565962359004"/>
    <n v="1.2090252581883481"/>
    <n v="0.25618129247138333"/>
    <n v="8.1529673020874327E-2"/>
    <n v="1651.0875620489999"/>
    <n v="15275.781626353002"/>
    <n v="0.15984173278753899"/>
    <n v="1.4795046943974146"/>
    <n v="723.87779161599997"/>
    <n v="9154.1559602913003"/>
    <n v="-1.8562765813802784E-2"/>
    <n v="0.90539907155663757"/>
    <n v="682.56266922100008"/>
    <n v="385.18424604099999"/>
    <n v="0.85112320719038315"/>
    <n v="0.82542683677336814"/>
    <n v="153.196231466"/>
    <n v="5.6606446427823427E-2"/>
    <n v="187.468419399"/>
    <n v="6.9270118057528141E-2"/>
    <n v="417.79623360799997"/>
    <n v="65.171206968296786"/>
    <n v="249.04866596299999"/>
    <n v="38.848608122881117"/>
    <n v="153.10519518755183"/>
    <n v="0"/>
    <n v="0"/>
    <n v="0"/>
    <n v="168.74756764499998"/>
    <n v="249.04866596299999"/>
    <n v="3043.6278991240001"/>
    <n v="1.1246292285997184"/>
    <n v="11355.000527896998"/>
    <n v="38127.196423295005"/>
    <n v="2841.1333830920003"/>
    <n v="1.0498069247871249"/>
    <n v="36118.934438232005"/>
    <n v="14.55151315002454"/>
    <n v="2522.6340872320002"/>
    <n v="0.93212052247898525"/>
    <n v="33370.639932403996"/>
    <n v="13.460262957249901"/>
    <n v="-0.10546384297764844"/>
    <n v="-3.263077348307708E-2"/>
    <n v="0.10031719823296048"/>
    <n v="1349.0043326189998"/>
    <n v="5344.8958055909998"/>
    <n v="17611.462942018003"/>
    <n v="3.1439045465375459E-2"/>
    <n v="1.8954533184771583E-2"/>
    <n v="4.8394864821006189E-2"/>
    <n v="946.19064136300005"/>
    <n v="402.81369125599974"/>
    <n v="344.09811977999999"/>
    <n v="318.49929586000002"/>
    <n v="49.682074322441665"/>
    <n v="0.11768640230813976"/>
    <n v="2748.2945058280002"/>
    <n v="429.18195936499995"/>
    <n v="490.02347988900004"/>
    <n v="112.82071161100001"/>
    <n v="91.251280878000216"/>
    <n v="403.07615550200126"/>
    <n v="-3598.6284147530005"/>
    <n v="-1.0526101274640183"/>
    <n v="-1.2000730160272641"/>
    <n v="0.56524706681948489"/>
    <n v="14.2341065664132"/>
    <n v="3.3717609715727154E-2"/>
    <n v="-526.87735616174552"/>
    <n v="-1.5190317340745823"/>
    <n v="409.75057673800023"/>
    <n v="0.15140401202386691"/>
    <n v="572.115925404"/>
    <n v="1729.5613388829997"/>
    <n v="8208.1988158235963"/>
    <n v="-8.4971507976539962E-2"/>
    <n v="-0.22588642844908513"/>
    <n v="3.9300238643258822E-2"/>
    <n v="89.243230036741011"/>
    <n v="0.21139847352624791"/>
    <n v="0.63907786984201187"/>
    <n v="3.3394695921484243"/>
    <n v="440.60879418899998"/>
    <n v="68.729693109404721"/>
    <n v="958.70660515170403"/>
    <n v="0"/>
    <n v="0"/>
    <n v="131.50713121500002"/>
    <n v="20.513536927336293"/>
    <n v="3615.743824528"/>
    <n v="1.3360277021259663"/>
    <n v="-480.86464452599978"/>
    <n v="-1326.4851833809987"/>
    <n v="-11806.827230576599"/>
    <n v="-75.009123470327822"/>
    <n v="-1727.6071330393333"/>
    <n v="-0.79622005869010115"/>
    <n v="-0.68780450716058328"/>
    <n v="0.15788478164285391"/>
    <n v="-0.17768086381052078"/>
    <n v="-4.8585013262230063"/>
    <n v="-162.36534866599976"/>
    <n v="-9058.5327247485984"/>
    <n v="-5.9994461502381011E-2"/>
    <n v="-3.7672511334483652"/>
    <n v="1437.7020964549999"/>
    <n v="109"/>
    <n v="2876.0359449559637"/>
    <n v="32124.031485028434"/>
    <n v="4.727483653151654E-2"/>
    <n v="2180.2002711275231"/>
    <n v="22692.153710729246"/>
    <n v="6.1153374712276554E-2"/>
    <n v="2792.3191735082569"/>
    <n v="35488.536633682495"/>
    <n v="8.1086844563616367E-2"/>
    <n v="524.87699578348622"/>
    <n v="7637.5190332328775"/>
    <n v="2.0720705990421084E-2"/>
  </r>
  <r>
    <x v="220"/>
    <x v="4"/>
    <x v="4"/>
    <x v="18"/>
    <n v="270633.89619649464"/>
    <n v="6717.3797500000001"/>
    <n v="3252.6626903280007"/>
    <n v="1.2018681828259954"/>
    <n v="15010.739373727003"/>
    <n v="35728.937577930999"/>
    <n v="0.27472496537872715"/>
    <n v="0.58489187394429631"/>
    <n v="0.14060904945068198"/>
    <n v="2580.4311053190004"/>
    <n v="0.95347668624829984"/>
    <n v="10649.236384868"/>
    <n v="25516.981254342005"/>
    <n v="0.78204621907691307"/>
    <n v="0.35292021096613824"/>
    <n v="0.17509008451859298"/>
    <n v="1791.2952383790002"/>
    <n v="16098.650801362002"/>
    <n v="0.27007303892713219"/>
    <n v="0.84969746905150401"/>
    <n v="800.38280746200007"/>
    <n v="9415.8243151083007"/>
    <n v="3.8864846486891036E-2"/>
    <n v="0.48572737102606256"/>
    <n v="621.18504905499992"/>
    <n v="406.860426238"/>
    <n v="3.716547062222153E-2"/>
    <n v="0.52524545543336321"/>
    <n v="211.42116319100003"/>
    <n v="7.8120725512334566E-2"/>
    <n v="84.372712449999995"/>
    <n v="3.1175958974754923E-2"/>
    <n v="376.43770936800001"/>
    <n v="56.039367041590886"/>
    <n v="233.48550938899999"/>
    <n v="34.758420407749014"/>
    <n v="187.86361559530084"/>
    <n v="0"/>
    <n v="0"/>
    <n v="0"/>
    <n v="142.95219997900003"/>
    <n v="233.48550938899999"/>
    <n v="2955.7337588039995"/>
    <n v="1.0921520919382468"/>
    <n v="14310.734286700997"/>
    <n v="38366.079291814007"/>
    <n v="2815.0890304799996"/>
    <n v="1.0401834618809518"/>
    <n v="36289.313260625"/>
    <n v="14.489342362383578"/>
    <n v="2612.6935102979996"/>
    <n v="0.96539773731855272"/>
    <n v="33504.713499451995"/>
    <n v="13.392535318851854"/>
    <n v="8.7926381743364646E-2"/>
    <n v="-9.9715751482704063E-3"/>
    <n v="0.11304384599645467"/>
    <n v="1349.3871308039998"/>
    <n v="6694.2829363949995"/>
    <n v="17657.238152806"/>
    <n v="3.5114139480588724E-2"/>
    <n v="2.2171144990514646E-2"/>
    <n v="5.0132568205372374E-2"/>
    <n v="948.70360526399998"/>
    <n v="400.68352553999978"/>
    <n v="403.28355130100005"/>
    <n v="202.39552018200001"/>
    <n v="30.130129263869591"/>
    <n v="7.4785724562399264E-2"/>
    <n v="2784.5997611729999"/>
    <n v="381.81574812500003"/>
    <n v="545.66746018000003"/>
    <n v="73.184348212000003"/>
    <n v="296.9289315240012"/>
    <n v="700.00508702600246"/>
    <n v="-2637.1417138829993"/>
    <n v="-1.4468068017867173"/>
    <n v="-1.2612736237623063"/>
    <n v="-0.16150113201526739"/>
    <n v="44.203088492056921"/>
    <n v="0.10971609088774859"/>
    <n v="-381.82423380740869"/>
    <n v="-1.1323181563350462"/>
    <n v="499.32445170600124"/>
    <n v="0.18450181545014785"/>
    <n v="447.30158323800003"/>
    <n v="2176.8629221209999"/>
    <n v="8122.3945286485978"/>
    <n v="-0.16095168321543141"/>
    <n v="-0.21337733083517618"/>
    <n v="2.1680802742914729E-2"/>
    <n v="66.588699743824975"/>
    <n v="0.16527921650776339"/>
    <n v="0.80435708634977543"/>
    <n v="3.2825424134534669"/>
    <n v="311.71584577800002"/>
    <n v="46.404380484518541"/>
    <n v="936.44726461840617"/>
    <n v="0"/>
    <n v="0"/>
    <n v="135.58573746000002"/>
    <n v="20.184319259306434"/>
    <n v="3403.0353420419997"/>
    <n v="1.2574313084460103"/>
    <n v="-150.37265171399883"/>
    <n v="-1476.8578350949974"/>
    <n v="-10759.536242531598"/>
    <n v="-22.385611251768047"/>
    <n v="-1568.2411732513372"/>
    <n v="-0.87444500549064208"/>
    <n v="-0.72884558344614658"/>
    <n v="-3.0244873459644328E-2"/>
    <n v="-5.5563125620014822E-2"/>
    <n v="-4.4148605697885133"/>
    <n v="52.022868468001178"/>
    <n v="-7974.9364813585962"/>
    <n v="1.9222598942384438E-2"/>
    <n v="-3.3180535262567883"/>
    <n v="1427.4956922399999"/>
    <n v="109.6"/>
    <n v="2967.7579291313878"/>
    <n v="33150.168675333902"/>
    <n v="0.11683147667407923"/>
    <n v="2354.4079428093069"/>
    <n v="23676.631839597208"/>
    <n v="0.15027624220993285"/>
    <n v="2696.8373711715326"/>
    <n v="35615.032576012971"/>
    <n v="9.1258834522143895E-2"/>
    <n v="408.12188251642345"/>
    <n v="7541.2834224541257"/>
    <n v="1.651912307716108E-3"/>
  </r>
  <r>
    <x v="221"/>
    <x v="5"/>
    <x v="5"/>
    <x v="18"/>
    <n v="270633.89619649464"/>
    <n v="6744.5118181818189"/>
    <n v="2887.502883445"/>
    <n v="1.0669405880143406"/>
    <n v="17898.242257172002"/>
    <n v="36032.068262444001"/>
    <n v="0.24639211659624216"/>
    <n v="0.11729374145034899"/>
    <n v="0.14396866877929204"/>
    <n v="1861.138448254"/>
    <n v="0.68769598871780435"/>
    <n v="12510.374833121999"/>
    <n v="25584.016147470003"/>
    <n v="3.7364004400120665E-2"/>
    <n v="0.29434627740884545"/>
    <n v="0.1728099164856769"/>
    <n v="1072.64982831"/>
    <n v="16109.158109258999"/>
    <n v="0.27003900629579336"/>
    <n v="9.8925593270799972E-3"/>
    <n v="776.07633750600007"/>
    <n v="9498.4169791663007"/>
    <n v="4.4329560063776086E-2"/>
    <n v="0.11909820983578356"/>
    <n v="640.52632371899995"/>
    <n v="443.50516699100001"/>
    <n v="0.15152233447619201"/>
    <n v="0.24956479203161086"/>
    <n v="225.68399691599998"/>
    <n v="8.3390883436175844E-2"/>
    <n v="288.17929708399998"/>
    <n v="0.10648307589481196"/>
    <n v="512.50114119099999"/>
    <n v="75.98787799724839"/>
    <n v="209.029959338"/>
    <n v="30.992600350183707"/>
    <n v="218.85621594548456"/>
    <n v="0"/>
    <n v="0"/>
    <n v="0"/>
    <n v="303.47118185299996"/>
    <n v="209.029959338"/>
    <n v="2728.4649748649999"/>
    <n v="1.0081756251567204"/>
    <n v="17039.199261565998"/>
    <n v="38295.437631835004"/>
    <n v="2616.0530738429998"/>
    <n v="0.96663910567344657"/>
    <n v="36187.880305771003"/>
    <n v="14.323293182364882"/>
    <n v="2566.6339437759998"/>
    <n v="0.94837859552983961"/>
    <n v="33380.449367529996"/>
    <n v="13.219307879926347"/>
    <n v="-2.5237216438857346E-2"/>
    <n v="-1.2448114525244858E-2"/>
    <n v="9.7961767533421451E-2"/>
    <n v="1384.8668411679998"/>
    <n v="8079.1497775629996"/>
    <n v="17703.157246312003"/>
    <n v="3.429491075076041E-2"/>
    <n v="2.4229084525945854E-2"/>
    <n v="4.9111993851279179E-2"/>
    <n v="966.29867229899992"/>
    <n v="418.56816886899992"/>
    <n v="367.535119377"/>
    <n v="49.419130066999998"/>
    <n v="7.3273101744408207"/>
    <n v="1.8260510143607092E-2"/>
    <n v="2807.4309382410001"/>
    <n v="383.68446427999999"/>
    <n v="488.26043384400003"/>
    <n v="54.698986129000005"/>
    <n v="159.03790858000002"/>
    <n v="859.04299560600248"/>
    <n v="-2263.369369391"/>
    <n v="-1.7406260104698608"/>
    <n v="-1.2968422790022864"/>
    <n v="-0.33060896038524279"/>
    <n v="23.580343969635649"/>
    <n v="5.8764962857620028E-2"/>
    <n v="-326.23454422619477"/>
    <n v="-0.98404871120089521"/>
    <n v="208.45703864700002"/>
    <n v="7.7025473001227127E-2"/>
    <n v="602.67154546399979"/>
    <n v="2779.5344675849997"/>
    <n v="8091.0532406115981"/>
    <n v="-4.9433207627571973E-2"/>
    <n v="-0.18281823463788516"/>
    <n v="-4.608690058467535E-3"/>
    <n v="89.357326625082194"/>
    <n v="0.22268886267905927"/>
    <n v="1.0270459490288348"/>
    <n v="3.24096536937112"/>
    <n v="468.96272678699995"/>
    <n v="69.53249388973903"/>
    <n v="923.21682157713531"/>
    <n v="122.37152774"/>
    <n v="18.143867345611508"/>
    <n v="133.70881867699984"/>
    <n v="19.824832735343172"/>
    <n v="3331.1365203289997"/>
    <n v="1.23086448783578"/>
    <n v="-443.63363688399977"/>
    <n v="-1920.4914719789972"/>
    <n v="-10354.422610002597"/>
    <n v="-65.776982655446545"/>
    <n v="-1507.4998144580104"/>
    <n v="-0.47730773002566418"/>
    <n v="-0.69493267377144263"/>
    <n v="-0.10037826358274737"/>
    <n v="-0.16392389982143926"/>
    <n v="-4.2250140805720156"/>
    <n v="-394.2145068169998"/>
    <n v="-7546.9916717615979"/>
    <n v="-0.14566338967783216"/>
    <n v="-3.1210287781334785"/>
    <n v="1450.1665110240001"/>
    <n v="110"/>
    <n v="2625.0026213136362"/>
    <n v="33320.876710767196"/>
    <n v="0.11681257837796877"/>
    <n v="1691.9440438672727"/>
    <n v="23664.77383681111"/>
    <n v="0.14487804965098494"/>
    <n v="2480.4227044227273"/>
    <n v="35437.234354657929"/>
    <n v="7.3387941218908459E-2"/>
    <n v="547.88322314909067"/>
    <n v="7487.0651892869773"/>
    <n v="-2.7184212330265911E-2"/>
  </r>
  <r>
    <x v="222"/>
    <x v="6"/>
    <x v="6"/>
    <x v="18"/>
    <n v="270633.89619649464"/>
    <n v="6848.1768181818188"/>
    <n v="3169.6429617189997"/>
    <n v="1.1711921552567346"/>
    <n v="21067.885218891002"/>
    <n v="36382.179077541005"/>
    <n v="0.22633343006350781"/>
    <n v="0.12417337235060688"/>
    <n v="0.16478713407305823"/>
    <n v="2419.9808894689995"/>
    <n v="0.89418987180821008"/>
    <n v="14930.355722590999"/>
    <n v="25879.983452207001"/>
    <n v="0.13934341421565977"/>
    <n v="0.26642053048768699"/>
    <n v="0.19530652464058984"/>
    <n v="1557.8964046450001"/>
    <n v="16272.406479142001"/>
    <n v="0.28583090224085672"/>
    <n v="0.11705345421496172"/>
    <n v="859.92587838899999"/>
    <n v="9601.5558190529991"/>
    <n v="6.7618143900709748E-2"/>
    <n v="0.13628515637743277"/>
    <n v="666.63966532699999"/>
    <n v="475.463605691"/>
    <n v="4.912110783524648E-2"/>
    <n v="0.18611368318163812"/>
    <n v="207.17329895"/>
    <n v="7.6551127505322225E-2"/>
    <n v="88.889463215999996"/>
    <n v="3.2844911323103999E-2"/>
    <n v="453.59931008400008"/>
    <n v="66.236506756031744"/>
    <n v="224.16403720299999"/>
    <n v="32.733389215045882"/>
    <n v="251.58960516053045"/>
    <n v="0"/>
    <n v="0"/>
    <n v="0"/>
    <n v="229.43527288100009"/>
    <n v="224.16403720299999"/>
    <n v="3084.2487281949998"/>
    <n v="1.1396387413185194"/>
    <n v="20123.447989761"/>
    <n v="38278.400416374003"/>
    <n v="2715.4483904139997"/>
    <n v="1.0033659599100768"/>
    <n v="36214.106007333001"/>
    <n v="14.20575143378502"/>
    <n v="2571.4085036209999"/>
    <n v="0.95014280907149207"/>
    <n v="33400.847877078995"/>
    <n v="13.106152071652451"/>
    <n v="-5.4935970982784577E-3"/>
    <n v="-1.1388538663687831E-2"/>
    <n v="8.4139658828628283E-2"/>
    <n v="1375.5929881709999"/>
    <n v="9454.7427657339995"/>
    <n v="17612.975603992003"/>
    <n v="-6.1524903245044893E-2"/>
    <n v="1.07911280703199E-2"/>
    <n v="3.2629100685934276E-2"/>
    <n v="955.26941412300005"/>
    <n v="420.32357404799984"/>
    <n v="330.52581095599999"/>
    <n v="144.03988679299999"/>
    <n v="21.033318884316188"/>
    <n v="5.3223150838585032E-2"/>
    <n v="2813.2581302539998"/>
    <n v="382.30807468900002"/>
    <n v="553.11653568999998"/>
    <n v="298.66543189600003"/>
    <n v="85.394233523999901"/>
    <n v="944.43722913000238"/>
    <n v="-1896.2213388330001"/>
    <n v="-1.3030810389174459"/>
    <n v="-1.2973957944872196"/>
    <n v="-0.53439346121677744"/>
    <n v="12.469630354356408"/>
    <n v="3.1553413938215313E-2"/>
    <n v="-272.93534989324479"/>
    <n v="-0.8350561560934"/>
    <n v="229.43412031699989"/>
    <n v="8.4776564776800345E-2"/>
    <n v="670.32467355199992"/>
    <n v="3449.8591411369998"/>
    <n v="8046.3719532329987"/>
    <n v="-6.2490790035434673E-2"/>
    <n v="-0.1619175881506717"/>
    <n v="-3.3444334113341467E-2"/>
    <n v="97.883669091647405"/>
    <n v="0.24768688733110816"/>
    <n v="1.2747328363599428"/>
    <n v="3.1906272190042539"/>
    <n v="514.27708160299994"/>
    <n v="75.096933863857174"/>
    <n v="912.98822825899902"/>
    <n v="153.42057214299999"/>
    <n v="22.403126586286501"/>
    <n v="156.04759194899998"/>
    <n v="22.786735227790217"/>
    <n v="3754.5734017469995"/>
    <n v="1.3873256286496276"/>
    <n v="-584.93044002800002"/>
    <n v="-2505.4219120069974"/>
    <n v="-9942.5932920659998"/>
    <n v="-85.414038737290994"/>
    <n v="-1448.4711988725564"/>
    <n v="-0.41316808252528292"/>
    <n v="-0.65641797805683977"/>
    <n v="-0.19800799721131013"/>
    <n v="-0.21613347339289285"/>
    <n v="-4.0256833750976542"/>
    <n v="-440.89055323500003"/>
    <n v="-7129.3351618119996"/>
    <n v="-0.16291032255430782"/>
    <n v="-2.9260840129650836"/>
    <n v="1442.254379425"/>
    <n v="111.3"/>
    <n v="2847.837342065588"/>
    <n v="33503.749831072855"/>
    <n v="0.1335266011857914"/>
    <n v="2174.2865134492358"/>
    <n v="23831.486073576034"/>
    <n v="0.16288618700144686"/>
    <n v="2771.1129633378255"/>
    <n v="35277.075159530716"/>
    <n v="5.6412066772753233E-2"/>
    <n v="602.26835000179688"/>
    <n v="7413.524502492367"/>
    <n v="-5.8796734602396317E-2"/>
  </r>
  <r>
    <x v="223"/>
    <x v="7"/>
    <x v="7"/>
    <x v="18"/>
    <n v="270633.89619649464"/>
    <n v="6926.4577272727274"/>
    <n v="2648.102358742"/>
    <n v="0.97848140826355934"/>
    <n v="23715.987577633001"/>
    <n v="36134.144691183996"/>
    <n v="0.18132745310656517"/>
    <n v="-8.5643188905612733E-2"/>
    <n v="0.14248447387530661"/>
    <n v="1933.2349474300004"/>
    <n v="0.71433585171695158"/>
    <n v="16863.590670021"/>
    <n v="25895.762960641001"/>
    <n v="8.2294003360321444E-3"/>
    <n v="0.23030214510537372"/>
    <n v="0.19007317467092522"/>
    <n v="1022.8232822530001"/>
    <n v="16201.539900361002"/>
    <n v="0.26297052119724995"/>
    <n v="-6.4795863348318106E-2"/>
    <n v="923.38972361100014"/>
    <n v="9706.0700739019994"/>
    <n v="8.1927257122718533E-2"/>
    <n v="0.12763143949959566"/>
    <n v="656.10426288999997"/>
    <n v="513.08818147900001"/>
    <n v="3.2967615543308071E-2"/>
    <n v="0.29464876306388832"/>
    <n v="199.86120596400002"/>
    <n v="7.3849288198138394E-2"/>
    <n v="116.03432881099999"/>
    <n v="4.2875016929421465E-2"/>
    <n v="398.97187653700001"/>
    <n v="57.601142206652"/>
    <n v="200.60034842300001"/>
    <n v="28.961462889341249"/>
    <n v="280.55106804987167"/>
    <n v="0"/>
    <n v="0"/>
    <n v="0"/>
    <n v="198.371528114"/>
    <n v="200.60034842300001"/>
    <n v="3025.9295728259999"/>
    <n v="1.1180896463276033"/>
    <n v="23149.377562587"/>
    <n v="38133.226809492997"/>
    <n v="2852.2105424789997"/>
    <n v="1.0538999669162443"/>
    <n v="35970.569138478"/>
    <n v="13.969298187749837"/>
    <n v="2588.9290179939999"/>
    <n v="0.95661668932789534"/>
    <n v="33128.561463331003"/>
    <n v="12.870171938714547"/>
    <n v="-4.5780158718901509E-2"/>
    <n v="-1.6024161817618787E-2"/>
    <n v="6.760628190556961E-2"/>
    <n v="1396.2733383199998"/>
    <n v="10851.016104053999"/>
    <n v="17649.701627242001"/>
    <n v="2.7013420454667481E-2"/>
    <n v="1.2849771723890901E-2"/>
    <n v="3.0206678104304663E-2"/>
    <n v="952.91096471399999"/>
    <n v="443.36237360599978"/>
    <n v="395.01850473500002"/>
    <n v="263.28152448499998"/>
    <n v="38.010991310657481"/>
    <n v="9.7283277588348926E-2"/>
    <n v="2842.0076751469996"/>
    <n v="348.61671588400003"/>
    <n v="481.67302708700004"/>
    <n v="141.06646231500002"/>
    <n v="-377.82721408399993"/>
    <n v="566.61001504600245"/>
    <n v="-1999.0821183090006"/>
    <n v="0.37408485738501862"/>
    <n v="-1.1642034832444634"/>
    <n v="-0.51131602564369361"/>
    <n v="-54.548403954927231"/>
    <n v="-0.13960823806404399"/>
    <n v="-287.92564123568104"/>
    <n v="-0.86005432582588703"/>
    <n v="-114.54568959899996"/>
    <n v="-4.2324960475695061E-2"/>
    <n v="514.17291009999997"/>
    <n v="3964.0320512369999"/>
    <n v="8085.6461318249994"/>
    <n v="8.2700112647781099E-2"/>
    <n v="-0.13661552308940828"/>
    <n v="5.6367786214581717E-3"/>
    <n v="74.233169441785364"/>
    <n v="0.18998836336697567"/>
    <n v="1.4647211997269185"/>
    <n v="3.182670781776582"/>
    <n v="381.98093637699998"/>
    <n v="55.148093212633221"/>
    <n v="918.30178433467995"/>
    <n v="0"/>
    <n v="0"/>
    <n v="132.19197372299999"/>
    <n v="19.085076229152158"/>
    <n v="3540.102482926"/>
    <n v="1.308078009694579"/>
    <n v="-892.0001241839999"/>
    <n v="-3397.4220361909975"/>
    <n v="-10084.728250134001"/>
    <n v="-128.78157339671262"/>
    <n v="-1469.3732387993389"/>
    <n v="0.18954735396525035"/>
    <n v="-0.57753641086885443"/>
    <n v="-0.16868606222237958"/>
    <n v="-0.32959660143101965"/>
    <n v="-4.0427251076024699"/>
    <n v="-628.71859969899992"/>
    <n v="-7242.720574987"/>
    <n v="-0.23231332384267075"/>
    <n v="-2.9435988585671802"/>
    <n v="1446.907495383"/>
    <n v="112.3"/>
    <n v="2358.0608715422977"/>
    <n v="33137.317057178654"/>
    <n v="0.10870941685322921"/>
    <n v="1721.4914937043638"/>
    <n v="23749.162478855189"/>
    <n v="0.1546779918921013"/>
    <n v="2694.5054076812107"/>
    <n v="34988.416710479098"/>
    <n v="3.7076439795139748E-2"/>
    <n v="457.85655396260017"/>
    <n v="7424.6277812828121"/>
    <n v="-2.2744859054109501E-2"/>
  </r>
  <r>
    <x v="224"/>
    <x v="8"/>
    <x v="8"/>
    <x v="18"/>
    <n v="270633.89619649464"/>
    <n v="6898.7559523809514"/>
    <n v="3315.3288757459995"/>
    <n v="1.2250235178740856"/>
    <n v="27031.316453379"/>
    <n v="36242.839986139996"/>
    <n v="0.16102213461595216"/>
    <n v="3.3897011372662433E-2"/>
    <n v="0.13687231584493742"/>
    <n v="2528.8351176839997"/>
    <n v="0.93441182099670561"/>
    <n v="19392.425787705"/>
    <n v="25925.565391736"/>
    <n v="1.1925586749998995E-2"/>
    <n v="0.19662736670336667"/>
    <n v="0.17678257200378789"/>
    <n v="1544.6118799219998"/>
    <n v="16018.289456078001"/>
    <n v="0.21737682912226197"/>
    <n v="-0.10605616067664125"/>
    <n v="1010.8814183000002"/>
    <n v="9939.5885287269994"/>
    <n v="0.11526071293338847"/>
    <n v="0.30039822553561901"/>
    <n v="692.01085380899997"/>
    <n v="538.70714502999999"/>
    <n v="6.0414204744431377E-2"/>
    <n v="0.2830336052850333"/>
    <n v="193.31332771000001"/>
    <n v="7.1429828423873493E-2"/>
    <n v="100.51694366500001"/>
    <n v="3.7141298661280533E-2"/>
    <n v="492.66348668699999"/>
    <n v="71.413380917898422"/>
    <n v="192.795529673"/>
    <n v="27.946419760864412"/>
    <n v="308.49748781073606"/>
    <n v="108.654045123"/>
    <n v="15.74980269964478"/>
    <n v="15.74980269964478"/>
    <n v="191.21391189100001"/>
    <n v="301.44957479599998"/>
    <n v="3377.1678384780002"/>
    <n v="1.2478731917697392"/>
    <n v="26526.545401064999"/>
    <n v="37812.681318912"/>
    <n v="3217.8660913890003"/>
    <n v="1.1890107398271568"/>
    <n v="35635.698931995001"/>
    <n v="13.677476001756064"/>
    <n v="2695.6476409110001"/>
    <n v="0.99604952624035537"/>
    <n v="32722.199331492"/>
    <n v="12.573258007335509"/>
    <n v="-8.6687490904702624E-2"/>
    <n v="-2.5622014973866403E-2"/>
    <n v="3.1578548256073313E-2"/>
    <n v="1383.8598848250001"/>
    <n v="12234.875988878999"/>
    <n v="17693.899572184997"/>
    <n v="3.2991864310852215E-2"/>
    <n v="1.5088514250445773E-2"/>
    <n v="2.989802853800394E-2"/>
    <n v="952.863064485"/>
    <n v="430.99682034000011"/>
    <n v="462.39897387600001"/>
    <n v="522.21845047800002"/>
    <n v="75.697481412973886"/>
    <n v="0.19296121358680127"/>
    <n v="2913.4996005029998"/>
    <n v="346.13246358799995"/>
    <n v="545.89265405800006"/>
    <n v="116.66541165300001"/>
    <n v="-61.838962732000709"/>
    <n v="504.77105231400174"/>
    <n v="-1569.8413327720014"/>
    <n v="-0.8740755183858101"/>
    <n v="-1.1280580094402073"/>
    <n v="-0.67128806253558326"/>
    <n v="-8.9637846531820529"/>
    <n v="-2.2849673895653608E-2"/>
    <n v="-226.58393803158941"/>
    <n v="-0.67821471251602294"/>
    <n v="460.37948774599931"/>
    <n v="0.17011153969114765"/>
    <n v="782.87648019799997"/>
    <n v="4746.9085314349995"/>
    <n v="8255.9465725169994"/>
    <n v="0.27800702232711427"/>
    <n v="-8.7807816369003588E-2"/>
    <n v="3.16969793073969E-2"/>
    <n v="113.48081967268428"/>
    <n v="0.28927510234327408"/>
    <n v="1.7539963020701925"/>
    <n v="3.2166151494934749"/>
    <n v="616.521535503"/>
    <n v="89.367059765351087"/>
    <n v="941.73470128002737"/>
    <n v="121.580378049"/>
    <n v="17.623522108654861"/>
    <n v="166.35494469499997"/>
    <n v="24.11375990733319"/>
    <n v="4160.0443186760003"/>
    <n v="1.5371482941130132"/>
    <n v="-844.71544293000068"/>
    <n v="-4242.1374791209983"/>
    <n v="-9825.7879052890003"/>
    <n v="-122.44460432586632"/>
    <n v="-1433.8128370960794"/>
    <n v="-0.23462056531867626"/>
    <n v="-0.53615457674892664"/>
    <n v="-0.23104068932940391"/>
    <n v="-0.3121247762389277"/>
    <n v="-3.8948298620094981"/>
    <n v="-322.49699245200065"/>
    <n v="-6912.2883047860005"/>
    <n v="-0.11916356265212642"/>
    <n v="-2.7906118675889449"/>
    <n v="1440.911340136"/>
    <n v="113.4"/>
    <n v="2923.5704371657844"/>
    <n v="33052.788450451379"/>
    <n v="9.8850582610458648E-2"/>
    <n v="2230.0133312910048"/>
    <n v="23634.867473758761"/>
    <n v="0.13693634502650487"/>
    <n v="2978.1021503333336"/>
    <n v="34497.744630925939"/>
    <n v="-2.2144155823078382E-3"/>
    <n v="690.36726648853607"/>
    <n v="7540.3458549889838"/>
    <n v="-1.5256179471088149E-3"/>
  </r>
  <r>
    <x v="225"/>
    <x v="9"/>
    <x v="9"/>
    <x v="18"/>
    <n v="270633.89619649464"/>
    <n v="6907.0061904761906"/>
    <n v="2947.8375198389999"/>
    <n v="1.0892344090182675"/>
    <n v="29979.153973217999"/>
    <n v="36545.088131522993"/>
    <n v="0.15624927816194667"/>
    <n v="0.11424605356420803"/>
    <n v="0.15114401608950057"/>
    <n v="2167.0619417789999"/>
    <n v="0.80073559603398592"/>
    <n v="21559.487729484001"/>
    <n v="26206.649134088999"/>
    <n v="0.14903870174032119"/>
    <n v="0.19166651222787068"/>
    <n v="0.19289494607563795"/>
    <n v="1016.9021115290001"/>
    <n v="15942.949962050001"/>
    <n v="0.20913404331223684"/>
    <n v="-6.8976949463099513E-2"/>
    <n v="1150.8719001879999"/>
    <n v="10309.577161622999"/>
    <n v="0.16957666793238557"/>
    <n v="0.47380786398339869"/>
    <n v="655.57414205400005"/>
    <n v="605.03007548000005"/>
    <n v="3.8649258658177255E-2"/>
    <n v="0.38651538490352566"/>
    <n v="259.81220650900002"/>
    <n v="9.6001354656758325E-2"/>
    <n v="87.918743326000012"/>
    <n v="3.2486227542674967E-2"/>
    <n v="433.04462822500005"/>
    <n v="62.69642972408348"/>
    <n v="201.08817072599999"/>
    <n v="29.113651440369757"/>
    <n v="337.61113925110584"/>
    <n v="38.360807479999998"/>
    <n v="5.5538979439303615"/>
    <n v="21.303700643575141"/>
    <n v="193.59565001900006"/>
    <n v="239.44897820599999"/>
    <n v="3186.2787068130001"/>
    <n v="1.1773391107297189"/>
    <n v="29712.824107877997"/>
    <n v="38034.181532748997"/>
    <n v="3018.0907025380002"/>
    <n v="1.1151931612981345"/>
    <n v="35783.358326729998"/>
    <n v="13.596231027623787"/>
    <n v="2676.283735385"/>
    <n v="0.98889450767167597"/>
    <n v="32873.891032190004"/>
    <n v="12.509865293051245"/>
    <n v="7.4710543928244944E-2"/>
    <n v="-1.5768585078556829E-2"/>
    <n v="2.7263658700119375E-2"/>
    <n v="1382.3921958400003"/>
    <n v="13617.268184719"/>
    <n v="17734.527507622999"/>
    <n v="3.0279488459342252E-2"/>
    <n v="1.6610204718536137E-2"/>
    <n v="2.9679553879288001E-2"/>
    <n v="989.91430062800009"/>
    <n v="392.47789521200025"/>
    <n v="491.69673887100004"/>
    <n v="341.80696715300002"/>
    <n v="49.486993022288686"/>
    <n v="0.12629865362645851"/>
    <n v="2909.4672945399998"/>
    <n v="414.991824834"/>
    <n v="469.25483080600003"/>
    <n v="86.13614930899999"/>
    <n v="-238.44118697400017"/>
    <n v="266.32986534000156"/>
    <n v="-1489.0934012260013"/>
    <n v="-0.25297833435051886"/>
    <n v="-1.062505152506223"/>
    <n v="-0.71786762090575551"/>
    <n v="-34.521640838077964"/>
    <n v="-8.8104701711451239E-2"/>
    <n v="-215.62820653488509"/>
    <n v="-0.63327667853349923"/>
    <n v="103.36578017899984"/>
    <n v="3.8193951915007268E-2"/>
    <n v="798.04740953099986"/>
    <n v="5544.9559409659996"/>
    <n v="8397.5232450079984"/>
    <n v="0.21566334111001417"/>
    <n v="-5.3813083598909239E-2"/>
    <n v="5.7136997991561911E-2"/>
    <n v="115.54172495623317"/>
    <n v="0.29488080419592932"/>
    <n v="2.0488771062661217"/>
    <n v="3.2378692612638948"/>
    <n v="637.54195813299998"/>
    <n v="92.303661029301296"/>
    <n v="962.97936641427043"/>
    <n v="137.26188221699999"/>
    <n v="19.872847718924188"/>
    <n v="160.50545139799988"/>
    <n v="23.238063926931872"/>
    <n v="3984.3261163440002"/>
    <n v="1.4722199149256481"/>
    <n v="-1036.488596505"/>
    <n v="-5278.6260756259981"/>
    <n v="-9886.6166462340007"/>
    <n v="-150.06336579431112"/>
    <n v="-1444.8663057825672"/>
    <n v="6.2346257866770616E-2"/>
    <n v="-0.47846075753174877"/>
    <n v="-0.25223990567993426"/>
    <n v="-0.38298550590738056"/>
    <n v="-3.871145939797394"/>
    <n v="-694.68162935200007"/>
    <n v="-6977.1493516939991"/>
    <n v="-0.25668685228092203"/>
    <n v="-2.7847802052248514"/>
    <n v="1471.861591567"/>
    <n v="115.2"/>
    <n v="2558.886735971354"/>
    <n v="33141.470354997902"/>
    <n v="0.10799536526318421"/>
    <n v="1881.1301577942706"/>
    <n v="23755.046931808869"/>
    <n v="0.14762651980577313"/>
    <n v="2765.8669329973959"/>
    <n v="34495.377676924269"/>
    <n v="-1.0969483241589972E-2"/>
    <n v="692.74948744010396"/>
    <n v="7620.1441407110669"/>
    <n v="1.7961414386764574E-2"/>
  </r>
  <r>
    <x v="226"/>
    <x v="10"/>
    <x v="10"/>
    <x v="18"/>
    <n v="270633.89619649464"/>
    <n v="6855.6470454545452"/>
    <n v="3559.3927853899995"/>
    <n v="1.3152058317209794"/>
    <n v="33538.546758607998"/>
    <n v="37038.965698256005"/>
    <n v="0.15676294685154124"/>
    <n v="0.16110752402311279"/>
    <n v="0.16693557045507101"/>
    <n v="2678.8939097809998"/>
    <n v="0.98985897458904404"/>
    <n v="24238.381639265001"/>
    <n v="26528.634114722001"/>
    <n v="0.13661324654974893"/>
    <n v="0.18532112263574763"/>
    <n v="0.19671619149274044"/>
    <n v="1527.9913809720001"/>
    <n v="15877.060506676"/>
    <n v="0.18228005509252831"/>
    <n v="-4.1339009712327512E-2"/>
    <n v="1147.7448856420001"/>
    <n v="10670.186538359998"/>
    <n v="0.21673651406219618"/>
    <n v="0.45812871183851289"/>
    <n v="659.7512332660001"/>
    <n v="653.89935104400001"/>
    <n v="-6.4522625739263262E-2"/>
    <n v="0.51441478646473149"/>
    <n v="248.22585705200004"/>
    <n v="9.1720165337964468E-2"/>
    <n v="200.12383474900003"/>
    <n v="7.3946330286616957E-2"/>
    <n v="432.14918380800003"/>
    <n v="63.035506487243261"/>
    <n v="229.413789409"/>
    <n v="33.463477318469408"/>
    <n v="371.07461656957526"/>
    <n v="32.254374538"/>
    <n v="4.7047892524434154"/>
    <n v="26.008489896018556"/>
    <n v="170.48101986100002"/>
    <n v="261.66816394699998"/>
    <n v="3421.9412412829997"/>
    <n v="1.2644170923802125"/>
    <n v="33134.765349160996"/>
    <n v="38438.649984204996"/>
    <n v="3198.1724097169999"/>
    <n v="1.1817338680277345"/>
    <n v="36064.647318816002"/>
    <n v="13.562164835231531"/>
    <n v="2958.2329474210001"/>
    <n v="1.093075549292305"/>
    <n v="33102.223371328"/>
    <n v="12.46507797664608"/>
    <n v="0.13404212055187692"/>
    <n v="-2.1552260044067628E-3"/>
    <n v="2.7775191655587728E-2"/>
    <n v="1382.6076214259999"/>
    <n v="14999.875806144999"/>
    <n v="17645.295187878"/>
    <n v="-6.0626374681751583E-2"/>
    <n v="8.9635508812708764E-3"/>
    <n v="1.3722488572870173E-2"/>
    <n v="1000.132788132"/>
    <n v="382.47483329399995"/>
    <n v="750.25064140799998"/>
    <n v="239.93946229599999"/>
    <n v="34.998806196577092"/>
    <n v="8.8658318735429634E-2"/>
    <n v="2962.4239474880005"/>
    <n v="381.25620419000001"/>
    <n v="515.93060813800003"/>
    <n v="151.95670382499998"/>
    <n v="137.45154410699979"/>
    <n v="403.78140944700135"/>
    <n v="-1399.6842859490007"/>
    <n v="1.8610448608537222"/>
    <n v="-1.0958444133546805"/>
    <n v="-0.75268378456997131"/>
    <n v="20.049390407012478"/>
    <n v="5.0788739340767074E-2"/>
    <n v="-202.4109553922743"/>
    <n v="-0.60251273261477256"/>
    <n v="377.39100640299978"/>
    <n v="0.1394470580761967"/>
    <n v="484.37519161999995"/>
    <n v="6029.3311325859995"/>
    <n v="8338.4634667329992"/>
    <n v="-0.1086786488665078"/>
    <n v="-5.8469082715466802E-2"/>
    <n v="0.11104110866716033"/>
    <n v="70.653461067712357"/>
    <n v="0.17897802101933225"/>
    <n v="2.2278551272854541"/>
    <n v="3.1903355659633195"/>
    <n v="312.09690115000001"/>
    <n v="45.524062000380773"/>
    <n v="956.00896958040107"/>
    <n v="0"/>
    <n v="0"/>
    <n v="172.27829046999994"/>
    <n v="25.12939906733158"/>
    <n v="3906.3164329029996"/>
    <n v="1.4433951133995446"/>
    <n v="-346.92364751300016"/>
    <n v="-5625.5497231389982"/>
    <n v="-9738.1477526819999"/>
    <n v="-50.604070660699882"/>
    <n v="-1425.0203406409871"/>
    <n v="-0.29969949332063095"/>
    <n v="-0.47011941569269722"/>
    <n v="-0.26027675198134315"/>
    <n v="-0.12818928167856516"/>
    <n v="-3.7928482985780918"/>
    <n v="-106.98418521700017"/>
    <n v="-6775.7238051939994"/>
    <n v="-3.9530962943135531E-2"/>
    <n v="-2.6957614399926397"/>
    <n v="1371.4390292420001"/>
    <n v="115.8"/>
    <n v="3073.7416108721932"/>
    <n v="33371.505826114066"/>
    <n v="0.11823000453914845"/>
    <n v="2313.379887548359"/>
    <n v="23882.054899924944"/>
    <n v="0.1459632925723866"/>
    <n v="2955.0442498126076"/>
    <n v="34651.282047491048"/>
    <n v="-1.4818958379519076E-2"/>
    <n v="418.28600312607938"/>
    <n v="7534.3160715783351"/>
    <n v="6.7333790144138428E-2"/>
  </r>
  <r>
    <x v="227"/>
    <x v="11"/>
    <x v="11"/>
    <x v="18"/>
    <n v="270633.89619649464"/>
    <n v="6815.5428571428565"/>
    <n v="3563.3916745649999"/>
    <n v="1.3166834327278012"/>
    <n v="37101.938433172996"/>
    <n v="37101.938433172996"/>
    <n v="0.14181356428432634"/>
    <n v="1.7990056619717754E-2"/>
    <n v="0.14181356428432634"/>
    <n v="2170.8782761369998"/>
    <n v="0.8021457425129136"/>
    <n v="26409.259915401999"/>
    <n v="26409.259915401999"/>
    <n v="-5.2122724721072378E-2"/>
    <n v="0.16140602675738602"/>
    <n v="0.16140602675738602"/>
    <n v="1008.68023181"/>
    <n v="15514.400114978002"/>
    <n v="0.11064962073389917"/>
    <n v="-0.26445682821696448"/>
    <n v="1113.0767091570001"/>
    <n v="10857.655667774001"/>
    <n v="0.23358692423137195"/>
    <n v="0.20253629455589794"/>
    <n v="684.21707387599997"/>
    <n v="591.44173758099998"/>
    <n v="2.463439025330616E-2"/>
    <n v="0.19708674596946252"/>
    <n v="168.59532213600002"/>
    <n v="6.2296454548173383E-2"/>
    <n v="258.05542989099996"/>
    <n v="9.5352220663311879E-2"/>
    <n v="965.86264640099989"/>
    <n v="141.71470514469027"/>
    <n v="253.465897961"/>
    <n v="37.189392433408514"/>
    <n v="408.26400900298376"/>
    <n v="134.47109585199999"/>
    <n v="19.73006386586961"/>
    <n v="45.73855376188817"/>
    <n v="577.92565258799993"/>
    <n v="387.93699381299996"/>
    <n v="5916.542261603"/>
    <n v="2.1861793163215872"/>
    <n v="39051.307610763994"/>
    <n v="39051.307610763994"/>
    <n v="5487.947209127"/>
    <n v="2.0278122165238521"/>
    <n v="36560.735100614998"/>
    <n v="13.509296364735466"/>
    <n v="5435.8342545550004"/>
    <n v="2.0085563305079477"/>
    <n v="33598.25112904"/>
    <n v="12.414650049839242"/>
    <n v="0.1155111147235417"/>
    <n v="1.4050569316159445E-2"/>
    <n v="1.4050569316159445E-2"/>
    <n v="2841.2442090250001"/>
    <n v="17841.12001517"/>
    <n v="17841.12001517"/>
    <n v="7.4024114529513962E-2"/>
    <n v="1.879178908953727E-2"/>
    <n v="1.879178908953727E-2"/>
    <n v="1009.943126875"/>
    <n v="1831.3010821500002"/>
    <n v="1154.8788095780001"/>
    <n v="52.112954572"/>
    <n v="7.6461927779361467"/>
    <n v="1.9255886015905124E-2"/>
    <n v="2962.4839715749999"/>
    <n v="763.47756059500011"/>
    <n v="883.77359831199999"/>
    <n v="221.055129521"/>
    <n v="-2353.1505870380001"/>
    <n v="-1949.3691775909988"/>
    <n v="-1949.3691775909988"/>
    <n v="0.3047936498294741"/>
    <n v="-0.67598806100454278"/>
    <n v="-0.67598806100454278"/>
    <n v="-345.26238574992459"/>
    <n v="-0.86949588359378582"/>
    <n v="-287.95695792241384"/>
    <n v="-0.72029749598537096"/>
    <n v="-2301.0376324660001"/>
    <n v="-0.85023999757788071"/>
    <n v="1847.869838826"/>
    <n v="7877.2009714119995"/>
    <n v="7877.2009714119995"/>
    <n v="-0.19975576475195467"/>
    <n v="-9.5913585361336207E-2"/>
    <n v="-9.5913585361336207E-2"/>
    <n v="271.12584830853012"/>
    <n v="0.68279319952011774"/>
    <n v="2.9106483268055721"/>
    <n v="2.9106483268055721"/>
    <n v="1363.3710899869998"/>
    <n v="200.03851763005986"/>
    <n v="893.76371968243075"/>
    <n v="122.45001160699999"/>
    <n v="17.966288845013917"/>
    <n v="484.4987488390002"/>
    <n v="71.087330678470252"/>
    <n v="7764.412100429"/>
    <n v="2.8689725158417048"/>
    <n v="-4201.0204258640006"/>
    <n v="-9826.5701490029987"/>
    <n v="-9826.5701490029987"/>
    <n v="-616.38823405845483"/>
    <n v="-1449.1549551288244"/>
    <n v="2.1500374139610257E-2"/>
    <n v="-0.33285263984232871"/>
    <n v="-0.33285263984232871"/>
    <n v="-1.5522890831139038"/>
    <n v="-3.630945822790943"/>
    <n v="-4148.907471292001"/>
    <n v="-6864.0861774279992"/>
    <n v="-1.5330331970979989"/>
    <n v="-2.5362995078947197"/>
    <n v="2703.9785305569999"/>
    <n v="115.8"/>
    <n v="3077.1948830440415"/>
    <n v="33219.531945645191"/>
    <n v="8.9760719264194266E-2"/>
    <n v="1874.6789949369604"/>
    <n v="23643.954858462461"/>
    <n v="0.10834319502433565"/>
    <n v="5109.2765644240071"/>
    <n v="34867.676107261919"/>
    <n v="-3.4482845911092852E-2"/>
    <n v="1595.7425205751297"/>
    <n v="6999.8627119440553"/>
    <n v="-0.14124590912737212"/>
  </r>
  <r>
    <x v="228"/>
    <x v="0"/>
    <x v="0"/>
    <x v="19"/>
    <n v="292946.78898127569"/>
    <n v="6986.9590476190479"/>
    <n v="2954.8262798930004"/>
    <n v="1.0086563126936559"/>
    <n v="2954.8262798930004"/>
    <n v="37025.583491464"/>
    <n v="-2.5189830672230684E-2"/>
    <n v="-2.5189830672230684E-2"/>
    <n v="0.12198040648958708"/>
    <n v="2288.5460974770003"/>
    <n v="0.78121562807888556"/>
    <n v="2288.5460974770003"/>
    <n v="26682.322470302999"/>
    <n v="0.13548240366775577"/>
    <n v="0.13548240366775577"/>
    <n v="0.17196423585759613"/>
    <n v="1279.8969499239997"/>
    <n v="15567.817400041"/>
    <n v="0.1034189430532555"/>
    <n v="4.3553339360953514E-2"/>
    <n v="1018.0805296750001"/>
    <n v="11173.790655060002"/>
    <n v="0.29335241426713465"/>
    <n v="0.45036967712632947"/>
    <n v="808.44050036900001"/>
    <n v="526.23606046500004"/>
    <n v="9.5757931989405076E-2"/>
    <n v="0.43669146979082063"/>
    <n v="139.387799234"/>
    <n v="4.7581268843642881E-2"/>
    <n v="119.586086827"/>
    <n v="4.082177764871954E-2"/>
    <n v="407.30629635500003"/>
    <n v="58.295217358372547"/>
    <n v="238.444121129"/>
    <n v="34.127024289666451"/>
    <n v="34.127024289666451"/>
    <n v="0"/>
    <n v="0"/>
    <n v="0"/>
    <n v="168.86217522600003"/>
    <n v="238.444121129"/>
    <n v="2467.4700198060004"/>
    <n v="0.84229290527014911"/>
    <n v="2467.4700198060004"/>
    <n v="39336.56633682199"/>
    <n v="2463.7211273980006"/>
    <n v="0.84101318740021236"/>
    <n v="36843.015791195001"/>
    <n v="13.54426106099096"/>
    <n v="2315.8697044810006"/>
    <n v="0.7905427851025274"/>
    <n v="33857.654297702997"/>
    <n v="12.445322558261832"/>
    <n v="0.13072003012506705"/>
    <n v="0.13072003012506705"/>
    <n v="2.7320835828681833E-2"/>
    <n v="1378.2880245820002"/>
    <n v="1378.2880245820002"/>
    <n v="17953.18155066"/>
    <n v="8.8500387928512225E-2"/>
    <n v="8.8500387928512225E-2"/>
    <n v="2.4594545605047813E-2"/>
    <n v="1001.3014589329999"/>
    <n v="376.98656564900023"/>
    <n v="183.993639457"/>
    <n v="147.85142291699998"/>
    <n v="21.161054746325362"/>
    <n v="5.047040229768493E-2"/>
    <n v="2985.3614934919997"/>
    <n v="181.90650433100004"/>
    <n v="558.01460446999999"/>
    <n v="17.415824048999998"/>
    <n v="487.35626008700001"/>
    <n v="487.35626008700001"/>
    <n v="-2310.9828453579989"/>
    <n v="-0.42594402452048685"/>
    <n v="-0.42594402452048685"/>
    <n v="-0.56316060047761418"/>
    <n v="69.752270875707623"/>
    <n v="0.16636340742350667"/>
    <n v="-341.19344402078883"/>
    <n v="-0.86763090916914043"/>
    <n v="635.20768300400005"/>
    <n v="0.21683380972119162"/>
    <n v="150.41103527000001"/>
    <n v="150.41103527000001"/>
    <n v="7676.4114603399994"/>
    <n v="-0.57172323096693201"/>
    <n v="-0.57172323096693201"/>
    <n v="-0.13475320251081424"/>
    <n v="21.527396145431211"/>
    <n v="5.1344148810456444E-2"/>
    <n v="5.1344148810456444E-2"/>
    <n v="2.8322228675670016"/>
    <n v="124.16863266"/>
    <n v="17.771484248546304"/>
    <n v="862.98822388852909"/>
    <n v="0"/>
    <n v="0"/>
    <n v="26.242402610000013"/>
    <n v="3.7559118968849057"/>
    <n v="2617.8810550760004"/>
    <n v="0.89363705408060568"/>
    <n v="336.945224817"/>
    <n v="336.945224817"/>
    <n v="-9987.3943056979988"/>
    <n v="48.224874730276412"/>
    <n v="-1473.0410415566998"/>
    <n v="-0.32308969307531232"/>
    <n v="-0.32308969307531232"/>
    <n v="-0.29478348142918487"/>
    <n v="0.11501925861305022"/>
    <n v="-3.699853776736143"/>
    <n v="484.79664773399998"/>
    <n v="-7002.032812206"/>
    <n v="0.16548966091073514"/>
    <n v="-2.6009152740070118"/>
    <n v="1460.9130390949999"/>
    <n v="117.5"/>
    <n v="2514.7457701217027"/>
    <n v="32950.823885094716"/>
    <n v="6.6815155542266247E-2"/>
    <n v="1947.6988063634046"/>
    <n v="23740.888244645881"/>
    <n v="0.11405269293006626"/>
    <n v="2099.9744849412773"/>
    <n v="34963.783472140749"/>
    <n v="-2.4799804840864637E-2"/>
    <n v="128.00939171914897"/>
    <n v="6805.3738976558589"/>
    <n v="-0.17934149008361455"/>
  </r>
  <r>
    <x v="229"/>
    <x v="1"/>
    <x v="1"/>
    <x v="19"/>
    <n v="292946.78898127569"/>
    <n v="6966.1513157894742"/>
    <n v="3019.0414647440002"/>
    <n v="1.0305767389506935"/>
    <n v="5973.8677446370002"/>
    <n v="37188.25449746399"/>
    <n v="1.4660773947707595E-2"/>
    <n v="5.6950247998128756E-2"/>
    <n v="0.12524026861008908"/>
    <n v="1893.3392896509999"/>
    <n v="0.6463082583137707"/>
    <n v="4181.8853871280007"/>
    <n v="26859.860855859999"/>
    <n v="0.1034726028721531"/>
    <n v="0.12076295626835432"/>
    <n v="0.17841895338460834"/>
    <n v="974.58086213600006"/>
    <n v="15556.020522792"/>
    <n v="9.8986308245007537E-2"/>
    <n v="-1.1959796716778381E-2"/>
    <n v="964.21226303499998"/>
    <n v="11333.462303897002"/>
    <n v="0.30879847681605543"/>
    <n v="0.19846313041159225"/>
    <n v="665.25097422700003"/>
    <n v="497.34374984999999"/>
    <n v="6.625207717954118E-2"/>
    <n v="0.27693839109180307"/>
    <n v="683.29204039700005"/>
    <n v="0.2332478341111546"/>
    <n v="82.60947037199999"/>
    <n v="2.8199479727794574E-2"/>
    <n v="359.80066432400002"/>
    <n v="51.649849107996843"/>
    <n v="209.27574706799999"/>
    <n v="30.04180322549924"/>
    <n v="64.168827515165688"/>
    <n v="30.900995959999999"/>
    <n v="4.4358777981121111"/>
    <n v="4.4358777981121111"/>
    <n v="119.62392129600003"/>
    <n v="240.17674302799998"/>
    <n v="2908.4524072839999"/>
    <n v="0.99282617754513081"/>
    <n v="5375.9224270900004"/>
    <n v="39400.785594071996"/>
    <n v="2772.488546215"/>
    <n v="0.94641370054143503"/>
    <n v="36945.425850743995"/>
    <n v="13.504073111040181"/>
    <n v="2516.6240589200002"/>
    <n v="0.859072075058947"/>
    <n v="33926.708064879007"/>
    <n v="12.40001039832941"/>
    <n v="2.2578759849287477E-2"/>
    <n v="6.9527871483852755E-2"/>
    <n v="2.5510238144059283E-2"/>
    <n v="1448.1492592359998"/>
    <n v="2826.4372838179997"/>
    <n v="18033.143125331"/>
    <n v="5.8443425250112924E-2"/>
    <n v="7.2890250926049394E-2"/>
    <n v="2.6309915936558737E-2"/>
    <n v="1023.73935282"/>
    <n v="424.40990641599979"/>
    <n v="274.60946757400001"/>
    <n v="255.864487295"/>
    <n v="36.729676932951158"/>
    <n v="8.7341625482487917E-2"/>
    <n v="3018.7177858649998"/>
    <n v="304.45394862899997"/>
    <n v="547.137139488"/>
    <n v="78.238105062000017"/>
    <n v="110.58905746000028"/>
    <n v="597.94531754700029"/>
    <n v="-2212.5310966079992"/>
    <n v="8.1114974581540071"/>
    <n v="-0.30560876490490529"/>
    <n v="-0.58809789560072612"/>
    <n v="15.875201735761781"/>
    <n v="3.7750561405562565E-2"/>
    <n v="-327.12354264265701"/>
    <n v="-0.83436511810483194"/>
    <n v="366.45354475500028"/>
    <n v="0.12509218688805049"/>
    <n v="704.32763323999984"/>
    <n v="854.7386685099998"/>
    <n v="8123.8609302329996"/>
    <n v="1.741874295825486"/>
    <n v="0.40563820915084059"/>
    <n v="-7.6725260675831519E-2"/>
    <n v="101.10713955402767"/>
    <n v="0.24042852140120863"/>
    <n v="0.29177267021166503"/>
    <n v="2.9777341716657286"/>
    <n v="663.25689123699999"/>
    <n v="95.2113816037361"/>
    <n v="926.41725765913588"/>
    <n v="137.67080992699999"/>
    <n v="19.762822207860374"/>
    <n v="41.07074200299985"/>
    <n v="5.895757950291566"/>
    <n v="3612.7800405239996"/>
    <n v="1.2332546989463393"/>
    <n v="-593.73857577999956"/>
    <n v="-256.79335096299957"/>
    <n v="-10336.392026840998"/>
    <n v="-85.231937818265891"/>
    <n v="-1521.8702839373198"/>
    <n v="1.4259888144161086"/>
    <n v="-2.0148790499415061"/>
    <n v="-0.27056770287072185"/>
    <n v="-0.20267795999564603"/>
    <n v="-3.8120992897705612"/>
    <n v="-337.87408848499956"/>
    <n v="-7317.6742409759991"/>
    <n v="-0.11533633451315813"/>
    <n v="-2.7080365770597878"/>
    <n v="1608.9617456579999"/>
    <n v="119.1"/>
    <n v="2534.8794834122591"/>
    <n v="32865.180011861099"/>
    <n v="6.4749028618731108E-2"/>
    <n v="1589.7055328723761"/>
    <n v="23756.464507707249"/>
    <n v="0.11559862245851082"/>
    <n v="2442.025530884971"/>
    <n v="34796.420791985358"/>
    <n v="-3.0987585038553811E-2"/>
    <n v="591.37500691855575"/>
    <n v="7161.0808648065249"/>
    <n v="-0.12860459900469867"/>
  </r>
  <r>
    <x v="230"/>
    <x v="2"/>
    <x v="2"/>
    <x v="19"/>
    <n v="292946.78898127569"/>
    <n v="6962.944130434782"/>
    <n v="3265.4024512279998"/>
    <n v="1.114674259644032"/>
    <n v="9239.2701958649996"/>
    <n v="37718.011125641002"/>
    <n v="7.1443648626313472E-2"/>
    <n v="0.19364956666290056"/>
    <n v="0.14083796418349182"/>
    <n v="2252.6018098459999"/>
    <n v="0.7689457248121534"/>
    <n v="6434.4871969740007"/>
    <n v="27151.360128356002"/>
    <n v="0.14864050550355068"/>
    <n v="0.13036714036436159"/>
    <n v="0.1762020827830062"/>
    <n v="1286.6640075509999"/>
    <n v="15735.079739479999"/>
    <n v="0.10107992420259237"/>
    <n v="0.16166345447863617"/>
    <n v="942.11963164299993"/>
    <n v="11430.639876224001"/>
    <n v="0.29743443283385984"/>
    <n v="0.11501093034197818"/>
    <n v="630.48197051099999"/>
    <n v="551.43936583200002"/>
    <n v="5.8645030344832705E-2"/>
    <n v="0.30972498863210296"/>
    <n v="303.34954659200002"/>
    <n v="0.10355107412062783"/>
    <n v="155.175735468"/>
    <n v="5.2970621732234928E-2"/>
    <n v="554.27535932199999"/>
    <n v="79.603591374413298"/>
    <n v="188.70709296199999"/>
    <n v="27.101623885960535"/>
    <n v="91.270451401126223"/>
    <n v="198.43704666799999"/>
    <n v="28.499014633858501"/>
    <n v="32.93489243197061"/>
    <n v="167.131219692"/>
    <n v="387.14413962999998"/>
    <n v="3906.5423582769995"/>
    <n v="1.3335330869684645"/>
    <n v="9282.4647853669994"/>
    <n v="40022.399767358002"/>
    <n v="3516.1274818689994"/>
    <n v="1.200261485745024"/>
    <n v="37514.347988561"/>
    <n v="13.615333778531394"/>
    <n v="2959.3893553699995"/>
    <n v="1.010213959218087"/>
    <n v="34420.180759964001"/>
    <n v="12.499061086818609"/>
    <n v="0.18923219573754646"/>
    <n v="0.11683896270421013"/>
    <n v="3.9920100349893684E-2"/>
    <n v="1444.4326760119998"/>
    <n v="4270.8699598299991"/>
    <n v="18116.098502027999"/>
    <n v="6.0930414880025818E-2"/>
    <n v="6.8815304098707175E-2"/>
    <n v="3.1061100930574792E-2"/>
    <n v="1072.469851733"/>
    <n v="371.96282427899973"/>
    <n v="541.94908631199996"/>
    <n v="556.73812649899992"/>
    <n v="79.957287617103987"/>
    <n v="0.19004752652693693"/>
    <n v="3094.1672285969998"/>
    <n v="367.91253187000001"/>
    <n v="668.74631575399997"/>
    <n v="326.76362183000003"/>
    <n v="-641.1399070489997"/>
    <n v="-43.194589501999417"/>
    <n v="-2304.3886417169992"/>
    <n v="0.1672319220019558"/>
    <n v="-1.1385219493925349"/>
    <n v="-0.57517785876170624"/>
    <n v="-92.078852714988741"/>
    <n v="-0.21885882732443246"/>
    <n v="-335.21103551015653"/>
    <n v="-0.85026253902021987"/>
    <n v="-84.401780549999785"/>
    <n v="-2.8811300797495516E-2"/>
    <n v="782.70984796899972"/>
    <n v="1637.4485164789994"/>
    <n v="8357.2040744119986"/>
    <n v="0.42474933877353638"/>
    <n v="0.41470906308853639"/>
    <n v="1.1605562890773857E-2"/>
    <n v="112.41076092335751"/>
    <n v="0.26718498970098908"/>
    <n v="0.55895765991265411"/>
    <n v="3.0419265904024613"/>
    <n v="666.28725067300002"/>
    <n v="95.690449067468748"/>
    <n v="950.81820990499682"/>
    <n v="294.49399879043688"/>
    <n v="42.294465282755041"/>
    <n v="116.42259729599971"/>
    <n v="16.720311855888756"/>
    <n v="4689.2522062459993"/>
    <n v="1.6007180766694538"/>
    <n v="-1423.8497550179995"/>
    <n v="-1680.6431059809991"/>
    <n v="-10661.592716129"/>
    <n v="-204.48961363834627"/>
    <n v="-1558.3642810772137"/>
    <n v="0.29600051502516833"/>
    <n v="0.98746722525998609"/>
    <n v="-0.22096770344883143"/>
    <n v="-0.4860438170254216"/>
    <n v="-3.892189129422682"/>
    <n v="-867.11162851899962"/>
    <n v="-7567.4254875320003"/>
    <n v="-0.29599629049848464"/>
    <n v="-2.7759164377098977"/>
    <n v="1684.951157517"/>
    <n v="120.1"/>
    <n v="2718.9029568925898"/>
    <n v="33076.616586488795"/>
    <n v="7.3319381978668607E-2"/>
    <n v="1875.6051705628643"/>
    <n v="23834.542146326938"/>
    <n v="0.10734863203654377"/>
    <n v="3252.7413474412988"/>
    <n v="35038.228880956442"/>
    <n v="-2.3924046563385759E-2"/>
    <n v="651.71511071523707"/>
    <n v="7309.2517923961877"/>
    <n v="-5.0848835383131563E-2"/>
  </r>
  <r>
    <x v="231"/>
    <x v="3"/>
    <x v="3"/>
    <x v="19"/>
    <n v="292946.78898127569"/>
    <n v="6851.9389473684205"/>
    <n v="3956.124359425"/>
    <n v="1.3504583454157144"/>
    <n v="13195.39455529"/>
    <n v="38539.256305063995"/>
    <n v="0.12224089964648033"/>
    <n v="0.26197028091604979"/>
    <n v="0.116155651040315"/>
    <n v="3116.3321059039999"/>
    <n v="1.0637877673078666"/>
    <n v="9550.8193028780006"/>
    <n v="27891.273938730999"/>
    <n v="0.31135672190669283"/>
    <n v="0.18367205205524995"/>
    <n v="0.14380850501030418"/>
    <n v="2190.0316200099996"/>
    <n v="16274.023797440997"/>
    <n v="6.5348025751158945E-2"/>
    <n v="0.32641761124538426"/>
    <n v="902.85513617200002"/>
    <n v="11609.617220780001"/>
    <n v="0.26823458887306995"/>
    <n v="0.24724801151372144"/>
    <n v="719.85358656599999"/>
    <n v="495.49711589100002"/>
    <n v="5.4633690101393295E-2"/>
    <n v="0.28638987960649365"/>
    <n v="243.23236706700001"/>
    <n v="8.302953854276475E-2"/>
    <n v="103.43830642099998"/>
    <n v="3.5309588741596162E-2"/>
    <n v="493.12158003299999"/>
    <n v="71.968180659635038"/>
    <n v="184.82243183899999"/>
    <n v="26.973741777133544"/>
    <n v="118.24419317825976"/>
    <n v="50.474643804000003"/>
    <n v="7.3664759992331028"/>
    <n v="40.301368431203713"/>
    <n v="257.82450439000002"/>
    <n v="235.297075643"/>
    <n v="3197.4985246199999"/>
    <n v="1.091494648478422"/>
    <n v="12479.963309986999"/>
    <n v="40176.270392854007"/>
    <n v="2964.5099955119999"/>
    <n v="1.0119619354153369"/>
    <n v="37637.724600980997"/>
    <n v="13.577488789159606"/>
    <n v="2612.7492982660001"/>
    <n v="0.89188528310955462"/>
    <n v="34510.295970997999"/>
    <n v="12.458825847449177"/>
    <n v="5.0555005603768466E-2"/>
    <n v="9.9072014952900078E-2"/>
    <n v="5.3743106280614406E-2"/>
    <n v="1442.9756117459997"/>
    <n v="5713.8455715759992"/>
    <n v="18210.069781154998"/>
    <n v="6.9659731147461157E-2"/>
    <n v="6.9028430002145535E-2"/>
    <n v="3.3989614667888857E-2"/>
    <n v="1021.655786602"/>
    <n v="421.31982514399965"/>
    <n v="308.53645900200007"/>
    <n v="351.76069724599995"/>
    <n v="51.337395144347916"/>
    <n v="0.12007665230578221"/>
    <n v="3127.4286299829996"/>
    <n v="445.04071703399995"/>
    <n v="546.71720772499998"/>
    <n v="102.467831867"/>
    <n v="758.62583480500007"/>
    <n v="715.43124530300065"/>
    <n v="-1637.0140877899994"/>
    <n v="7.3135910806474751"/>
    <n v="0.77492822519353566"/>
    <n v="-0.54510054967640786"/>
    <n v="110.71695773009779"/>
    <n v="0.25896369693729232"/>
    <n v="-238.72818434647192"/>
    <n v="-0.6250164517986545"/>
    <n v="1110.3865320509999"/>
    <n v="0.3790403492430745"/>
    <n v="635.54538233499989"/>
    <n v="2272.9938988139993"/>
    <n v="8420.633531342999"/>
    <n v="0.11086818967014267"/>
    <n v="0.31420253662813935"/>
    <n v="2.5880795566242343E-2"/>
    <n v="92.754092997149314"/>
    <n v="0.21694908640067806"/>
    <n v="0.77590674631333212"/>
    <n v="3.047477203276892"/>
    <n v="432.79808181499999"/>
    <n v="63.164322557372159"/>
    <n v="945.25283935296432"/>
    <n v="0"/>
    <n v="0"/>
    <n v="202.7473005199999"/>
    <n v="29.589770439777158"/>
    <n v="3833.0439069549998"/>
    <n v="1.3084437348791"/>
    <n v="123.08045247000018"/>
    <n v="-1557.5626535109989"/>
    <n v="-10057.647619133"/>
    <n v="17.962864732948457"/>
    <n v="-1465.3922928739375"/>
    <n v="-1.2559565438447313"/>
    <n v="0.17420282791325326"/>
    <n v="-0.14814984392366481"/>
    <n v="4.2014610536614254E-2"/>
    <n v="-3.6724936550755474"/>
    <n v="474.84114971600013"/>
    <n v="-6930.2189891499993"/>
    <n v="0.16209126284239647"/>
    <n v="-2.5538307133651204"/>
    <n v="1567.327411991"/>
    <n v="121.9"/>
    <n v="3245.3850364438063"/>
    <n v="33445.965677976645"/>
    <n v="4.1150943136271767E-2"/>
    <n v="2556.4660425791631"/>
    <n v="24210.80791777858"/>
    <n v="6.6924198840204729E-2"/>
    <n v="2623.050471386382"/>
    <n v="34868.960178834568"/>
    <n v="-1.7458495435956678E-2"/>
    <n v="521.36618731337148"/>
    <n v="7305.7409839260727"/>
    <n v="-4.3440552863194259E-2"/>
  </r>
  <r>
    <x v="232"/>
    <x v="4"/>
    <x v="4"/>
    <x v="19"/>
    <n v="292946.78898127569"/>
    <n v="6852.8014285714289"/>
    <n v="4099.3208053459994"/>
    <n v="1.3993397297855399"/>
    <n v="17294.715360636001"/>
    <n v="39385.914420081994"/>
    <n v="0.15215612835878001"/>
    <n v="0.26029693073788152"/>
    <n v="0.10235336089058045"/>
    <n v="3241.9092968249997"/>
    <n v="1.1066546617898627"/>
    <n v="12792.728599703001"/>
    <n v="28552.752130237004"/>
    <n v="0.25634406209974192"/>
    <n v="0.20128130669357569"/>
    <n v="0.11897061198720071"/>
    <n v="2316.9516608480003"/>
    <n v="16799.680219909998"/>
    <n v="4.3545849102378575E-2"/>
    <n v="0.29345046601289648"/>
    <n v="927.92144751499995"/>
    <n v="11737.155860833001"/>
    <n v="0.24653513787422465"/>
    <n v="0.15934705101602908"/>
    <n v="663.80673907899995"/>
    <n v="542.75470011900006"/>
    <n v="6.8613515551991799E-2"/>
    <n v="0.33400710690281388"/>
    <n v="264.68826652999996"/>
    <n v="9.0353701247402329E-2"/>
    <n v="90.824655859000003"/>
    <n v="3.1003806587142777E-2"/>
    <n v="501.89858613199999"/>
    <n v="73.239913831361136"/>
    <n v="223.07848680199999"/>
    <n v="32.552889373376182"/>
    <n v="150.79708255163595"/>
    <n v="68.847601066999999"/>
    <n v="10.046635931978599"/>
    <n v="50.348004363182312"/>
    <n v="209.97249826300001"/>
    <n v="291.92608786899996"/>
    <n v="3056.744350121"/>
    <n v="1.043446955247691"/>
    <n v="15536.707660107999"/>
    <n v="40277.280984171004"/>
    <n v="2879.3641109979999"/>
    <n v="0.98289662809106282"/>
    <n v="37701.999681499001"/>
    <n v="13.520201955369718"/>
    <n v="2663.8963567259998"/>
    <n v="0.90934478783321582"/>
    <n v="34561.498817426"/>
    <n v="12.402772897963843"/>
    <n v="3.4174455333173537E-2"/>
    <n v="8.5668097027439272E-2"/>
    <n v="4.9814881469131045E-2"/>
    <n v="1453.2250417989997"/>
    <n v="7167.0706133749991"/>
    <n v="18313.907692149998"/>
    <n v="7.6951905516640329E-2"/>
    <n v="7.0625589248638043E-2"/>
    <n v="3.718982174115637E-2"/>
    <n v="1051.7960010230001"/>
    <n v="401.42904077599951"/>
    <n v="289.86914024600003"/>
    <n v="215.46775427200001"/>
    <n v="31.442287729752234"/>
    <n v="7.3551840257846987E-2"/>
    <n v="3140.5008640729998"/>
    <n v="399.60277200199999"/>
    <n v="599.58814249299996"/>
    <n v="98.991499309000005"/>
    <n v="1042.5764552249993"/>
    <n v="1758.007700528"/>
    <n v="-891.36656408900126"/>
    <n v="2.5111986220875426"/>
    <n v="1.5114213212320511"/>
    <n v="-0.66199519752902136"/>
    <n v="152.13872254902626"/>
    <n v="0.35589277453784884"/>
    <n v="-130.79255028950266"/>
    <n v="-0.37883976814855425"/>
    <n v="1258.0442094969994"/>
    <n v="0.42944461479569584"/>
    <n v="446.16607789999995"/>
    <n v="2719.1599767139992"/>
    <n v="8419.4980260049979"/>
    <n v="-2.5385676701168425E-3"/>
    <n v="0.24911860507257799"/>
    <n v="3.657831398222311E-2"/>
    <n v="65.107107297724525"/>
    <n v="0.15230277124782468"/>
    <n v="0.92820951756115677"/>
    <n v="3.0345007580169532"/>
    <n v="299.38400406599999"/>
    <n v="43.687827115167288"/>
    <n v="942.53628598361308"/>
    <n v="0"/>
    <n v="0"/>
    <n v="146.78207383399996"/>
    <n v="21.419280182557241"/>
    <n v="3502.9104280209999"/>
    <n v="1.1957497264955157"/>
    <n v="596.41037732499944"/>
    <n v="-961.15227618599943"/>
    <n v="-9310.8645900940028"/>
    <n v="87.03161525130173"/>
    <n v="-1355.9750663708678"/>
    <n v="-4.9662157348886939"/>
    <n v="-0.34919106406462319"/>
    <n v="-0.13464071496976893"/>
    <n v="0.20359000329002422"/>
    <n v="-3.4133405261655079"/>
    <n v="811.87813159699942"/>
    <n v="-6170.3637260210025"/>
    <n v="0.27714184354787119"/>
    <n v="-2.295911468759634"/>
    <n v="1591.5094248969999"/>
    <n v="122.1"/>
    <n v="3357.3470969254709"/>
    <n v="33835.554845770726"/>
    <n v="2.0675194058568991E-2"/>
    <n v="2655.1263692260441"/>
    <n v="24511.526344195318"/>
    <n v="3.5262384880345055E-2"/>
    <n v="2503.4761262252255"/>
    <n v="34675.598933888257"/>
    <n v="-2.6377447223154604E-2"/>
    <n v="365.41038321048319"/>
    <n v="7263.0294846201323"/>
    <n v="-3.6897424781237365E-2"/>
  </r>
  <r>
    <x v="233"/>
    <x v="5"/>
    <x v="5"/>
    <x v="19"/>
    <n v="292946.78898127569"/>
    <n v="6858.1115909090913"/>
    <n v="3002.8473109559995"/>
    <n v="1.0250487200758951"/>
    <n v="20297.562671592001"/>
    <n v="39501.258847593002"/>
    <n v="0.13405341038216023"/>
    <n v="3.9946082191746779E-2"/>
    <n v="9.6280639786779032E-2"/>
    <n v="2168.7629193399998"/>
    <n v="0.74032657155310921"/>
    <n v="14961.491519043"/>
    <n v="28860.376601323002"/>
    <n v="0.1652883327269894"/>
    <n v="0.19592671831314878"/>
    <n v="0.12806278869461218"/>
    <n v="1181.8893769190001"/>
    <n v="16908.919768518997"/>
    <n v="4.9646397026814393E-2"/>
    <n v="0.1018408298084672"/>
    <n v="964.35237069800007"/>
    <n v="11925.431894025"/>
    <n v="0.2555178320958198"/>
    <n v="0.24259988881640693"/>
    <n v="674.12934560099995"/>
    <n v="535.57061705400008"/>
    <n v="5.2461578295323497E-2"/>
    <n v="0.20758596948853203"/>
    <n v="233.67498020800002"/>
    <n v="7.9767039270376108E-2"/>
    <n v="122.49067695499998"/>
    <n v="4.1813285402773001E-2"/>
    <n v="477.91873445300001"/>
    <n v="69.68663722044343"/>
    <n v="214.23942899799999"/>
    <n v="31.238836836949314"/>
    <n v="182.03591938858526"/>
    <n v="43.272003964"/>
    <n v="6.3096091964091228"/>
    <n v="56.657613559591432"/>
    <n v="220.40730149100003"/>
    <n v="257.51143296200001"/>
    <n v="2975.1765565720002"/>
    <n v="1.0156030611969482"/>
    <n v="18511.884216679999"/>
    <n v="40523.992565877998"/>
    <n v="2779.356500677"/>
    <n v="0.94875813807081821"/>
    <n v="37865.303108332999"/>
    <n v="13.502320987767089"/>
    <n v="2671.5405789689999"/>
    <n v="0.91195421129526588"/>
    <n v="34666.405452618994"/>
    <n v="12.366348513729267"/>
    <n v="9.0421384910468694E-2"/>
    <n v="8.6429234878180106E-2"/>
    <n v="5.8193745047853795E-2"/>
    <n v="1450.8331989940004"/>
    <n v="8617.9038123689988"/>
    <n v="18379.874049975999"/>
    <n v="4.7633718899908306E-2"/>
    <n v="6.6684496467957377E-2"/>
    <n v="3.8225769237008489E-2"/>
    <n v="1040.373033264"/>
    <n v="410.46016573000043"/>
    <n v="311.91465933500001"/>
    <n v="107.81592170799999"/>
    <n v="15.720934294932963"/>
    <n v="3.6803926775552158E-2"/>
    <n v="3198.8976557139999"/>
    <n v="394.296952594"/>
    <n v="597.26568690900001"/>
    <n v="113.05013703199999"/>
    <n v="27.670754383999338"/>
    <n v="1785.6784549119993"/>
    <n v="-1022.7337182850019"/>
    <n v="-0.8260115803140089"/>
    <n v="1.0786834466327404"/>
    <n v="-0.54813662669642527"/>
    <n v="4.0347483439433773"/>
    <n v="9.4456588789467756E-3"/>
    <n v="-150.33814591519484"/>
    <n v="-0.42815907212722759"/>
    <n v="135.48667609199933"/>
    <n v="4.624958565449893E-2"/>
    <n v="745.59017486897312"/>
    <n v="3464.7501515829722"/>
    <n v="8562.416655409972"/>
    <n v="0.23714182373574566"/>
    <n v="0.24652174383479508"/>
    <n v="5.8257361653789363E-2"/>
    <n v="108.71654171642602"/>
    <n v="0.25451385811797683"/>
    <n v="1.1827233756791335"/>
    <n v="3.0663257534558714"/>
    <n v="540.31420672399997"/>
    <n v="78.784691611058705"/>
    <n v="951.78848370493279"/>
    <n v="192.93166879697318"/>
    <n v="28.131894070186561"/>
    <n v="205.27596814497315"/>
    <n v="29.931850105367324"/>
    <n v="3720.7667314409732"/>
    <n v="1.2701169193149251"/>
    <n v="-717.91942048497378"/>
    <n v="-1679.0716966709733"/>
    <n v="-9585.1503736949744"/>
    <n v="-104.68179337248266"/>
    <n v="-1394.8798770879039"/>
    <n v="0.61827093528684252"/>
    <n v="-0.1257072883844933"/>
    <n v="-7.4294073680601813E-2"/>
    <n v="-0.24506819923903012"/>
    <n v="-3.4944848255830987"/>
    <n v="-610.10349877697377"/>
    <n v="-6386.2527179809749"/>
    <n v="-0.20826427246347792"/>
    <n v="-2.3585123515452797"/>
    <n v="1573.8416784349999"/>
    <n v="122.7"/>
    <n v="2447.3083218875304"/>
    <n v="33657.860546344622"/>
    <n v="1.0113294392056993E-2"/>
    <n v="1767.532941597392"/>
    <n v="24587.115241925436"/>
    <n v="3.8975289241074629E-2"/>
    <n v="2424.7567698223311"/>
    <n v="34619.932999287863"/>
    <n v="-2.3063350463257581E-2"/>
    <n v="607.65295425344186"/>
    <n v="7322.7992157244835"/>
    <n v="-2.1939968386750164E-2"/>
  </r>
  <r>
    <x v="234"/>
    <x v="6"/>
    <x v="6"/>
    <x v="19"/>
    <n v="292946.78898127569"/>
    <n v="6868.3819047619063"/>
    <n v="3632.1605173959997"/>
    <n v="1.2398703976332566"/>
    <n v="23929.723188987999"/>
    <n v="39963.77640327"/>
    <n v="0.13583888180342196"/>
    <n v="0.14592102683583064"/>
    <n v="9.8443727575953321E-2"/>
    <n v="2830.2325402469996"/>
    <n v="0.96612512807843065"/>
    <n v="17791.724059289998"/>
    <n v="29270.628252101"/>
    <n v="0.16952681426671057"/>
    <n v="0.1916477001528829"/>
    <n v="0.1310141795938764"/>
    <n v="1822.83217687"/>
    <n v="17173.855540744"/>
    <n v="5.5397403128878198E-2"/>
    <n v="0.17005994200581731"/>
    <n v="1005.742962883"/>
    <n v="12071.248978518999"/>
    <n v="0.25721801820546886"/>
    <n v="0.16956936424238833"/>
    <n v="667.48007323800005"/>
    <n v="606.01941169500003"/>
    <n v="1.2606629258817836E-3"/>
    <n v="0.27458632888265111"/>
    <n v="254.64293021100002"/>
    <n v="8.6924636073507561E-2"/>
    <n v="95.582703430000009"/>
    <n v="3.2628008575342114E-2"/>
    <n v="451.70234350799996"/>
    <n v="65.765467001016788"/>
    <n v="219.24449142200001"/>
    <n v="31.920835862373348"/>
    <n v="213.95675525095859"/>
    <n v="0"/>
    <n v="0"/>
    <n v="56.657613559591432"/>
    <n v="232.45785208599995"/>
    <n v="219.24449142200001"/>
    <n v="3271.6374591370009"/>
    <n v="1.1168026352205944"/>
    <n v="21783.521675816999"/>
    <n v="40711.38129682"/>
    <n v="2846.789680408001"/>
    <n v="0.97177705559010563"/>
    <n v="37996.644398327"/>
    <n v="13.470732083447118"/>
    <n v="2737.2661344670009"/>
    <n v="0.93439021604772021"/>
    <n v="34832.263083464997"/>
    <n v="12.350595920705496"/>
    <n v="6.0756685811026223E-2"/>
    <n v="8.2494495322106731E-2"/>
    <n v="6.3560150214774014E-2"/>
    <n v="1454.6303973900006"/>
    <n v="10072.534209759"/>
    <n v="18458.911459194998"/>
    <n v="5.7456973028111591E-2"/>
    <n v="6.5341962159352285E-2"/>
    <n v="4.8029127742121203E-2"/>
    <n v="1051.295245885"/>
    <n v="403.33515150500057"/>
    <n v="303.95301729400001"/>
    <n v="109.52354594099999"/>
    <n v="15.946047767825258"/>
    <n v="3.7386839542385433E-2"/>
    <n v="3164.3813148620002"/>
    <n v="414.41454508300006"/>
    <n v="630.49724762400001"/>
    <n v="358.61870580500005"/>
    <n v="360.52305825899884"/>
    <n v="2146.2015131709982"/>
    <n v="-747.604893550003"/>
    <n v="3.2218665521211625"/>
    <n v="1.2724660220648421"/>
    <n v="-0.60573964745586883"/>
    <n v="52.49024635759482"/>
    <n v="0.12306776241266205"/>
    <n v="-110.31752991195648"/>
    <n v="-0.33664472365278097"/>
    <n v="470.04660419999885"/>
    <n v="0.16045460195504752"/>
    <n v="606.82756364900001"/>
    <n v="4071.5777152319724"/>
    <n v="8498.919545506973"/>
    <n v="-9.4725902847247911E-2"/>
    <n v="0.18021564030874249"/>
    <n v="5.6242440059229848E-2"/>
    <n v="88.350876824173312"/>
    <n v="0.20714600278065745"/>
    <n v="1.3898693784597911"/>
    <n v="3.0257848689054208"/>
    <n v="390.73096710599998"/>
    <n v="56.888357771006149"/>
    <n v="933.57990761208168"/>
    <n v="0"/>
    <n v="0"/>
    <n v="216.09659654300003"/>
    <n v="31.46251905316716"/>
    <n v="3878.4650227860011"/>
    <n v="1.323948638001252"/>
    <n v="-246.30450539000117"/>
    <n v="-1925.3762020609745"/>
    <n v="-9246.5244390569751"/>
    <n v="-35.860630466578485"/>
    <n v="-1345.3264688171917"/>
    <n v="-0.57891658813617086"/>
    <n v="-0.23151617983630168"/>
    <n v="-7.0008782674885639E-2"/>
    <n v="-8.4078240367995369E-2"/>
    <n v="-3.3624295925582008"/>
    <n v="-136.78095944900116"/>
    <n v="-6082.1431241949758"/>
    <n v="-4.6691400825609936E-2"/>
    <n v="-2.242293429816582"/>
    <n v="1577.151870209"/>
    <n v="123.6"/>
    <n v="2938.641195304207"/>
    <n v="33748.664399583235"/>
    <n v="7.3100643881729432E-3"/>
    <n v="2289.8321523033978"/>
    <n v="24702.660880779604"/>
    <n v="3.6555622444775393E-2"/>
    <n v="2646.9558730881886"/>
    <n v="34495.775909038224"/>
    <n v="-2.2147506474368472E-2"/>
    <n v="490.96081201375409"/>
    <n v="7211.4916777364415"/>
    <n v="-2.7251926487597555E-2"/>
  </r>
  <r>
    <x v="235"/>
    <x v="7"/>
    <x v="7"/>
    <x v="19"/>
    <n v="292946.78898127569"/>
    <n v="6874.4722727272738"/>
    <n v="3020.259187141"/>
    <n v="1.0309924193550544"/>
    <n v="26949.982376128999"/>
    <n v="40335.933231668998"/>
    <n v="0.13636348846573187"/>
    <n v="0.14053717643142605"/>
    <n v="0.1162830496306213"/>
    <n v="2170.8190062859999"/>
    <n v="0.74102843517590233"/>
    <n v="19962.543065575999"/>
    <n v="29508.212310956995"/>
    <n v="0.1228945603181022"/>
    <n v="0.18376586909596404"/>
    <n v="0.13949962995129983"/>
    <n v="1063.378020874"/>
    <n v="17214.410279364998"/>
    <n v="6.2516920319495517E-2"/>
    <n v="3.9649800043335848E-2"/>
    <n v="1124.2599055970002"/>
    <n v="12272.119160505001"/>
    <n v="0.26437570170677827"/>
    <n v="0.21753564811234716"/>
    <n v="656.81477616799998"/>
    <n v="641.688890851"/>
    <n v="1.082927391555577E-3"/>
    <n v="0.25064056046136662"/>
    <n v="303.77530322199999"/>
    <n v="0.10369640994474817"/>
    <n v="89.712094755999999"/>
    <n v="3.0624023928705404E-2"/>
    <n v="455.95278287699995"/>
    <n v="66.32549594910391"/>
    <n v="220.08391958799999"/>
    <n v="32.014663941714794"/>
    <n v="245.97141919267338"/>
    <n v="39.716864250999997"/>
    <n v="5.7774419148603728"/>
    <n v="62.435055474451808"/>
    <n v="196.15199903799996"/>
    <n v="259.80078383899996"/>
    <n v="3177.4668603110003"/>
    <n v="1.0846566611501911"/>
    <n v="24960.988536127999"/>
    <n v="40862.918584305007"/>
    <n v="3029.5182067660003"/>
    <n v="1.0341530683101765"/>
    <n v="38173.952062614"/>
    <n v="13.45098518484105"/>
    <n v="2768.7392514460003"/>
    <n v="0.94513384532198108"/>
    <n v="35012.073316916998"/>
    <n v="12.339113076699583"/>
    <n v="5.007958177409777E-2"/>
    <n v="7.8257437749377878E-2"/>
    <n v="7.1583026226683666E-2"/>
    <n v="1507.3164664430001"/>
    <n v="11579.850676202001"/>
    <n v="18569.954587318"/>
    <n v="7.9528216342372948E-2"/>
    <n v="6.716740304861446E-2"/>
    <n v="5.2139859330857075E-2"/>
    <n v="1139.5967420900001"/>
    <n v="367.71972435299995"/>
    <n v="307.37405990700006"/>
    <n v="260.77895532000002"/>
    <n v="37.934396266979562"/>
    <n v="8.9019222988195396E-2"/>
    <n v="3161.8787456969999"/>
    <n v="367.51811569300003"/>
    <n v="635.25651790899997"/>
    <n v="99.222745038999989"/>
    <n v="-157.20767317000036"/>
    <n v="1988.9938400009978"/>
    <n v="-526.98535263600343"/>
    <n v="-0.58391649063413054"/>
    <n v="2.5103400702148084"/>
    <n v="-0.73638634060627084"/>
    <n v="-22.868326023174458"/>
    <n v="-5.3664241795136597E-2"/>
    <n v="-78.637451980203693"/>
    <n v="-0.25070072738387339"/>
    <n v="103.57128214999966"/>
    <n v="3.5354981193058799E-2"/>
    <n v="620.548820933"/>
    <n v="4692.1265361649721"/>
    <n v="8605.2954563399726"/>
    <n v="0.20688742783495018"/>
    <n v="0.1836752265160837"/>
    <n v="6.4268126015265548E-2"/>
    <n v="90.268575726877259"/>
    <n v="0.21182987637139239"/>
    <n v="1.6016992548311835"/>
    <n v="3.0476263819098373"/>
    <n v="395.86658466"/>
    <n v="57.585014377103583"/>
    <n v="936.01682877655207"/>
    <n v="0"/>
    <n v="0"/>
    <n v="224.682236273"/>
    <n v="32.683561349773683"/>
    <n v="3798.0156812440005"/>
    <n v="1.2964865375215833"/>
    <n v="-777.75649410300036"/>
    <n v="-2703.1326961639747"/>
    <n v="-9132.2808089759747"/>
    <n v="-113.13690175005173"/>
    <n v="-1329.6817971705307"/>
    <n v="-0.12807580064577839"/>
    <n v="-0.20435769610931875"/>
    <n v="-9.4444532121663372E-2"/>
    <n v="-0.26549411816652896"/>
    <n v="-3.2983271092937101"/>
    <n v="-516.97753878300034"/>
    <n v="-5970.402063278977"/>
    <n v="-0.17647489517833356"/>
    <n v="-2.1864550011522441"/>
    <n v="1637.339201901"/>
    <n v="124.1"/>
    <n v="2433.7302072046737"/>
    <n v="33824.333735245615"/>
    <n v="2.0732417077746756E-2"/>
    <n v="1749.2498036148265"/>
    <n v="24730.419190690067"/>
    <n v="4.1317529100595829E-2"/>
    <n v="2560.4084289371476"/>
    <n v="34361.678930294162"/>
    <n v="-1.7912721955127164E-2"/>
    <n v="500.03933999435947"/>
    <n v="7253.6744637681995"/>
    <n v="-2.3025170089412295E-2"/>
  </r>
  <r>
    <x v="236"/>
    <x v="8"/>
    <x v="8"/>
    <x v="19"/>
    <n v="292946.78898127569"/>
    <n v="6974.2354545454546"/>
    <n v="3842.1276175130001"/>
    <n v="1.3115445405201482"/>
    <n v="30792.109993642"/>
    <n v="40862.731973435999"/>
    <n v="0.13912728026950716"/>
    <n v="0.15889788359185419"/>
    <n v="0.12747047386636212"/>
    <n v="2906.530687337"/>
    <n v="0.99217018129622758"/>
    <n v="22869.073752912998"/>
    <n v="29885.907880610001"/>
    <n v="0.14935555387213539"/>
    <n v="0.17927865256610809"/>
    <n v="0.1527581917321037"/>
    <n v="1792.3744259870002"/>
    <n v="17462.17282543"/>
    <n v="9.0139672735413789E-2"/>
    <n v="0.16040440274064971"/>
    <n v="1106.9471942470002"/>
    <n v="12368.184936452"/>
    <n v="0.24433570873743604"/>
    <n v="9.5031696307717128E-2"/>
    <n v="732.29134261900003"/>
    <n v="649.28415772100004"/>
    <n v="5.8207885885439792E-2"/>
    <n v="0.20526368308117049"/>
    <n v="316.98033833899996"/>
    <n v="0.10820406649320209"/>
    <n v="92.571731033999995"/>
    <n v="3.1600186284996938E-2"/>
    <n v="526.04486080300001"/>
    <n v="75.42688574704637"/>
    <n v="221.50873925799999"/>
    <n v="31.76100673710862"/>
    <n v="277.73242592978198"/>
    <n v="60.968167696999998"/>
    <n v="8.7419141631164781"/>
    <n v="71.176969637568291"/>
    <n v="243.567953848"/>
    <n v="282.476906955"/>
    <n v="3679.4796807150001"/>
    <n v="1.2560232161992333"/>
    <n v="28640.468216843001"/>
    <n v="41165.230426541995"/>
    <n v="3531.9759842779999"/>
    <n v="1.2056715134378051"/>
    <n v="38488.061955502999"/>
    <n v="13.467645958451698"/>
    <n v="2900.9105957930001"/>
    <n v="0.99025171290695324"/>
    <n v="35217.336271799002"/>
    <n v="12.333315263366181"/>
    <n v="8.9516380794756101E-2"/>
    <n v="7.969084491843148E-2"/>
    <n v="8.8662030585839879E-2"/>
    <n v="1437.2827652569997"/>
    <n v="13017.133441459"/>
    <n v="18623.377467750001"/>
    <n v="3.8604255400289667E-2"/>
    <n v="6.3936688307347112E-2"/>
    <n v="5.2530980622618184E-2"/>
    <n v="1163.1478315870002"/>
    <n v="274.13493366999955"/>
    <n v="394.502784061"/>
    <n v="631.06538848499997"/>
    <n v="90.485242805174209"/>
    <n v="0.21541980053085197"/>
    <n v="3270.7256837039999"/>
    <n v="398.17455540099991"/>
    <n v="730.64940378999995"/>
    <n v="87.804783721000007"/>
    <n v="162.64793679800005"/>
    <n v="2151.6417767989979"/>
    <n v="-302.49845310600267"/>
    <n v="-3.6301853978839822"/>
    <n v="3.2626092897667416"/>
    <n v="-0.80730635205543"/>
    <n v="23.321256911679736"/>
    <n v="5.5521324320914826E-2"/>
    <n v="-46.352410415341907"/>
    <n v="-0.17232972916730491"/>
    <n v="793.71332528300002"/>
    <n v="0.2709411248517668"/>
    <n v="653.03030324600002"/>
    <n v="5345.1568394109718"/>
    <n v="8475.4492793879726"/>
    <n v="-0.16585780801482264"/>
    <n v="0.12602903637477936"/>
    <n v="2.6587224728618075E-2"/>
    <n v="93.634679744055362"/>
    <n v="0.22291772014873998"/>
    <n v="1.8246169749799233"/>
    <n v="2.981268999715303"/>
    <n v="371.88996558600002"/>
    <n v="53.32340268833638"/>
    <n v="899.97317169953737"/>
    <n v="0"/>
    <n v="0"/>
    <n v="281.14033766"/>
    <n v="40.311277055718982"/>
    <n v="4332.5099839610002"/>
    <n v="1.4789409363479733"/>
    <n v="-490.38236644799997"/>
    <n v="-3193.5150626119748"/>
    <n v="-8777.9477324939762"/>
    <n v="-70.313422832375622"/>
    <n v="-1277.55061567704"/>
    <n v="-0.41947034288014473"/>
    <n v="-0.24719199263817959"/>
    <n v="-0.10664184723863168"/>
    <n v="-0.16739639582782515"/>
    <n v="-3.1535987288826077"/>
    <n v="140.683022037"/>
    <n v="-5507.2220487899758"/>
    <n v="4.8023404703026823E-2"/>
    <n v="-2.0192680337970912"/>
    <n v="1643.181911313"/>
    <n v="124"/>
    <n v="3098.490014123387"/>
    <n v="33999.253312203218"/>
    <n v="2.8634947492271801E-2"/>
    <n v="2343.9763607556451"/>
    <n v="24844.382220154708"/>
    <n v="5.1175017069118089E-2"/>
    <n v="2967.3223231572583"/>
    <n v="34350.899103118085"/>
    <n v="-4.2566703817562557E-3"/>
    <n v="526.63734132741934"/>
    <n v="7089.9445386070847"/>
    <n v="-5.9732182719960503E-2"/>
  </r>
  <r>
    <x v="237"/>
    <x v="9"/>
    <x v="9"/>
    <x v="19"/>
    <n v="292946.78898127569"/>
    <n v="7176.8442500000001"/>
    <n v="3066.8265546620005"/>
    <n v="1.0468886057180926"/>
    <n v="33858.936548304002"/>
    <n v="40981.721008258995"/>
    <n v="0.12941601282517912"/>
    <n v="4.0364855261594945E-2"/>
    <n v="0.12140161930295257"/>
    <n v="2085.8314743590004"/>
    <n v="0.71201718291997418"/>
    <n v="24954.905227272"/>
    <n v="29804.677413190002"/>
    <n v="-3.7484146555273434E-2"/>
    <n v="0.15749063894243398"/>
    <n v="0.13729448052253157"/>
    <n v="1104.1840216529997"/>
    <n v="17549.454735553998"/>
    <n v="0.10076584178762782"/>
    <n v="8.583118191461292E-2"/>
    <n v="965.53030783899987"/>
    <n v="12182.843344103003"/>
    <n v="0.18170155313965397"/>
    <n v="-0.1610445022758169"/>
    <n v="716.34228370699998"/>
    <n v="559.64048166499992"/>
    <n v="9.2694537131384314E-2"/>
    <n v="-7.502039262922644E-2"/>
    <n v="361.149693082"/>
    <n v="0.12328166980013686"/>
    <n v="157.54816883399999"/>
    <n v="5.3780473027840572E-2"/>
    <n v="462.29721838699999"/>
    <n v="64.415110915497436"/>
    <n v="241.67876593599999"/>
    <n v="33.674795985157402"/>
    <n v="311.40722191493938"/>
    <n v="29.296786427000001"/>
    <n v="4.082126545661068"/>
    <n v="75.25909618322936"/>
    <n v="191.321666024"/>
    <n v="270.97555236300002"/>
    <n v="3497.8542130960004"/>
    <n v="1.1940237424208713"/>
    <n v="32138.322429939002"/>
    <n v="41476.805932824995"/>
    <n v="3244.0262726510005"/>
    <n v="1.1073773103750759"/>
    <n v="38713.997525615996"/>
    <n v="13.45983010752864"/>
    <n v="2847.4026161720003"/>
    <n v="0.97198628668157139"/>
    <n v="35388.455152586008"/>
    <n v="12.316407042376078"/>
    <n v="9.7786645473536327E-2"/>
    <n v="8.1631362715801625E-2"/>
    <n v="9.0513960373033386E-2"/>
    <n v="1543.1049889349999"/>
    <n v="14560.238430394"/>
    <n v="18784.090260845001"/>
    <n v="0.11625701705972347"/>
    <n v="6.9248121787979455E-2"/>
    <n v="5.9181884195722567E-2"/>
    <n v="1079.541066882"/>
    <n v="463.56392205299994"/>
    <n v="408.50317173399998"/>
    <n v="396.62365647900003"/>
    <n v="55.264353337332082"/>
    <n v="0.13539102369350464"/>
    <n v="3325.5423730299995"/>
    <n v="431.66533240700005"/>
    <n v="592.29412067200008"/>
    <n v="125.66294286899999"/>
    <n v="-431.02765843399993"/>
    <n v="1720.6141183649979"/>
    <n v="-495.08492456600243"/>
    <n v="0.80768961899606517"/>
    <n v="5.4604625401977751"/>
    <n v="-0.66752594286000544"/>
    <n v="-60.058104010547524"/>
    <n v="-0.14713513670277845"/>
    <n v="-71.888873587811446"/>
    <n v="-0.2313601641586322"/>
    <n v="-34.404001954999899"/>
    <n v="-1.1744113009273811E-2"/>
    <n v="1056.3443942690001"/>
    <n v="6401.5012336799718"/>
    <n v="8733.7462641259735"/>
    <n v="0.32366120314806524"/>
    <n v="0.15447287621995986"/>
    <n v="4.003835527550903E-2"/>
    <n v="147.18786662661657"/>
    <n v="0.36059258336384037"/>
    <n v="2.1852095583437636"/>
    <n v="3.0469807788832139"/>
    <n v="792.15984905000005"/>
    <n v="110.37718270812412"/>
    <n v="918.04669337836015"/>
    <n v="46.4"/>
    <n v="6.4652371409620599"/>
    <n v="264.18454521900003"/>
    <n v="36.810683918492451"/>
    <n v="4554.1986073650005"/>
    <n v="1.5546163257847114"/>
    <n v="-1487.372052703"/>
    <n v="-4680.8871153149748"/>
    <n v="-9228.8311886919764"/>
    <n v="-207.24597063716408"/>
    <n v="-1334.7332205198932"/>
    <n v="0.43501053240562593"/>
    <n v="-0.11323760231304825"/>
    <n v="-6.6532918295419852E-2"/>
    <n v="-0.50772772006661882"/>
    <n v="-3.278340943041846"/>
    <n v="-1090.7483962239999"/>
    <n v="-5903.2888156619756"/>
    <n v="-0.37233669637311412"/>
    <n v="-2.1349178778892832"/>
    <n v="1536.9707398739999"/>
    <n v="124.5"/>
    <n v="2463.3145017365464"/>
    <n v="33903.681077968409"/>
    <n v="2.2998699659550814E-2"/>
    <n v="1675.366646071486"/>
    <n v="24638.618708431921"/>
    <n v="3.7195118122032245E-2"/>
    <n v="2809.5214563020081"/>
    <n v="34394.553626422705"/>
    <n v="-2.9228278480050163E-3"/>
    <n v="848.46939298714869"/>
    <n v="7245.6644441541303"/>
    <n v="-4.9143387532035954E-2"/>
  </r>
  <r>
    <x v="238"/>
    <x v="10"/>
    <x v="10"/>
    <x v="19"/>
    <n v="292946.78898127569"/>
    <n v="7181.5261904761901"/>
    <n v="3775.9355499580001"/>
    <n v="1.28894928771496"/>
    <n v="37634.872098262"/>
    <n v="41198.263772826998"/>
    <n v="0.12213783051296456"/>
    <n v="6.0836995977749053E-2"/>
    <n v="0.11229520036967"/>
    <n v="2798.0153501540003"/>
    <n v="0.95512750280831415"/>
    <n v="27752.920577426001"/>
    <n v="29923.798853563003"/>
    <n v="4.446665093308555E-2"/>
    <n v="0.1449989108376617"/>
    <n v="0.12798113631326635"/>
    <n v="1713.0936703699999"/>
    <n v="17734.557024951999"/>
    <n v="0.11699246957552112"/>
    <n v="0.12114092507527818"/>
    <n v="1070.8772352159999"/>
    <n v="12105.975693677003"/>
    <n v="0.13456082985571549"/>
    <n v="-6.6972766672799167E-2"/>
    <n v="703.79041022399997"/>
    <n v="626.50269799099999"/>
    <n v="6.6751185503648891E-2"/>
    <n v="-4.189735470643785E-2"/>
    <n v="248.52893809299999"/>
    <n v="8.4837570316869129E-2"/>
    <n v="263.06961519700002"/>
    <n v="8.9801160173772945E-2"/>
    <n v="466.32164651400001"/>
    <n v="64.933502175681596"/>
    <n v="245.94754141199999"/>
    <n v="34.247252587919867"/>
    <n v="345.65447450285927"/>
    <n v="27.304165681000001"/>
    <n v="3.8020004323328278"/>
    <n v="79.061096615562192"/>
    <n v="193.06993942100002"/>
    <n v="273.25170709299999"/>
    <n v="3635.1769327659999"/>
    <n v="1.2409000779313373"/>
    <n v="35773.499362704999"/>
    <n v="41690.041624308004"/>
    <n v="3363.7200312509999"/>
    <n v="1.1482358427441235"/>
    <n v="38879.545147150006"/>
    <n v="13.426332082245029"/>
    <n v="2936.797884565"/>
    <n v="1.002502159104639"/>
    <n v="35367.020089730009"/>
    <n v="12.225833652188411"/>
    <n v="6.231424692817078E-2"/>
    <n v="7.9636417694167294E-2"/>
    <n v="8.4586520115536024E-2"/>
    <n v="1477.3599227760001"/>
    <n v="16037.59835317"/>
    <n v="18878.842562195001"/>
    <n v="6.8531591958298499E-2"/>
    <n v="6.9182075934247189E-2"/>
    <n v="6.9908004438737015E-2"/>
    <n v="1055.528133284"/>
    <n v="421.8317894920001"/>
    <n v="398.25830210300001"/>
    <n v="426.92214668600002"/>
    <n v="59.447272816767629"/>
    <n v="0.14573368363948433"/>
    <n v="3512.5250574199995"/>
    <n v="451.31509101500001"/>
    <n v="724.31812427500006"/>
    <n v="157.00334591100003"/>
    <n v="140.7586171920002"/>
    <n v="1861.3727355569981"/>
    <n v="-491.77785148100202"/>
    <n v="2.4059919490071469E-2"/>
    <n v="3.6098524895097084"/>
    <n v="-0.64865087333064442"/>
    <n v="19.600098009621941"/>
    <n v="4.8049209783622884E-2"/>
    <n v="-72.338165985201982"/>
    <n v="-0.23409969371577649"/>
    <n v="567.68076387800022"/>
    <n v="0.1937828934231072"/>
    <n v="730.54544868900007"/>
    <n v="7132.0466823689721"/>
    <n v="8979.9165211949712"/>
    <n v="0.50822226515292845"/>
    <n v="0.18289185409360886"/>
    <n v="7.6927009037228933E-2"/>
    <n v="101.7256540340709"/>
    <n v="0.2493782066120187"/>
    <n v="2.4345877649557823"/>
    <n v="3.1173809644759007"/>
    <n v="472.066007173"/>
    <n v="65.733382383125232"/>
    <n v="938.25601376110455"/>
    <n v="121.667343649"/>
    <n v="16.941711332940571"/>
    <n v="258.47944151600007"/>
    <n v="35.992271650945675"/>
    <n v="4365.7223814549998"/>
    <n v="1.4902782845433558"/>
    <n v="-589.78683149699987"/>
    <n v="-5270.6739468119749"/>
    <n v="-9471.6943726759746"/>
    <n v="-82.125556024448954"/>
    <n v="-1366.2547058836421"/>
    <n v="0.70004793770911489"/>
    <n v="-6.3082861905450538E-2"/>
    <n v="-2.7361813229075382E-2"/>
    <n v="-0.20132899682839578"/>
    <n v="-3.3514806581916767"/>
    <n v="-162.86468481099985"/>
    <n v="-5959.1693152559747"/>
    <n v="-5.5595313188911484E-2"/>
    <n v="-2.1509822281350592"/>
    <n v="1575.4100877650001"/>
    <n v="125.4"/>
    <n v="3011.1128787543857"/>
    <n v="33841.0523458506"/>
    <n v="1.4070282659199185E-2"/>
    <n v="2231.2722090542266"/>
    <n v="24556.511029937788"/>
    <n v="2.8241126353618862E-2"/>
    <n v="2898.865177644338"/>
    <n v="34338.374554254435"/>
    <n v="-9.0301851691305668E-3"/>
    <n v="582.57212814114837"/>
    <n v="7409.9505691691993"/>
    <n v="-1.6506541699024213E-2"/>
  </r>
  <r>
    <x v="239"/>
    <x v="11"/>
    <x v="11"/>
    <x v="19"/>
    <n v="292946.78898127569"/>
    <n v="7238.6619999999984"/>
    <n v="3486.9852153719994"/>
    <n v="1.1903135130779254"/>
    <n v="41121.857313633998"/>
    <n v="41121.857313633998"/>
    <n v="0.10834794757965471"/>
    <n v="-2.1442060309670552E-2"/>
    <n v="0.10834794757965471"/>
    <n v="2208.6963590349997"/>
    <n v="0.75395820746687658"/>
    <n v="29961.616936461"/>
    <n v="29961.616936461"/>
    <n v="1.7420637220294077E-2"/>
    <n v="0.13451179746946451"/>
    <n v="0.13451179746946451"/>
    <n v="1141.8003789879999"/>
    <n v="17867.677172129999"/>
    <n v="0.15168340636516664"/>
    <n v="0.13197457725440498"/>
    <n v="1115.0402161950001"/>
    <n v="12107.939200715002"/>
    <n v="0.11515225488794023"/>
    <n v="1.764035687609633E-3"/>
    <n v="727.22862849499995"/>
    <n v="580.39126983300002"/>
    <n v="6.286243980341677E-2"/>
    <n v="-1.8683949822676404E-2"/>
    <n v="277.54207838399998"/>
    <n v="9.4741464601525174E-2"/>
    <n v="232.55835453099999"/>
    <n v="7.9385869133340947E-2"/>
    <n v="768.18842342199991"/>
    <n v="106.12298563215137"/>
    <n v="298.545497071"/>
    <n v="41.243187908345497"/>
    <n v="386.89766241120475"/>
    <n v="0"/>
    <n v="0"/>
    <n v="79.061096615562192"/>
    <n v="469.64292635099991"/>
    <n v="298.545497071"/>
    <n v="5562.9420238940011"/>
    <n v="1.8989598907157055"/>
    <n v="41336.441386598999"/>
    <n v="41336.441386598999"/>
    <n v="5296.9841300970011"/>
    <n v="1.8081727908734881"/>
    <n v="38688.582068120006"/>
    <n v="13.206692656594663"/>
    <n v="5143.8016275860009"/>
    <n v="1.7558825769941371"/>
    <n v="35074.987462761004"/>
    <n v="11.973159898674602"/>
    <n v="-5.9764677082386974E-2"/>
    <n v="5.8516191022631503E-2"/>
    <n v="5.8516191022631503E-2"/>
    <n v="2955.1797719460005"/>
    <n v="18992.778125116001"/>
    <n v="18992.778125116001"/>
    <n v="4.0100587819622335E-2"/>
    <n v="6.4550774220831775E-2"/>
    <n v="6.4550774220831775E-2"/>
    <n v="1127.3617037519998"/>
    <n v="1827.8180681940007"/>
    <n v="772.86773659800008"/>
    <n v="153.182502511"/>
    <n v="21.161715039464479"/>
    <n v="5.2290213879350955E-2"/>
    <n v="3613.5946053590001"/>
    <n v="581.94371369400005"/>
    <n v="918.96266928399996"/>
    <n v="180.805629861"/>
    <n v="-2075.9568085220017"/>
    <n v="-214.58407296500354"/>
    <n v="-214.58407296500354"/>
    <n v="-0.11779687200763156"/>
    <n v="-0.88992127533780785"/>
    <n v="-0.88992127533780785"/>
    <n v="-286.78736602455012"/>
    <n v="-0.70864637763778004"/>
    <n v="-13.863146259827602"/>
    <n v="-7.3250187759770657E-2"/>
    <n v="-1922.7743060110017"/>
    <n v="-0.6563561637584292"/>
    <n v="1247.3256469080002"/>
    <n v="8379.3723292769719"/>
    <n v="8379.3723292769719"/>
    <n v="-0.32499269120575136"/>
    <n v="6.3749974094536421E-2"/>
    <n v="6.3749974094536421E-2"/>
    <n v="172.31439275766715"/>
    <n v="0.42578573782821888"/>
    <n v="2.8603735027840012"/>
    <n v="2.8603735027840016"/>
    <n v="661.92568242599998"/>
    <n v="91.443098520969784"/>
    <n v="829.66059465201442"/>
    <n v="0"/>
    <n v="0"/>
    <n v="585.3999644820002"/>
    <n v="80.871294236697381"/>
    <n v="6810.2676708020008"/>
    <n v="2.3247456285439241"/>
    <n v="-3323.2824554300018"/>
    <n v="-8593.9564022419763"/>
    <n v="-8593.9564022419763"/>
    <n v="-459.1017587822173"/>
    <n v="-1208.9682306074044"/>
    <n v="-0.20893446864245591"/>
    <n v="-0.12543682363943465"/>
    <n v="-0.12543682363943465"/>
    <n v="-1.1344321154659991"/>
    <n v="-2.9336236905437723"/>
    <n v="-3170.0999529190017"/>
    <n v="-4980.3617968829767"/>
    <n v="-1.082141901586648"/>
    <n v="-1.7000909326237084"/>
    <n v="2949.0119500870001"/>
    <n v="125.2"/>
    <n v="2785.1319611597442"/>
    <n v="33548.989423966304"/>
    <n v="9.9175833922098278E-3"/>
    <n v="1764.1344720726834"/>
    <n v="24445.96650707351"/>
    <n v="3.392036795079556E-2"/>
    <n v="4443.2444280303525"/>
    <n v="33672.342417860782"/>
    <n v="-3.4282000490195697E-2"/>
    <n v="996.26649114057523"/>
    <n v="6810.4745397346433"/>
    <n v="-2.7055983810404416E-2"/>
  </r>
  <r>
    <x v="240"/>
    <x v="0"/>
    <x v="0"/>
    <x v="20"/>
    <n v="313094.9283837775"/>
    <n v="7373.170681818181"/>
    <n v="3160.2397387120004"/>
    <n v="1.0093551355256456"/>
    <n v="3160.2397387120004"/>
    <n v="41327.270772452997"/>
    <n v="6.9517947710427963E-2"/>
    <n v="6.9517947710427963E-2"/>
    <n v="0.11618148521496563"/>
    <n v="2313.7939413660006"/>
    <n v="0.73900716096233199"/>
    <n v="2313.7939413660006"/>
    <n v="29986.864780349999"/>
    <n v="1.1032263635342376E-2"/>
    <n v="1.1032263635342376E-2"/>
    <n v="0.12384762659715642"/>
    <n v="1418.8348283549999"/>
    <n v="18006.615050560998"/>
    <n v="0.1566563627932569"/>
    <n v="0.10855395697227843"/>
    <n v="873.27586945200005"/>
    <n v="11963.134540492001"/>
    <n v="7.0642444430847551E-2"/>
    <n v="-0.14223301202825844"/>
    <n v="892.85867844399991"/>
    <n v="476.38503879000001"/>
    <n v="0.10442101556820638"/>
    <n v="-9.4731291563238673E-2"/>
    <n v="263.25957322299996"/>
    <n v="8.4082988690352842E-2"/>
    <n v="91.270490181999989"/>
    <n v="2.9151059920755021E-2"/>
    <n v="491.91573394099998"/>
    <n v="66.716987191688943"/>
    <n v="309.39222788000001"/>
    <n v="41.961896886904249"/>
    <n v="41.961896886904249"/>
    <n v="0"/>
    <n v="0"/>
    <n v="0"/>
    <n v="182.52350606099998"/>
    <n v="309.39222788000001"/>
    <n v="3100.1502207429999"/>
    <n v="0.99016302715161741"/>
    <n v="3100.1502207429999"/>
    <n v="41969.121587536007"/>
    <n v="2972.7567628829997"/>
    <n v="0.94947458211112579"/>
    <n v="39197.617703605007"/>
    <n v="13.315154051305578"/>
    <n v="2678.5949338599999"/>
    <n v="0.85552166165294774"/>
    <n v="35437.712692139998"/>
    <n v="12.038138775225022"/>
    <n v="0.25640846529383254"/>
    <n v="0.25640846529383254"/>
    <n v="6.6923869973108063E-2"/>
    <n v="1434.3513240499999"/>
    <n v="1434.3513240499999"/>
    <n v="19048.841424583999"/>
    <n v="4.0676040470570163E-2"/>
    <n v="4.0676040470570163E-2"/>
    <n v="6.1028730246629692E-2"/>
    <n v="1047.919198025"/>
    <n v="386.43212602499989"/>
    <n v="410.62766720399992"/>
    <n v="294.161829023"/>
    <n v="39.896245688220169"/>
    <n v="9.3952920458178046E-2"/>
    <n v="3759.9050114649999"/>
    <n v="301.85929265700003"/>
    <n v="610.447964361"/>
    <n v="48.702143448000001"/>
    <n v="60.089517969000553"/>
    <n v="60.089517969000553"/>
    <n v="-641.850815083003"/>
    <n v="-0.8767030960918123"/>
    <n v="-0.8767030960918123"/>
    <n v="-0.72226067520480774"/>
    <n v="8.1497527403207801"/>
    <n v="1.91921083740282E-2"/>
    <n v="-75.465664395214375"/>
    <n v="-0.22042148680924914"/>
    <n v="354.25134699200055"/>
    <n v="0.11314502883220624"/>
    <n v="360.286152238"/>
    <n v="360.286152238"/>
    <n v="8589.2474462449736"/>
    <n v="1.3953438761408505"/>
    <n v="1.3953438761408505"/>
    <n v="0.11891441601601471"/>
    <n v="48.864480124737263"/>
    <n v="0.11507249705315495"/>
    <n v="0.11507249705315495"/>
    <n v="2.9241018510267005"/>
    <n v="319.86005540600001"/>
    <n v="43.381615482570702"/>
    <n v="855.27072588603892"/>
    <n v="51.664655070999999"/>
    <n v="7.0071150256160619"/>
    <n v="40.426096831999985"/>
    <n v="5.4828646421665557"/>
    <n v="3460.4363729809997"/>
    <n v="1.1052355242047724"/>
    <n v="-300.19663426899945"/>
    <n v="-300.19663426899945"/>
    <n v="-9231.0982613279775"/>
    <n v="-40.714727384416484"/>
    <n v="-1297.9078327220973"/>
    <n v="-1.8909360102433288"/>
    <n v="-1.8909360102433288"/>
    <n v="-7.5725061134167881E-2"/>
    <n v="-9.5880388679126766E-2"/>
    <n v="-3.1445233378359494"/>
    <n v="-6.0348052459994506"/>
    <n v="-5471.1932498629758"/>
    <n v="-1.9274682209487154E-3"/>
    <n v="-1.8675080617553921"/>
    <n v="1576.179608485"/>
    <n v="126.7"/>
    <n v="2494.2697227403319"/>
    <n v="33528.513376584931"/>
    <n v="1.7531867898196385E-2"/>
    <n v="1826.1988487498029"/>
    <n v="24324.466549459907"/>
    <n v="2.4581148725369761E-2"/>
    <n v="2446.843110294396"/>
    <n v="34019.211043213902"/>
    <n v="-2.7015738433441738E-2"/>
    <n v="284.36160397632204"/>
    <n v="6966.8267519918172"/>
    <n v="2.3724317982230403E-2"/>
  </r>
  <r>
    <x v="241"/>
    <x v="1"/>
    <x v="1"/>
    <x v="20"/>
    <n v="313094.9283837775"/>
    <n v="7292.0576315789476"/>
    <n v="2725.3689210520001"/>
    <n v="0.87046089667455973"/>
    <n v="5885.6086597640005"/>
    <n v="41033.59822876101"/>
    <n v="-1.4774194650062911E-2"/>
    <n v="-9.7273438315264138E-2"/>
    <n v="0.10340210325169341"/>
    <n v="1882.3280705669999"/>
    <n v="0.6012004347319635"/>
    <n v="4196.122011933001"/>
    <n v="29975.853561266002"/>
    <n v="-5.8157664313983615E-3"/>
    <n v="3.4043555686200655E-3"/>
    <n v="0.11600926460965599"/>
    <n v="1046.9436432309999"/>
    <n v="18078.977831655997"/>
    <n v="0.16218526487333129"/>
    <n v="7.4250156048007554E-2"/>
    <n v="852.93128582400004"/>
    <n v="11851.853563281002"/>
    <n v="4.5739884731054392E-2"/>
    <n v="-0.11541128595557026"/>
    <n v="744.13340852600004"/>
    <n v="472.72224970599996"/>
    <n v="0.11857545100277211"/>
    <n v="-4.9506000932807437E-2"/>
    <n v="272.435079202"/>
    <n v="8.7013571445673968E-2"/>
    <n v="165.24954907400002"/>
    <n v="5.2779375867578616E-2"/>
    <n v="405.35622220900001"/>
    <n v="55.588729915348779"/>
    <n v="190.553003934"/>
    <n v="26.131582272305714"/>
    <n v="68.093479159209963"/>
    <n v="82.461669158999996"/>
    <n v="11.308422577722359"/>
    <n v="11.308422577722359"/>
    <n v="132.34154911600001"/>
    <n v="273.014673093"/>
    <n v="3219.166465192"/>
    <n v="1.0281758576574873"/>
    <n v="6319.3166859350004"/>
    <n v="42279.835645444007"/>
    <n v="3069.2396354269999"/>
    <n v="0.98029043500342683"/>
    <n v="39494.368792817004"/>
    <n v="13.349030785767569"/>
    <n v="3028.7358025949998"/>
    <n v="0.96735383681543163"/>
    <n v="35949.824435814997"/>
    <n v="12.146420536981505"/>
    <n v="0.10683140529645252"/>
    <n v="0.17548509518870814"/>
    <n v="7.3070879373663411E-2"/>
    <n v="1560.5472777719997"/>
    <n v="2994.8986018219994"/>
    <n v="19161.239443120001"/>
    <n v="7.7614940462212845E-2"/>
    <n v="5.9602001066317412E-2"/>
    <n v="6.2556832713448252E-2"/>
    <n v="1079.4576747369999"/>
    <n v="481.08960303499975"/>
    <n v="436.86803716100002"/>
    <n v="40.503832832000001"/>
    <n v="5.5545135376597008"/>
    <n v="1.2936598187995E-2"/>
    <n v="3544.5443570020002"/>
    <n v="375.81849253000001"/>
    <n v="739.55053188700003"/>
    <n v="65.878293010000007"/>
    <n v="-493.7975441399999"/>
    <n v="-433.70802617099935"/>
    <n v="-1246.2374166830032"/>
    <n v="-5.4651573625953453"/>
    <n v="-1.725330583656437"/>
    <n v="-0.43673676786120996"/>
    <n v="-67.7171751909314"/>
    <n v="-0.15771496098292764"/>
    <n v="-159.05804132190755"/>
    <n v="-0.41588700919773935"/>
    <n v="-453.2937113079999"/>
    <n v="-0.14477836279493264"/>
    <n v="535.47513248199994"/>
    <n v="895.76128471999994"/>
    <n v="8420.3949454869726"/>
    <n v="-0.2397357320502338"/>
    <n v="4.7994337592695668E-2"/>
    <n v="3.6501611462896877E-2"/>
    <n v="73.432652282268592"/>
    <n v="0.17102644723316596"/>
    <n v="0.28609894428632093"/>
    <n v="2.8546997768586575"/>
    <n v="484.16051696599999"/>
    <n v="66.395596610385653"/>
    <n v="826.45494089268846"/>
    <n v="0"/>
    <n v="0"/>
    <n v="51.314615515999947"/>
    <n v="7.0370556718829445"/>
    <n v="3754.641597674"/>
    <n v="1.1992023048906533"/>
    <n v="-1029.2726766219998"/>
    <n v="-1329.4693108909992"/>
    <n v="-9666.6323621699776"/>
    <n v="-141.14982747319999"/>
    <n v="-1353.8257223770315"/>
    <n v="0.73354523119848714"/>
    <n v="4.1771952268443178"/>
    <n v="-6.4796271555086604E-2"/>
    <n v="-0.3287414082160936"/>
    <n v="-3.2705867860563971"/>
    <n v="-988.76884378999989"/>
    <n v="-6122.088005167976"/>
    <n v="-0.31580481002809857"/>
    <n v="-2.0679765372703325"/>
    <n v="1817.933984906"/>
    <n v="127.3"/>
    <n v="2140.9025302843679"/>
    <n v="33134.536423457044"/>
    <n v="8.1957990645034062E-3"/>
    <n v="1478.6552007596231"/>
    <n v="24213.416217347152"/>
    <n v="1.9234836458583926E-2"/>
    <n v="2528.8031933951297"/>
    <n v="34105.988705724056"/>
    <n v="-1.9842043248894381E-2"/>
    <n v="420.64032402356634"/>
    <n v="6796.0920690968269"/>
    <n v="-5.096839466000902E-2"/>
  </r>
  <r>
    <x v="242"/>
    <x v="2"/>
    <x v="2"/>
    <x v="20"/>
    <n v="313094.9283837775"/>
    <n v="7184.7078260869566"/>
    <n v="3663.6910619100004"/>
    <n v="1.1701534358356693"/>
    <n v="9549.2997216740005"/>
    <n v="41431.88683944301"/>
    <n v="3.3555629312340463E-2"/>
    <n v="0.12197228875485733"/>
    <n v="9.8464250976300516E-2"/>
    <n v="2541.6816199550003"/>
    <n v="0.81179265121775546"/>
    <n v="6737.8036318880013"/>
    <n v="30264.933371374998"/>
    <n v="0.12833151817842303"/>
    <n v="4.7139177626562612E-2"/>
    <n v="0.11467466927254533"/>
    <n v="1452.9615659440001"/>
    <n v="18245.275390048999"/>
    <n v="0.15952862598279749"/>
    <n v="0.12924707415226933"/>
    <n v="1053.993901546"/>
    <n v="11963.727833183999"/>
    <n v="4.66367554863516E-2"/>
    <n v="0.11874741396471911"/>
    <n v="765.583684027"/>
    <n v="564.11705745300003"/>
    <n v="0.21428323066320409"/>
    <n v="2.2990182432609307E-2"/>
    <n v="412.16464339999999"/>
    <n v="0.13164206955622973"/>
    <n v="179.154591735"/>
    <n v="5.7220534570716665E-2"/>
    <n v="530.69020682000007"/>
    <n v="73.863853571486501"/>
    <n v="333.71801412999997"/>
    <n v="46.448376497413463"/>
    <n v="114.54185565662343"/>
    <n v="0"/>
    <n v="0"/>
    <n v="11.308422577722359"/>
    <n v="196.9721926900001"/>
    <n v="333.71801412999997"/>
    <n v="4333.8974296120005"/>
    <n v="1.3842119551357621"/>
    <n v="10653.214115547002"/>
    <n v="42707.190716779005"/>
    <n v="3992.5557868650003"/>
    <n v="1.275190181928181"/>
    <n v="39970.797097813003"/>
    <n v="13.423959481950726"/>
    <n v="3207.8848974200005"/>
    <n v="1.0245726157173396"/>
    <n v="36198.319977865001"/>
    <n v="12.160779193480758"/>
    <n v="0.10939471075477813"/>
    <n v="0.14767083548120419"/>
    <n v="6.7082208089148665E-2"/>
    <n v="1577.660403972"/>
    <n v="4572.5590057939989"/>
    <n v="19294.467171079999"/>
    <n v="9.2235332371346512E-2"/>
    <n v="7.0638780576688154E-2"/>
    <n v="6.5045388714357388E-2"/>
    <n v="1107.2890543819999"/>
    <n v="470.37134959000014"/>
    <n v="516.21767519699995"/>
    <n v="784.67088944499994"/>
    <n v="109.21402907936469"/>
    <n v="0.25061756621084136"/>
    <n v="3772.4771199480001"/>
    <n v="407.49645330400006"/>
    <n v="758.81322253100006"/>
    <n v="289.038785163"/>
    <n v="-670.20636770200008"/>
    <n v="-1103.9143938729994"/>
    <n v="-1275.3038773360036"/>
    <n v="4.5335597321941368E-2"/>
    <n v="24.556774739621055"/>
    <n v="-0.44657604440118437"/>
    <n v="-93.28234131784005"/>
    <n v="-0.21405851930009281"/>
    <n v="-160.26152992475892"/>
    <n v="-0.41108670117339963"/>
    <n v="114.46452174299986"/>
    <n v="3.6559046910748572E-2"/>
    <n v="615.89220963100001"/>
    <n v="1511.6534943510001"/>
    <n v="8253.577307148973"/>
    <n v="-0.21312832433482654"/>
    <n v="-7.682380292389035E-2"/>
    <n v="-1.2399693287412861E-2"/>
    <n v="85.722652129952579"/>
    <n v="0.19671101439115851"/>
    <n v="0.48280995867747944"/>
    <n v="2.784225801548827"/>
    <n v="513.56038788399997"/>
    <n v="71.47964820772718"/>
    <n v="802.24414003294692"/>
    <n v="138.82846017199998"/>
    <n v="19.322770463668366"/>
    <n v="102.33182174700005"/>
    <n v="14.2430039222254"/>
    <n v="4949.7896392430002"/>
    <n v="1.5809229695269205"/>
    <n v="-1286.0985773330001"/>
    <n v="-2615.567888223999"/>
    <n v="-9528.881184484977"/>
    <n v="-179.00499344779263"/>
    <n v="-1328.3411021864779"/>
    <n v="-9.6745585128999889E-2"/>
    <n v="0.55628989814424656"/>
    <n v="-0.106242243706275"/>
    <n v="-0.41076953369125135"/>
    <n v="-3.1953125027222269"/>
    <n v="-501.42768788800015"/>
    <n v="-5756.404064536976"/>
    <n v="-0.16015196748040994"/>
    <n v="-1.9321322142522577"/>
    <n v="1832.965508705"/>
    <n v="127.8"/>
    <n v="2866.7379201173712"/>
    <n v="33282.371386681822"/>
    <n v="6.2205515988922322E-3"/>
    <n v="1988.7962597456965"/>
    <n v="24326.607306529986"/>
    <n v="2.0645043533126017E-2"/>
    <n v="3391.1560482097029"/>
    <n v="34244.403406492464"/>
    <n v="-2.2655981760979604E-2"/>
    <n v="481.91878687871679"/>
    <n v="6626.2957452603068"/>
    <n v="-9.3437203496855803E-2"/>
  </r>
  <r>
    <x v="243"/>
    <x v="3"/>
    <x v="3"/>
    <x v="20"/>
    <n v="313094.9283837775"/>
    <n v="7173.0261111111104"/>
    <n v="3757.1571939859996"/>
    <n v="1.2000057661044727"/>
    <n v="13306.456915660001"/>
    <n v="41232.919674003999"/>
    <n v="8.4167517617330656E-3"/>
    <n v="-5.0293455756764693E-2"/>
    <n v="6.9894015276731336E-2"/>
    <n v="2929.0321687449996"/>
    <n v="0.93550929868615618"/>
    <n v="9666.8358006330018"/>
    <n v="30077.633434215997"/>
    <n v="-6.0102688286705397E-2"/>
    <n v="1.2147282246250946E-2"/>
    <n v="7.8388656620267394E-2"/>
    <n v="2089.8934833049998"/>
    <n v="18145.137253344001"/>
    <n v="0.114975465145702"/>
    <n v="-4.572451639056363E-2"/>
    <n v="824.13321581299988"/>
    <n v="11885.005912825"/>
    <n v="2.3720738316167944E-2"/>
    <n v="-8.7192194190500838E-2"/>
    <n v="885.69334183100011"/>
    <n v="447.96588749900002"/>
    <n v="0.23037984162324521"/>
    <n v="-9.5926347233181386E-2"/>
    <n v="271.37227278199998"/>
    <n v="8.6674119629738686E-2"/>
    <n v="109.46923441599999"/>
    <n v="3.4963592345966583E-2"/>
    <n v="447.28351804300002"/>
    <n v="62.356320904806417"/>
    <n v="282.42584069499998"/>
    <n v="39.373318362457745"/>
    <n v="153.91517401908118"/>
    <n v="0"/>
    <n v="0"/>
    <n v="11.308422577722359"/>
    <n v="164.85767734800004"/>
    <n v="282.42584069499998"/>
    <n v="3886.3335036539997"/>
    <n v="1.2412636396621248"/>
    <n v="14539.547619201001"/>
    <n v="43396.025695812998"/>
    <n v="3693.7406979529997"/>
    <n v="1.1797510477159121"/>
    <n v="40700.027800254"/>
    <n v="13.591748594251303"/>
    <n v="3248.3596990299998"/>
    <n v="1.0374999415667023"/>
    <n v="36833.930378629004"/>
    <n v="12.306393851937905"/>
    <n v="0.21542933444069789"/>
    <n v="0.16503127918379645"/>
    <n v="8.0140721661702052E-2"/>
    <n v="1561.3547239789998"/>
    <n v="6133.9137297729985"/>
    <n v="19412.846283313"/>
    <n v="8.2038193348092259E-2"/>
    <n v="7.3517590374976738E-2"/>
    <n v="6.6050076502327082E-2"/>
    <n v="1105.1638446090001"/>
    <n v="456.19087936999972"/>
    <n v="530.70982110700004"/>
    <n v="445.38099892300005"/>
    <n v="62.091088478417653"/>
    <n v="0.14225110614920988"/>
    <n v="3866.0974216250002"/>
    <n v="486.22660848999999"/>
    <n v="758.67116838799984"/>
    <n v="103.99018276699999"/>
    <n v="-129.17630966800016"/>
    <n v="-1233.0907035409996"/>
    <n v="-2163.1060218090038"/>
    <n v="-1.1702767078861795"/>
    <n v="-2.7235628323987431"/>
    <n v="0.32137288123722785"/>
    <n v="-18.008621140790829"/>
    <n v="-4.125787355765205E-2"/>
    <n v="-288.98710879564743"/>
    <n v="-0.71130827166834409"/>
    <n v="316.20468925499989"/>
    <n v="0.10099323259155785"/>
    <n v="886.91010285099992"/>
    <n v="2398.563597202"/>
    <n v="8504.9420276649726"/>
    <n v="0.39551026174162995"/>
    <n v="5.524418629258987E-2"/>
    <n v="1.0012132223562897E-2"/>
    <n v="123.64517974877641"/>
    <n v="0.28327194804122341"/>
    <n v="0.76608190671870291"/>
    <n v="2.8505486631893722"/>
    <n v="794.04577485999994"/>
    <n v="110.69885464797245"/>
    <n v="849.77867212354715"/>
    <n v="23.893411927000002"/>
    <n v="3.3310086366462262"/>
    <n v="92.864327990999982"/>
    <n v="12.946325100803961"/>
    <n v="4773.2436065049997"/>
    <n v="1.5245355877033482"/>
    <n v="-1016.0864125190001"/>
    <n v="-3631.6543007429991"/>
    <n v="-10668.048049473977"/>
    <n v="-141.65380088956726"/>
    <n v="-1487.9577678089936"/>
    <n v="-9.2554653653606174"/>
    <n v="1.3316264630232761"/>
    <n v="6.0690178603970191E-2"/>
    <n v="-0.3245298215988755"/>
    <n v="-3.5618569348577167"/>
    <n v="-570.70541359599997"/>
    <n v="-6801.9506278489762"/>
    <n v="-0.18227871544966556"/>
    <n v="-2.2765021925443198"/>
    <n v="1724.9385342210001"/>
    <n v="128.30000000000001"/>
    <n v="2928.4155837770845"/>
    <n v="32965.401934015099"/>
    <n v="-1.4368362049656302E-2"/>
    <n v="2282.9557043998434"/>
    <n v="24053.096968350666"/>
    <n v="-6.5140721434621129E-3"/>
    <n v="3029.0985998862038"/>
    <n v="34650.45153499228"/>
    <n v="-6.2665661012433205E-3"/>
    <n v="691.27833425643018"/>
    <n v="6796.2078922033652"/>
    <n v="-6.9744204296835921E-2"/>
  </r>
  <r>
    <x v="244"/>
    <x v="4"/>
    <x v="4"/>
    <x v="20"/>
    <n v="313094.9283837775"/>
    <n v="7207.7045238095252"/>
    <n v="4261.0299709129995"/>
    <n v="1.3609386753432247"/>
    <n v="17567.486886573002"/>
    <n v="41394.628839571"/>
    <n v="1.5771958095236904E-2"/>
    <n v="3.9447794706896966E-2"/>
    <n v="5.1000832380441175E-2"/>
    <n v="3323.9881686999997"/>
    <n v="1.0616550660397814"/>
    <n v="12990.823969333002"/>
    <n v="30159.712306091009"/>
    <n v="2.5318065485479435E-2"/>
    <n v="1.5484997441014947E-2"/>
    <n v="5.6280395267125805E-2"/>
    <n v="2310.725433347"/>
    <n v="18138.911025843001"/>
    <n v="7.9717636788456447E-2"/>
    <n v="-2.6872496333054663E-3"/>
    <n v="1040.116193696"/>
    <n v="11997.200659005999"/>
    <n v="2.2155690974571485E-2"/>
    <n v="0.1209097456271333"/>
    <n v="792.16053470700001"/>
    <n v="579.83568485399996"/>
    <n v="0.19336018764450147"/>
    <n v="6.8319969825908045E-2"/>
    <n v="317.96261760700003"/>
    <n v="0.10155470075748271"/>
    <n v="153.70041273300001"/>
    <n v="4.9090674680172725E-2"/>
    <n v="465.37877187299995"/>
    <n v="64.566849311829301"/>
    <n v="311.36750796500002"/>
    <n v="43.199260865431718"/>
    <n v="197.11443488451289"/>
    <n v="0"/>
    <n v="0"/>
    <n v="11.308422577722359"/>
    <n v="154.01126390799993"/>
    <n v="311.36750796500002"/>
    <n v="3745.1745298280002"/>
    <n v="1.1961785996218171"/>
    <n v="18284.722149029003"/>
    <n v="44084.455875520005"/>
    <n v="3535.1628177450002"/>
    <n v="1.1291025491833451"/>
    <n v="41355.826507001009"/>
    <n v="13.737954515343585"/>
    <n v="2950.0368438270002"/>
    <n v="0.94221802283906042"/>
    <n v="37120.070865730006"/>
    <n v="12.33926708694375"/>
    <n v="0.22521679959259555"/>
    <n v="0.17687238178374165"/>
    <n v="9.4524128697893506E-2"/>
    <n v="1570.0901997150006"/>
    <n v="7704.0039294879989"/>
    <n v="19529.711441228999"/>
    <n v="8.0417798038581401E-2"/>
    <n v="7.4916705175331888E-2"/>
    <n v="6.6386910402531862E-2"/>
    <n v="1113.793484604"/>
    <n v="456.29671511100059"/>
    <n v="344.93656855199998"/>
    <n v="585.125973918"/>
    <n v="81.180627200397552"/>
    <n v="0.18688452634428471"/>
    <n v="4235.7556412710001"/>
    <n v="419.81873271900002"/>
    <n v="677.11840093300009"/>
    <n v="148.08465399100001"/>
    <n v="515.85544108499926"/>
    <n v="-717.23526245600033"/>
    <n v="-2689.8270359490039"/>
    <n v="-0.5052109238610496"/>
    <n v="-1.4079818662003505"/>
    <n v="2.017644080803136"/>
    <n v="71.570003928567189"/>
    <n v="0.16476007572140777"/>
    <n v="-369.55582741610658"/>
    <n v="-0.90244097048478511"/>
    <n v="1100.9814150029993"/>
    <n v="0.35164460206569248"/>
    <n v="363.67095662999998"/>
    <n v="2762.2345538320001"/>
    <n v="8422.4469063949728"/>
    <n v="-0.18489778886437391"/>
    <n v="1.5841133837978472E-2"/>
    <n v="3.5024420468610096E-4"/>
    <n v="50.45586364267151"/>
    <n v="0.11615357633140218"/>
    <n v="0.88223548305010513"/>
    <n v="2.8143994682729501"/>
    <n v="219.65835102299999"/>
    <n v="30.475493313771807"/>
    <n v="836.56633832215175"/>
    <n v="0"/>
    <n v="0"/>
    <n v="144.01260560699998"/>
    <n v="19.980370328899699"/>
    <n v="4108.8454864579999"/>
    <n v="1.3123321759532189"/>
    <n v="152.18448445499928"/>
    <n v="-3479.4698162879999"/>
    <n v="-11112.273942343976"/>
    <n v="21.114140285895687"/>
    <n v="-1553.8752427743996"/>
    <n v="-0.74483260144202679"/>
    <n v="2.6201025607462256"/>
    <n v="0.19347390726383518"/>
    <n v="4.8606499390005595E-2"/>
    <n v="-3.7168404387577354"/>
    <n v="737.31045837299928"/>
    <n v="-6876.5183010729761"/>
    <n v="0.23549102573429032"/>
    <n v="-2.3181530103579004"/>
    <n v="1725.380414883"/>
    <n v="128.30000000000001"/>
    <n v="3321.1457294723295"/>
    <n v="32929.200566561965"/>
    <n v="-2.6787037580441875E-2"/>
    <n v="2590.7935843335927"/>
    <n v="23988.764183458217"/>
    <n v="-2.1327197392621677E-2"/>
    <n v="2919.0760170132503"/>
    <n v="35066.051425780308"/>
    <n v="1.1260151342633806E-2"/>
    <n v="283.45359051441926"/>
    <n v="6714.2510995073017"/>
    <n v="-7.5557780162520238E-2"/>
  </r>
  <r>
    <x v="245"/>
    <x v="5"/>
    <x v="5"/>
    <x v="20"/>
    <n v="313094.9283837775"/>
    <n v="7251.6616666666669"/>
    <n v="3561.1343769650002"/>
    <n v="1.1373976561510841"/>
    <n v="21128.621263538003"/>
    <n v="41952.915905579997"/>
    <n v="4.0943762824742214E-2"/>
    <n v="0.18591923204755356"/>
    <n v="6.2065289297391191E-2"/>
    <n v="2437.9879743860001"/>
    <n v="0.77867373546135044"/>
    <n v="15428.811943719002"/>
    <n v="30428.937361137003"/>
    <n v="0.12413761441842208"/>
    <n v="3.1234882169414391E-2"/>
    <n v="5.4349975451883026E-2"/>
    <n v="1353.7929260579999"/>
    <n v="18310.814574982"/>
    <n v="8.2908596507332621E-2"/>
    <n v="0.14544808718657354"/>
    <n v="1099.6301521789997"/>
    <n v="12132.478440486997"/>
    <n v="1.7361765033074628E-2"/>
    <n v="0.14027837291786338"/>
    <n v="843.67365939499996"/>
    <n v="616.08605587900001"/>
    <n v="0.25150116205495809"/>
    <n v="0.15033580308772199"/>
    <n v="318.8615216"/>
    <n v="0.10184180345749776"/>
    <n v="142.31884875599999"/>
    <n v="4.5455494757025268E-2"/>
    <n v="661.96603222299996"/>
    <n v="91.284737574813306"/>
    <n v="304.84257952000002"/>
    <n v="42.037617518927277"/>
    <n v="239.15205240344017"/>
    <n v="0"/>
    <n v="0"/>
    <n v="11.308422577722359"/>
    <n v="357.12345270299994"/>
    <n v="304.84257952000002"/>
    <n v="3272.2961929349995"/>
    <n v="1.0451450650532312"/>
    <n v="21557.018341964002"/>
    <n v="44381.575511882998"/>
    <n v="3101.5880139799992"/>
    <n v="0.99062224673860388"/>
    <n v="41678.058020304001"/>
    <n v="13.779818624011369"/>
    <n v="2850.1867379299993"/>
    <n v="0.91032670271693783"/>
    <n v="37298.717024691003"/>
    <n v="12.337639578365422"/>
    <n v="9.986621994136069E-2"/>
    <n v="0.16449617389785787"/>
    <n v="9.5192568692087809E-2"/>
    <n v="1571.0133610360001"/>
    <n v="9275.0172905239997"/>
    <n v="19649.891603270997"/>
    <n v="8.2835271570385949E-2"/>
    <n v="7.6249804182296321E-2"/>
    <n v="6.9098272917526238E-2"/>
    <n v="1115.3813924829999"/>
    <n v="455.63196855300021"/>
    <n v="247.86795522099999"/>
    <n v="251.40127605000001"/>
    <n v="34.668092308498487"/>
    <n v="8.029554402166611E-2"/>
    <n v="4379.3409956129999"/>
    <n v="345.29331814599993"/>
    <n v="755.66983923800001"/>
    <n v="101.05044324400001"/>
    <n v="288.83818403000078"/>
    <n v="-428.39707842599955"/>
    <n v="-2428.6596063030024"/>
    <n v="9.4383921024221138"/>
    <n v="-1.2399071777158848"/>
    <n v="1.3746744268640763"/>
    <n v="39.830620526284079"/>
    <n v="9.2252591097852624E-2"/>
    <n v="-333.75995523376588"/>
    <n v="-0.81963403826587911"/>
    <n v="540.23946008000075"/>
    <n v="0.17254813511951872"/>
    <n v="332.22961023699997"/>
    <n v="3094.4641640690002"/>
    <n v="8009.0863417629989"/>
    <n v="-0.55440720460756521"/>
    <n v="-0.10687234903353593"/>
    <n v="-6.4623147402826264E-2"/>
    <n v="45.814273404969022"/>
    <n v="0.1061114633673555"/>
    <n v="0.98834694641746057"/>
    <n v="2.6659970735223282"/>
    <n v="223.802180569"/>
    <n v="30.86219281268178"/>
    <n v="788.64383952377477"/>
    <n v="0"/>
    <n v="0"/>
    <n v="108.42742966799997"/>
    <n v="14.952080592287235"/>
    <n v="3604.5258031719995"/>
    <n v="1.1512565284205869"/>
    <n v="-43.391426206999199"/>
    <n v="-3522.8612424949993"/>
    <n v="-10437.745948066002"/>
    <n v="-5.9836528786849357"/>
    <n v="-1455.177102280602"/>
    <n v="-0.93955947566136722"/>
    <n v="1.0981005453666048"/>
    <n v="8.8949629492600213E-2"/>
    <n v="-1.3858872269502867E-2"/>
    <n v="-3.4856311117882077"/>
    <n v="208.00984984300081"/>
    <n v="-6058.4049524530019"/>
    <n v="6.6436671752163223E-2"/>
    <n v="-2.0434520661422595"/>
    <n v="1748.851550094"/>
    <n v="127.9"/>
    <n v="2784.3114753440186"/>
    <n v="33266.20372001845"/>
    <n v="-1.1636414791929117E-2"/>
    <n v="1906.1672981907741"/>
    <n v="24127.398540051596"/>
    <n v="-1.8697463990811736E-2"/>
    <n v="2558.4802133971848"/>
    <n v="35199.774869355162"/>
    <n v="1.6748786604503962E-2"/>
    <n v="259.75731840265831"/>
    <n v="6366.3554636565177"/>
    <n v="-0.13061176797175633"/>
  </r>
  <r>
    <x v="246"/>
    <x v="6"/>
    <x v="6"/>
    <x v="20"/>
    <n v="313094.9283837775"/>
    <n v="7272.6780952380959"/>
    <n v="4099.5153899520001"/>
    <n v="1.3093522182278856"/>
    <n v="25228.136653490004"/>
    <n v="42420.270778136"/>
    <n v="5.425944354841139E-2"/>
    <n v="0.12867131568597645"/>
    <n v="6.1468024194655468E-2"/>
    <n v="2962.2021577759997"/>
    <n v="0.94610352619479909"/>
    <n v="18391.014101495002"/>
    <n v="30560.906978666"/>
    <n v="4.6628542231898384E-2"/>
    <n v="3.3683640787587565E-2"/>
    <n v="4.4081005554514663E-2"/>
    <n v="1855.2082655180002"/>
    <n v="18343.190663629997"/>
    <n v="6.8088095891561284E-2"/>
    <n v="1.7761420419730278E-2"/>
    <n v="1115.812012671"/>
    <n v="12242.547490274997"/>
    <n v="1.4190620379119556E-2"/>
    <n v="0.10944053684699218"/>
    <n v="805.53456944600009"/>
    <n v="641.60051124999995"/>
    <n v="0.2068293897348672"/>
    <n v="5.871280501639653E-2"/>
    <n v="372.56672262200004"/>
    <n v="0.11899481238652473"/>
    <n v="102.59623418500001"/>
    <n v="3.276841139350626E-2"/>
    <n v="662.15027536900004"/>
    <n v="91.046278509501704"/>
    <n v="311.65432103400002"/>
    <n v="42.852758908449523"/>
    <n v="282.00481131188968"/>
    <n v="141.748362273"/>
    <n v="19.490531605655974"/>
    <n v="30.798954183378335"/>
    <n v="208.74759206200002"/>
    <n v="453.40268330700002"/>
    <n v="3704.5952433780003"/>
    <n v="1.1832179021555649"/>
    <n v="25261.613585342002"/>
    <n v="44814.533296123991"/>
    <n v="3351.3208788680004"/>
    <n v="1.0703849136643007"/>
    <n v="42182.589218763991"/>
    <n v="13.878426482085567"/>
    <n v="3230.3642942770002"/>
    <n v="1.0317523541350266"/>
    <n v="37791.815184501007"/>
    <n v="12.435001716452728"/>
    <n v="0.13233672423936782"/>
    <n v="0.15966618994330051"/>
    <n v="0.10078636166600652"/>
    <n v="1614.4716409169998"/>
    <n v="10889.488931440999"/>
    <n v="19809.732846798001"/>
    <n v="0.10988443787081414"/>
    <n v="8.1107167736444552E-2"/>
    <n v="7.3179905033355253E-2"/>
    <n v="1149.5033044510001"/>
    <n v="464.96833646599976"/>
    <n v="538.37201267599994"/>
    <n v="120.95658459100001"/>
    <n v="16.631642842847437"/>
    <n v="3.8632559529273795E-2"/>
    <n v="4390.7740342630004"/>
    <n v="411.72823958600009"/>
    <n v="726.43484904700006"/>
    <n v="292.63191656100003"/>
    <n v="394.92014657399977"/>
    <n v="-33.47693185199978"/>
    <n v="-2394.2625179880015"/>
    <n v="9.5408844252869329E-2"/>
    <n v="-1.0155982239536017"/>
    <n v="2.2025773756226261"/>
    <n v="54.301887338115534"/>
    <n v="0.12613431607232062"/>
    <n v="-331.94831425324514"/>
    <n v="-0.81656748460622064"/>
    <n v="515.8767311649998"/>
    <n v="0.16476687560159442"/>
    <n v="602.87989839299996"/>
    <n v="3697.3440624620002"/>
    <n v="8005.1386765069992"/>
    <n v="-6.505415199437814E-3"/>
    <n v="-9.1913670558207872E-2"/>
    <n v="-5.8099252070342944E-2"/>
    <n v="82.896546567590477"/>
    <n v="0.192554986918861"/>
    <n v="1.1809019333363215"/>
    <n v="2.6514060576605321"/>
    <n v="391.12075466499999"/>
    <n v="53.779467418074326"/>
    <n v="785.53494917084299"/>
    <n v="0"/>
    <n v="0"/>
    <n v="211.75914372799997"/>
    <n v="29.117079149516147"/>
    <n v="4307.4751417710004"/>
    <n v="1.3757728890744259"/>
    <n v="-207.95975181900019"/>
    <n v="-3730.8209943139996"/>
    <n v="-10399.401194495002"/>
    <n v="-28.594659229474935"/>
    <n v="-1447.9111310434982"/>
    <n v="-0.15568027677888185"/>
    <n v="0.93771014221554649"/>
    <n v="0.12468217253266722"/>
    <n v="-6.6420670846540381E-2"/>
    <n v="-3.467973542266753"/>
    <n v="-87.00316722800018"/>
    <n v="-6008.6271602320012"/>
    <n v="-2.7788111317266585E-2"/>
    <n v="-2.0245487766339161"/>
    <n v="1801.3560679760001"/>
    <n v="127.9"/>
    <n v="3205.2505003534006"/>
    <n v="33532.813025067648"/>
    <n v="-6.3958493871020261E-3"/>
    <n v="2316.0298340703671"/>
    <n v="24153.596221818574"/>
    <n v="-2.2226943955994671E-2"/>
    <n v="2896.477907254105"/>
    <n v="35449.296903521077"/>
    <n v="2.7641674070390199E-2"/>
    <n v="471.36817700781853"/>
    <n v="6346.7628286505815"/>
    <n v="-0.11990984497083734"/>
  </r>
  <r>
    <x v="247"/>
    <x v="7"/>
    <x v="7"/>
    <x v="20"/>
    <n v="313094.9283837775"/>
    <n v="7273.1797727272724"/>
    <n v="3355.974272125"/>
    <n v="1.0718711700150569"/>
    <n v="28584.110925615005"/>
    <n v="42755.985863119997"/>
    <n v="6.0635607351396281E-2"/>
    <n v="0.1111543957595873"/>
    <n v="5.9997437459831549E-2"/>
    <n v="2441.3896434349999"/>
    <n v="0.77976020117529843"/>
    <n v="20832.403744930001"/>
    <n v="30831.477615814998"/>
    <n v="0.12463988769469658"/>
    <n v="4.3574642594210067E-2"/>
    <n v="4.484396719507977E-2"/>
    <n v="1259.992317105"/>
    <n v="18539.804959861001"/>
    <n v="7.6993324719625278E-2"/>
    <n v="0.18489595644397561"/>
    <n v="1164.8050282579998"/>
    <n v="12283.092612935998"/>
    <n v="8.9417746743469806E-4"/>
    <n v="3.6063834046869747E-2"/>
    <n v="830.50980867399994"/>
    <n v="676.74586760799991"/>
    <n v="0.26445055563362097"/>
    <n v="5.4632357294681855E-2"/>
    <n v="291.96675732400001"/>
    <n v="9.3251832225822728E-2"/>
    <n v="48.431582518999996"/>
    <n v="1.5468657626940149E-2"/>
    <n v="574.18628884700001"/>
    <n v="78.945702813515567"/>
    <n v="296.09466226400002"/>
    <n v="40.710483105929264"/>
    <n v="322.71529441781894"/>
    <n v="45.292624773999997"/>
    <n v="6.2273484485887138"/>
    <n v="37.026302631967049"/>
    <n v="232.799001809"/>
    <n v="341.38728703800001"/>
    <n v="3499.6675943310001"/>
    <n v="1.1177656605287669"/>
    <n v="28761.281179673002"/>
    <n v="45136.734030143998"/>
    <n v="3310.0002473730001"/>
    <n v="1.0571874365578202"/>
    <n v="42463.071259370998"/>
    <n v="13.901460850333208"/>
    <n v="3027.6640860420002"/>
    <n v="0.96701153917473481"/>
    <n v="38050.740019097"/>
    <n v="12.456879410305481"/>
    <n v="0.10140176064289896"/>
    <n v="0.15224928444017904"/>
    <n v="0.10458908942154022"/>
    <n v="1600.3708593009999"/>
    <n v="12489.859790741999"/>
    <n v="19902.787239656001"/>
    <n v="6.1735139852609588E-2"/>
    <n v="7.8585565564345039E-2"/>
    <n v="7.1773608603665329E-2"/>
    <n v="1152.8106706240001"/>
    <n v="447.56018867699981"/>
    <n v="333.43941898699995"/>
    <n v="282.33616133100003"/>
    <n v="38.818806925369117"/>
    <n v="9.0175897383085429E-2"/>
    <n v="4412.3312402739994"/>
    <n v="439.98344992000006"/>
    <n v="763.33991503600009"/>
    <n v="80.197789756000006"/>
    <n v="-143.69332220600018"/>
    <n v="-177.17025405799995"/>
    <n v="-2380.7481670240013"/>
    <n v="-8.5964957635281003E-2"/>
    <n v="-1.0890753156168202"/>
    <n v="3.5176742676345683"/>
    <n v="-19.756602572208738"/>
    <n v="-4.5894490513710091E-2"/>
    <n v="-328.83659080227943"/>
    <n v="-0.80879773332479399"/>
    <n v="138.64283912499985"/>
    <n v="4.4281406869375338E-2"/>
    <n v="349.55572974400008"/>
    <n v="4046.8997922060003"/>
    <n v="7734.1455853179996"/>
    <n v="-0.4366990670960581"/>
    <n v="-0.13751264783373396"/>
    <n v="-0.10123416162081356"/>
    <n v="48.060922549275148"/>
    <n v="0.11164528647858857"/>
    <n v="1.2925472198149102"/>
    <n v="2.5512214677677285"/>
    <n v="201.623474558"/>
    <n v="27.721502954463052"/>
    <n v="755.67143774820249"/>
    <n v="53.157420969999997"/>
    <n v="7.3086906457788832"/>
    <n v="147.93225518600008"/>
    <n v="20.339419594812096"/>
    <n v="3849.2233240750002"/>
    <n v="1.2294109470073553"/>
    <n v="-493.24905195000025"/>
    <n v="-4224.0700462639998"/>
    <n v="-10114.893752342001"/>
    <n v="-67.817525121483882"/>
    <n v="-1402.5917544149304"/>
    <n v="-0.36580529292928288"/>
    <n v="0.56265730212149512"/>
    <n v="0.10759775831687435"/>
    <n v="-0.15753977699229865"/>
    <n v="-3.3600192010925229"/>
    <n v="-210.91289061900022"/>
    <n v="-5702.5625120680006"/>
    <n v="-6.7363879609213223E-2"/>
    <n v="-1.9154377610647959"/>
    <n v="1734.9835469300001"/>
    <n v="127.7"/>
    <n v="2628.0143086335156"/>
    <n v="33727.097126496483"/>
    <n v="-2.8747531144363014E-3"/>
    <n v="1911.8164788057945"/>
    <n v="24316.162897009537"/>
    <n v="-1.6750880382831457E-2"/>
    <n v="2740.538445051684"/>
    <n v="35629.426919635618"/>
    <n v="3.689423883836418E-2"/>
    <n v="273.73197317462808"/>
    <n v="6120.4554618308512"/>
    <n v="-0.15622688991596323"/>
  </r>
  <r>
    <x v="248"/>
    <x v="8"/>
    <x v="8"/>
    <x v="20"/>
    <n v="313094.9283837775"/>
    <n v="7276.0522500000006"/>
    <n v="3923.9104503730005"/>
    <n v="1.2532654139843651"/>
    <n v="32508.021375988006"/>
    <n v="42837.768695979998"/>
    <n v="5.5725683712493534E-2"/>
    <n v="2.1285818952817115E-2"/>
    <n v="4.8333447793650341E-2"/>
    <n v="2996.6677465180005"/>
    <n v="0.95711155782275148"/>
    <n v="23829.071491448001"/>
    <n v="30921.614674995999"/>
    <n v="3.1011906935545008E-2"/>
    <n v="4.1977989528881654E-2"/>
    <n v="3.4655356582222741E-2"/>
    <n v="1916.3169862110001"/>
    <n v="18663.747520085002"/>
    <n v="6.8810147893231255E-2"/>
    <n v="6.9149926726804756E-2"/>
    <n v="1140.3498205080002"/>
    <n v="12316.495239197"/>
    <n v="-4.1792467949487433E-3"/>
    <n v="3.0175446881838042E-2"/>
    <n v="867.84505259100001"/>
    <n v="614.41943577500001"/>
    <n v="0.18510898884479432"/>
    <n v="-5.3697170231868707E-2"/>
    <n v="291.72772992300003"/>
    <n v="9.3175488797893738E-2"/>
    <n v="176.13556780499999"/>
    <n v="5.6256282627836447E-2"/>
    <n v="459.37940612699998"/>
    <n v="63.135803639535432"/>
    <n v="287.34684266400001"/>
    <n v="39.492135678932208"/>
    <n v="362.20743009675112"/>
    <n v="0"/>
    <n v="0"/>
    <n v="37.026302631967049"/>
    <n v="172.03256346299997"/>
    <n v="287.34684266400001"/>
    <n v="4152.7680178629998"/>
    <n v="1.3263606789480555"/>
    <n v="32914.049197536006"/>
    <n v="45610.022367291996"/>
    <n v="3915.3432003879998"/>
    <n v="1.2505291032976269"/>
    <n v="42846.438475480994"/>
    <n v="13.946318440193032"/>
    <n v="3003.2935539629998"/>
    <n v="0.95922778738903736"/>
    <n v="38153.122977266998"/>
    <n v="12.425855484787565"/>
    <n v="0.12862914819957094"/>
    <n v="0.14921477359716406"/>
    <n v="0.10797442148858094"/>
    <n v="1603.197289443"/>
    <n v="14093.057080184999"/>
    <n v="20068.701763842007"/>
    <n v="0.11543624413831566"/>
    <n v="8.2654421848302517E-2"/>
    <n v="7.7608065378842683E-2"/>
    <n v="1141.253040972"/>
    <n v="461.94424847100004"/>
    <n v="353.52898287199997"/>
    <n v="912.04964642500011"/>
    <n v="125.34951854214627"/>
    <n v="0.29130131590858965"/>
    <n v="4693.3154982140004"/>
    <n v="484.35946257699999"/>
    <n v="694.19669639600011"/>
    <n v="105.43594014999999"/>
    <n v="-228.85756748999938"/>
    <n v="-406.02782154799934"/>
    <n v="-2772.2536713120007"/>
    <n v="-2.4070732896798326"/>
    <n v="-1.1887060503872757"/>
    <n v="8.1645218110934827"/>
    <n v="-31.453535464921842"/>
    <n v="-7.3095264963690565E-2"/>
    <n v="-383.61138317888106"/>
    <n v="-0.9374143226093995"/>
    <n v="683.19207893500072"/>
    <n v="0.21820605094489903"/>
    <n v="264.53358075799997"/>
    <n v="4311.4333729640002"/>
    <n v="7345.6488628299994"/>
    <n v="-0.59491377437909065"/>
    <n v="-0.19339441245673272"/>
    <n v="-0.13330271697874618"/>
    <n v="36.356745618202503"/>
    <n v="8.4489896442444687E-2"/>
    <n v="1.3770371162573549"/>
    <n v="2.4127936440614328"/>
    <n v="172.231686454"/>
    <n v="23.671034860146861"/>
    <n v="726.01906992001295"/>
    <n v="0"/>
    <n v="0"/>
    <n v="92.301894303999973"/>
    <n v="12.685710758055643"/>
    <n v="4417.3015986209994"/>
    <n v="1.4108505753905001"/>
    <n v="-493.39114824799935"/>
    <n v="-4717.4611945119996"/>
    <n v="-10117.902534142002"/>
    <n v="-67.810281083124352"/>
    <n v="-1400.0886126656792"/>
    <n v="6.1355831813305617E-3"/>
    <n v="0.47720023297888869"/>
    <n v="0.15265012306781189"/>
    <n v="-0.15758516140613527"/>
    <n v="-3.3502079666708329"/>
    <n v="418.65849817700075"/>
    <n v="-5424.5870359279998"/>
    <n v="0.13371615450245436"/>
    <n v="-1.8297450112653684"/>
    <n v="1740.170118129"/>
    <n v="128.30000000000001"/>
    <n v="3058.386944951676"/>
    <n v="33686.994057324773"/>
    <n v="-9.1842974318017134E-3"/>
    <n v="2335.6724446749809"/>
    <n v="24307.858980928871"/>
    <n v="-2.1595354413384782E-2"/>
    <n v="3236.7638486851129"/>
    <n v="35898.868445163469"/>
    <n v="4.5063430141916605E-2"/>
    <n v="206.18361711457518"/>
    <n v="5800.0017376180076"/>
    <n v="-0.18193975904394077"/>
  </r>
  <r>
    <x v="249"/>
    <x v="9"/>
    <x v="9"/>
    <x v="20"/>
    <n v="313094.9283837775"/>
    <n v="7384.8424999999988"/>
    <n v="3443.18931028"/>
    <n v="1.0997269512010415"/>
    <n v="35951.210686268008"/>
    <n v="43214.131451597998"/>
    <n v="6.1793852709435049E-2"/>
    <n v="0.12272058719651957"/>
    <n v="5.4473320993257079E-2"/>
    <n v="2436.6934816090002"/>
    <n v="0.77826028488785115"/>
    <n v="26265.764973057001"/>
    <n v="31272.476682245997"/>
    <n v="0.1682120591059848"/>
    <n v="5.2529141419155767E-2"/>
    <n v="4.9247279167209612E-2"/>
    <n v="1214.9412186270001"/>
    <n v="18774.504717059004"/>
    <n v="6.9805586553246979E-2"/>
    <n v="0.10030682821165371"/>
    <n v="1176.4828299370001"/>
    <n v="12527.447761294998"/>
    <n v="2.8286041891755653E-2"/>
    <n v="0.21848358398002365"/>
    <n v="825.56127366299995"/>
    <n v="675.59632584899998"/>
    <n v="0.15246760164819895"/>
    <n v="0.20719702734694434"/>
    <n v="328.83504779600003"/>
    <n v="0.10502726744680099"/>
    <n v="101.52181302599999"/>
    <n v="3.2425249923422321E-2"/>
    <n v="576.1389678490001"/>
    <n v="78.016419151661012"/>
    <n v="303.431946563"/>
    <n v="41.08847907900541"/>
    <n v="403.29590917575655"/>
    <n v="86.400354974999999"/>
    <n v="11.699688243181898"/>
    <n v="48.725990875148945"/>
    <n v="186.3066663110001"/>
    <n v="389.83230153800002"/>
    <n v="3777.3610124290003"/>
    <n v="1.2064587030930387"/>
    <n v="36691.410209965004"/>
    <n v="45889.529166624998"/>
    <n v="3528.0669698510001"/>
    <n v="1.1268361924810408"/>
    <n v="43130.479172681"/>
    <n v="13.965777322298994"/>
    <n v="3041.7202679510001"/>
    <n v="0.97150097053715223"/>
    <n v="38347.440629046003"/>
    <n v="12.425370168643147"/>
    <n v="7.9908075724403727E-2"/>
    <n v="0.14167160684729763"/>
    <n v="0.10639014105731182"/>
    <n v="1620.742385433"/>
    <n v="15713.799465617998"/>
    <n v="20146.339160340005"/>
    <n v="5.0312452525723916E-2"/>
    <n v="7.9226795683233986E-2"/>
    <n v="7.2521420019716398E-2"/>
    <n v="1169.3419387620002"/>
    <n v="451.40044667099983"/>
    <n v="283.646086825"/>
    <n v="486.34670189999997"/>
    <n v="65.857423756837065"/>
    <n v="0.15533522194388863"/>
    <n v="4783.0385436349998"/>
    <n v="430.20722538799998"/>
    <n v="782.76541107599985"/>
    <n v="173.65320180700002"/>
    <n v="-334.17170214900034"/>
    <n v="-740.19952369699968"/>
    <n v="-2675.3977150270011"/>
    <n v="-0.22470937627737042"/>
    <n v="-1.4301949610877129"/>
    <n v="4.4039167469546516"/>
    <n v="-45.251026294602816"/>
    <n v="-0.10673175189199739"/>
    <n v="-368.80430546293633"/>
    <n v="-0.8970109377986184"/>
    <n v="152.17499975099963"/>
    <n v="4.8603470051891244E-2"/>
    <n v="658.11103892300002"/>
    <n v="4969.544411887"/>
    <n v="6947.415507484"/>
    <n v="-0.37699197109062255"/>
    <n v="-0.22369078275874921"/>
    <n v="-0.20453201897785378"/>
    <n v="89.116462392122799"/>
    <n v="0.21019536864433572"/>
    <n v="1.5872324849016906"/>
    <n v="2.2623964293419276"/>
    <n v="508.53951208899997"/>
    <n v="68.862607711538871"/>
    <n v="684.50449492342761"/>
    <n v="56.376991611999998"/>
    <n v="7.634149490933626"/>
    <n v="149.57152683400005"/>
    <n v="20.25385468058392"/>
    <n v="4435.4720513520006"/>
    <n v="1.4166540717373746"/>
    <n v="-992.28274107200036"/>
    <n v="-5709.7439355839997"/>
    <n v="-9622.8132225110003"/>
    <n v="-134.36748868672561"/>
    <n v="-1327.2101307152409"/>
    <n v="-0.3328617817789935"/>
    <n v="0.21979953690889076"/>
    <n v="4.2690350030648139E-2"/>
    <n v="-0.31692712053633315"/>
    <n v="-3.1594073671405467"/>
    <n v="-505.93603917200039"/>
    <n v="-4839.7746788759996"/>
    <n v="-0.16159189859244447"/>
    <n v="-1.6190002134846988"/>
    <n v="1781.186753102"/>
    <n v="128.9"/>
    <n v="2671.2097054150504"/>
    <n v="33894.889261003271"/>
    <n v="-2.5931747484642109E-4"/>
    <n v="1890.3750827067495"/>
    <n v="24522.867417564132"/>
    <n v="-4.6979618556366454E-3"/>
    <n v="2930.4585045996896"/>
    <n v="36019.805493461143"/>
    <n v="4.7253175159391647E-2"/>
    <n v="510.55937852831653"/>
    <n v="5462.0917231591748"/>
    <n v="-0.24615723440435588"/>
  </r>
  <r>
    <x v="250"/>
    <x v="10"/>
    <x v="10"/>
    <x v="20"/>
    <n v="313094.9283837775"/>
    <n v="7442.1713636363629"/>
    <n v="3941.2542054360001"/>
    <n v="1.2588048697502345"/>
    <n v="39892.46489170401"/>
    <n v="43379.450107076009"/>
    <n v="5.9986726872555796E-2"/>
    <n v="4.3782170879436366E-2"/>
    <n v="5.2943647001154615E-2"/>
    <n v="2988.6901219080005"/>
    <n v="0.95456356873484716"/>
    <n v="29254.455094965"/>
    <n v="31463.151453999995"/>
    <n v="6.8146435202189215E-2"/>
    <n v="5.4103657788014292E-2"/>
    <n v="5.1442419058157274E-2"/>
    <n v="1832.2101913480003"/>
    <n v="18893.621238036998"/>
    <n v="6.5356253976585288E-2"/>
    <n v="6.9532987622488385E-2"/>
    <n v="1156.2720604379997"/>
    <n v="12612.842586516999"/>
    <n v="4.1869148399557243E-2"/>
    <n v="7.9742870997510096E-2"/>
    <n v="870.68782844700002"/>
    <n v="654.85109458499994"/>
    <n v="0.23714079617805606"/>
    <n v="4.5248642479760237E-2"/>
    <n v="263.01918017399998"/>
    <n v="8.4006209085444872E-2"/>
    <n v="200.22263622700001"/>
    <n v="6.3949498403109303E-2"/>
    <n v="489.32226712699998"/>
    <n v="65.749932810994736"/>
    <n v="308.010296799"/>
    <n v="41.387154601678141"/>
    <n v="444.68306377743471"/>
    <n v="0"/>
    <n v="0"/>
    <n v="48.725990875148945"/>
    <n v="181.31197032799997"/>
    <n v="308.010296799"/>
    <n v="3813.9673213420001"/>
    <n v="1.2181504635127824"/>
    <n v="40505.377531307007"/>
    <n v="46068.319555201"/>
    <n v="3580.1635301589999"/>
    <n v="1.1434754145140922"/>
    <n v="43346.922671589004"/>
    <n v="13.961016894068962"/>
    <n v="2920.9666830830001"/>
    <n v="0.93293324748544382"/>
    <n v="38331.609427564006"/>
    <n v="12.355801257023952"/>
    <n v="4.9183407543235802E-2"/>
    <n v="0.13227328197965282"/>
    <n v="0.10501975436599653"/>
    <n v="1466.3827843940003"/>
    <n v="17180.182250012"/>
    <n v="20135.362021958004"/>
    <n v="-7.4302397220668004E-3"/>
    <n v="7.1244077303891151E-2"/>
    <n v="6.6557017763323678E-2"/>
    <n v="1133.86293073"/>
    <n v="332.51985366400027"/>
    <n v="418.30884360099998"/>
    <n v="659.19684707599993"/>
    <n v="88.575875892476887"/>
    <n v="0.21054216702864839"/>
    <n v="5015.3132440250001"/>
    <n v="419.3593098099999"/>
    <n v="692.1194494990001"/>
    <n v="158.60008696199998"/>
    <n v="127.28688409400002"/>
    <n v="-612.91263960299966"/>
    <n v="-2688.8694481250013"/>
    <n v="-9.5708052315008341E-2"/>
    <n v="-1.3292799061116534"/>
    <n v="4.4676505662615744"/>
    <n v="17.103460519055506"/>
    <n v="4.0654406237451909E-2"/>
    <n v="-371.30094295350278"/>
    <n v="-0.90440574134478946"/>
    <n v="786.48373116999994"/>
    <n v="0.25119657326610034"/>
    <n v="928.61867993700002"/>
    <n v="5898.1630918239998"/>
    <n v="7145.4887387320005"/>
    <n v="0.27113060741594119"/>
    <n v="-0.17300554041454019"/>
    <n v="-0.20428116209468516"/>
    <n v="124.77792227069362"/>
    <n v="0.29659333184686454"/>
    <n v="1.8838258167485549"/>
    <n v="2.3096115545767741"/>
    <n v="764.22461120000003"/>
    <n v="102.68839211820941"/>
    <n v="721.45950465851183"/>
    <n v="39.385495341000002"/>
    <n v="5.2922048440652443"/>
    <n v="164.394068737"/>
    <n v="22.089530152484212"/>
    <n v="4742.5860012789999"/>
    <n v="1.514743795359647"/>
    <n v="-801.33179584300001"/>
    <n v="-6511.0757314269995"/>
    <n v="-9834.3581868570018"/>
    <n v="-107.67446175163812"/>
    <n v="-1352.75903644243"/>
    <n v="0.35868037916183315"/>
    <n v="0.23534026144138465"/>
    <n v="3.8289222594348304E-2"/>
    <n v="-0.25593892560941262"/>
    <n v="-3.2140172959215638"/>
    <n v="-142.13494876700008"/>
    <n v="-4819.0449428320007"/>
    <n v="-4.5396758580764217E-2"/>
    <n v="-1.6088016588765515"/>
    <n v="1563.0029663109999"/>
    <n v="129.4"/>
    <n v="3045.79150342813"/>
    <n v="33929.567885677017"/>
    <n v="2.6156261017478144E-3"/>
    <n v="2309.6523353230295"/>
    <n v="24601.247543832935"/>
    <n v="1.8217780954552509E-3"/>
    <n v="2947.4245141746524"/>
    <n v="36068.364829991464"/>
    <n v="5.0380668805497963E-2"/>
    <n v="717.63421942581147"/>
    <n v="5597.1538144438382"/>
    <n v="-0.24464356918491714"/>
  </r>
  <r>
    <x v="251"/>
    <x v="11"/>
    <x v="11"/>
    <x v="20"/>
    <n v="313094.9283837775"/>
    <n v="7335.2122222222233"/>
    <n v="4049.554153309"/>
    <n v="1.2933950013860465"/>
    <n v="43942.01904501301"/>
    <n v="43942.01904501301"/>
    <n v="6.8580602035307026E-2"/>
    <n v="0.16133390398587744"/>
    <n v="6.8580602035307026E-2"/>
    <n v="2495.1373023790002"/>
    <n v="0.79692677082286512"/>
    <n v="31749.592397344"/>
    <n v="31749.592397344"/>
    <n v="0.12968778717467044"/>
    <n v="5.9675533021956939E-2"/>
    <n v="5.9675533021956939E-2"/>
    <n v="1277.0209255610002"/>
    <n v="19028.841784610002"/>
    <n v="6.4986881131431362E-2"/>
    <n v="0.11842748440217621"/>
    <n v="1196.2302537130001"/>
    <n v="12694.032624034999"/>
    <n v="4.840571245066938E-2"/>
    <n v="7.2813550882546263E-2"/>
    <n v="889.86952914400001"/>
    <n v="642.95602587100007"/>
    <n v="0.22364479927802838"/>
    <n v="0.10779754846416312"/>
    <n v="305.42514575299998"/>
    <n v="9.7550333162415126E-2"/>
    <n v="340.06244851899999"/>
    <n v="0.10861320886749304"/>
    <n v="908.92925665799999"/>
    <n v="123.91315058402458"/>
    <n v="300.416479262"/>
    <n v="40.955390268311554"/>
    <n v="485.63845404574624"/>
    <n v="41.275783173999997"/>
    <n v="5.6270741627561778"/>
    <n v="54.353065037905125"/>
    <n v="567.23699422200002"/>
    <n v="341.69226243599996"/>
    <n v="8000.2561212310002"/>
    <n v="2.5552174104285239"/>
    <n v="48505.63365253801"/>
    <n v="48505.63365253801"/>
    <n v="7401.6400526560001"/>
    <n v="2.3640242564336291"/>
    <n v="45451.578594148006"/>
    <n v="14.516868359629106"/>
    <n v="7046.4681989370001"/>
    <n v="2.2505852251620504"/>
    <n v="40234.275998915"/>
    <n v="12.850503905191864"/>
    <n v="0.43813401018170328"/>
    <n v="0.17343515855390534"/>
    <n v="0.17343515855390534"/>
    <n v="3343.405897914"/>
    <n v="20523.588147925999"/>
    <n v="20523.588147925999"/>
    <n v="0.13137140747019616"/>
    <n v="8.0599584364420052E-2"/>
    <n v="8.0599584364420052E-2"/>
    <n v="1200.3024741849999"/>
    <n v="2143.103423729"/>
    <n v="1696.121550801"/>
    <n v="355.17185371899996"/>
    <n v="48.420119685562369"/>
    <n v="0.11343903127157859"/>
    <n v="5217.3025952329999"/>
    <n v="649.50024751400008"/>
    <n v="1202.660037652"/>
    <n v="753.39653363100001"/>
    <n v="-3950.7019679220002"/>
    <n v="-4563.6146075249999"/>
    <n v="-4563.6146075249999"/>
    <n v="0.90307522377343785"/>
    <n v="20.267256905265651"/>
    <n v="20.267256905265651"/>
    <n v="-538.59409219998327"/>
    <n v="-1.2618224090424772"/>
    <n v="-623.10766912893587"/>
    <n v="-1.4575817727494866"/>
    <n v="-3595.5301142030003"/>
    <n v="-1.1483833777708987"/>
    <n v="2366.272428498"/>
    <n v="8264.4355203220002"/>
    <n v="8264.4355203220002"/>
    <n v="0.89707670516016469"/>
    <n v="-1.371663705089099E-2"/>
    <n v="-1.371663705089099E-2"/>
    <n v="322.59086128814567"/>
    <n v="0.75576836734880959"/>
    <n v="2.6395941840973647"/>
    <n v="2.6395941840973647"/>
    <n v="2063.108162004"/>
    <n v="281.26086873857014"/>
    <n v="911.27727487611219"/>
    <n v="109.6873103775232"/>
    <n v="14.953529230582115"/>
    <n v="303.164266494"/>
    <n v="41.32999254957555"/>
    <n v="10366.528549729001"/>
    <n v="3.3109857777773333"/>
    <n v="-6316.9743964200006"/>
    <n v="-12828.050127847"/>
    <n v="-12828.050127847"/>
    <n v="-861.18495348812905"/>
    <n v="-1754.8422311483414"/>
    <n v="0.90082380331485945"/>
    <n v="0.49268270950274329"/>
    <n v="0.49268270950274329"/>
    <n v="-2.017590776391287"/>
    <n v="-4.0971759568468515"/>
    <n v="-5961.8025427010007"/>
    <n v="-7610.7475326140002"/>
    <n v="-1.9041517451197083"/>
    <n v="-2.430811502409612"/>
    <n v="3591.7593921799998"/>
    <n v="129.80000000000001"/>
    <n v="3119.8414124106316"/>
    <n v="34264.277336927909"/>
    <n v="2.1320699229486317E-2"/>
    <n v="1922.29376146302"/>
    <n v="24759.406833223275"/>
    <n v="1.2821760434756024E-2"/>
    <n v="6163.5255171271183"/>
    <n v="37788.645919088231"/>
    <n v="0.12224583161295133"/>
    <n v="1823.014197610169"/>
    <n v="6423.9015209134323"/>
    <n v="-5.6761539385517312E-2"/>
  </r>
  <r>
    <x v="252"/>
    <x v="0"/>
    <x v="0"/>
    <x v="21"/>
    <n v="334302.3766856193"/>
    <n v="7282.9988636363632"/>
    <n v="3804.6259361790007"/>
    <n v="1.1380792364981904"/>
    <n v="3804.6259361790007"/>
    <n v="44586.405242480003"/>
    <n v="0.20390421320682117"/>
    <n v="0.20390421320682117"/>
    <n v="7.8861594513988775E-2"/>
    <n v="2901.7446344780005"/>
    <n v="0.86800000144983258"/>
    <n v="2901.7446344780005"/>
    <n v="32337.543090455998"/>
    <n v="0.25410676491135153"/>
    <n v="0.25410676491135153"/>
    <n v="7.8390266115661689E-2"/>
    <n v="1686.1264465000002"/>
    <n v="19296.133402755"/>
    <n v="7.1613590259643312E-2"/>
    <n v="0.18838811453120208"/>
    <n v="1184.2100673479999"/>
    <n v="13004.966821930999"/>
    <n v="8.7086898330255735E-2"/>
    <n v="0.35605495213227178"/>
    <n v="1083.7891622949999"/>
    <n v="613.07240288499997"/>
    <n v="0.21384177413578787"/>
    <n v="0.28692623186106081"/>
    <n v="307.65857778899999"/>
    <n v="9.2030030070149524E-2"/>
    <n v="81.670096715"/>
    <n v="2.4430007804522202E-2"/>
    <n v="513.55262719699999"/>
    <n v="70.513896378748825"/>
    <n v="322.63512738700001"/>
    <n v="44.299763521576331"/>
    <n v="44.299763521576331"/>
    <n v="0"/>
    <n v="0"/>
    <n v="0"/>
    <n v="190.91749980999998"/>
    <n v="322.63512738700001"/>
    <n v="2802.2402985750005"/>
    <n v="0.83823523073850303"/>
    <n v="2802.2402985750005"/>
    <n v="48207.723730370009"/>
    <n v="2674.2446948890006"/>
    <n v="0.79994785601057283"/>
    <n v="45153.066526154005"/>
    <n v="14.367341633528552"/>
    <n v="2611.5491690860008"/>
    <n v="0.78119371898511003"/>
    <n v="40167.230234141003"/>
    <n v="12.776175962524025"/>
    <n v="-9.6095318276738451E-2"/>
    <n v="-9.6095318276738451E-2"/>
    <n v="0.14864743189399388"/>
    <n v="1568.6311892110004"/>
    <n v="1568.6311892110004"/>
    <n v="20657.868013086998"/>
    <n v="9.3617137523777094E-2"/>
    <n v="9.3617137523777094E-2"/>
    <n v="8.4468475149697353E-2"/>
    <n v="1138.304792485"/>
    <n v="430.32639672600044"/>
    <n v="109.21063335299999"/>
    <n v="62.695525802999995"/>
    <n v="8.6084766696910417"/>
    <n v="1.8754137025462844E-2"/>
    <n v="4985.8362920130003"/>
    <n v="370.640668844"/>
    <n v="681.90167386099995"/>
    <n v="9.1606075030000014"/>
    <n v="1002.3856376040003"/>
    <n v="1002.3856376040003"/>
    <n v="-3621.3184878900001"/>
    <n v="15.681539001879141"/>
    <n v="15.681539001879141"/>
    <n v="4.6419940627818592"/>
    <n v="137.63363916049198"/>
    <n v="0.29984400575968739"/>
    <n v="-493.62378270876468"/>
    <n v="-1.1769298753638275"/>
    <n v="1065.0811634070003"/>
    <n v="0.31859814278515031"/>
    <n v="37.041825209999999"/>
    <n v="37.041825209999999"/>
    <n v="7941.1911932939993"/>
    <n v="-0.89718776317128424"/>
    <n v="-0.89718776317128424"/>
    <n v="-7.5449712795768842E-2"/>
    <n v="5.0860676904603013"/>
    <n v="1.1080335586376772E-2"/>
    <n v="1.1080335586376772E-2"/>
    <n v="2.5356020226305866"/>
    <m/>
    <n v="0"/>
    <n v="867.89565939354156"/>
    <n v="0"/>
    <n v="0"/>
    <n v="37.041825209999999"/>
    <n v="5.0860676904603013"/>
    <n v="2839.2821237850003"/>
    <n v="0.8493155663248797"/>
    <n v="965.34381239400034"/>
    <n v="965.34381239400034"/>
    <n v="-11562.509681184001"/>
    <n v="132.54757147003167"/>
    <n v="-1581.5799322938935"/>
    <n v="-4.2157049819851657"/>
    <n v="-4.2157049819851657"/>
    <n v="0.2525605679687164"/>
    <n v="0.28876367017331067"/>
    <n v="-3.7125318979944146"/>
    <n v="1028.0393381970002"/>
    <n v="-6576.673389171001"/>
    <n v="0.30751780719877347"/>
    <n v="-2.1213662269898896"/>
    <n v="1693.2996521800001"/>
    <n v="131"/>
    <n v="2904.2946077702295"/>
    <n v="34674.302221957805"/>
    <n v="3.4173565421873109E-2"/>
    <n v="2215.0722400595423"/>
    <n v="25148.280224533017"/>
    <n v="3.3867697505226557E-2"/>
    <n v="2139.1147317366413"/>
    <n v="37480.917540530478"/>
    <n v="0.10175740092617791"/>
    <n v="28.276202450381678"/>
    <n v="6167.8161193874921"/>
    <n v="-0.11468788604164559"/>
  </r>
  <r>
    <x v="253"/>
    <x v="1"/>
    <x v="1"/>
    <x v="21"/>
    <n v="334302.3766856193"/>
    <n v="7285.0480952380958"/>
    <n v="3209.7257207530001"/>
    <n v="0.96012650360887286"/>
    <n v="7014.3516569320009"/>
    <n v="45070.762042180999"/>
    <n v="0.19178016453667168"/>
    <n v="0.17772155393701228"/>
    <n v="9.8386785163536716E-2"/>
    <n v="2370.0602069780002"/>
    <n v="0.70895703179724157"/>
    <n v="5271.8048414560008"/>
    <n v="32825.275226867001"/>
    <n v="0.25911112097695299"/>
    <n v="0.2563516567115911"/>
    <n v="9.5057231974303047E-2"/>
    <n v="1298.4288476599997"/>
    <n v="19547.618607184002"/>
    <n v="8.1234724064788599E-2"/>
    <n v="0.24020892247159065"/>
    <n v="1079.7689661469999"/>
    <n v="13231.804502253999"/>
    <n v="0.11643334366265834"/>
    <n v="0.26595070915221086"/>
    <n v="919.92736212099999"/>
    <n v="562.54143994399999"/>
    <n v="0.23623983492854794"/>
    <n v="0.19000415210805333"/>
    <n v="270.59006107299996"/>
    <n v="8.0941710243198503E-2"/>
    <n v="101.03874689"/>
    <n v="3.0223759666841276E-2"/>
    <n v="468.03670581200004"/>
    <n v="64.246206709044827"/>
    <n v="324.82833221200002"/>
    <n v="44.588357958038124"/>
    <n v="88.888121479614455"/>
    <n v="0"/>
    <n v="0"/>
    <n v="0"/>
    <n v="143.20837360000002"/>
    <n v="324.82833221200002"/>
    <n v="3801.3535964629996"/>
    <n v="1.1371003802458228"/>
    <n v="6603.5938950380005"/>
    <n v="48789.910861641001"/>
    <n v="3609.0172354829997"/>
    <n v="1.0795667297564413"/>
    <n v="45692.844126209995"/>
    <n v="14.466617928281565"/>
    <n v="3084.7871149109997"/>
    <n v="0.9227535698353585"/>
    <n v="40223.281546456994"/>
    <n v="12.731575695543953"/>
    <n v="0.1808502721328753"/>
    <n v="4.4985434854961426E-2"/>
    <n v="0.15397588748428603"/>
    <n v="1672.8317857869999"/>
    <n v="3241.4629749980004"/>
    <n v="20770.152521101998"/>
    <n v="7.1952006590475959E-2"/>
    <n v="8.232812056675276E-2"/>
    <n v="8.3967067096992531E-2"/>
    <n v="1190.039229298"/>
    <n v="482.79255648899994"/>
    <n v="368.86796318399996"/>
    <n v="524.23012057200003"/>
    <n v="71.959733651541086"/>
    <n v="0.15681315992108258"/>
    <n v="5469.562579753001"/>
    <n v="360.22253671300001"/>
    <n v="754.40971622400002"/>
    <n v="120.791473983"/>
    <n v="-591.62787570999944"/>
    <n v="410.75776189400085"/>
    <n v="-3719.1488194599992"/>
    <n v="0.19811830320132784"/>
    <n v="-1.9470836071916504"/>
    <n v="1.9843020035130379"/>
    <n v="-81.211251864859989"/>
    <n v="-0.17697387663694991"/>
    <n v="-507.11785938269333"/>
    <n v="-1.1961887910178499"/>
    <n v="-67.397755137999411"/>
    <n v="-2.0160716715867329E-2"/>
    <n v="184.82380115500004"/>
    <n v="221.86562636500003"/>
    <n v="7590.5398619670004"/>
    <n v="-0.65484148573190204"/>
    <n v="-0.75231612467561426"/>
    <n v="-9.8552988178392309E-2"/>
    <n v="25.370292514034457"/>
    <n v="5.5286415546129924E-2"/>
    <n v="6.6366751132506688E-2"/>
    <n v="2.4198619909435504"/>
    <n v="127.433595526"/>
    <n v="17.492485136686682"/>
    <n v="818.99254791984254"/>
    <n v="64.556258688"/>
    <n v="8.8614732317549816"/>
    <n v="57.390205629000036"/>
    <n v="7.8778073773477759"/>
    <n v="3986.1773976179998"/>
    <n v="1.1923867957919527"/>
    <n v="-776.45167686499951"/>
    <n v="188.89213552900083"/>
    <n v="-11309.688681427"/>
    <n v="-106.58154437889443"/>
    <n v="-1547.0116491995877"/>
    <n v="-0.24563073080569964"/>
    <n v="-1.1420808543541385"/>
    <n v="0.16997194655783798"/>
    <n v="-0.23226029218307984"/>
    <n v="-3.6160507819614005"/>
    <n v="-252.22155629299948"/>
    <n v="-5840.1261016740009"/>
    <n v="-7.5447132261997257E-2"/>
    <n v="-1.881008549223788"/>
    <n v="1917.7402023059999"/>
    <n v="131"/>
    <n v="2450.1723059183205"/>
    <n v="34983.57199759176"/>
    <n v="5.5803876369482586E-2"/>
    <n v="1809.2062648687026"/>
    <n v="25478.831288642094"/>
    <n v="5.2260906099997673E-2"/>
    <n v="2901.7966385213736"/>
    <n v="37853.910985656723"/>
    <n v="0.10989044511422263"/>
    <n v="141.08687111068704"/>
    <n v="5888.2626664746122"/>
    <n v="-0.13358109239724614"/>
  </r>
  <r>
    <x v="254"/>
    <x v="2"/>
    <x v="2"/>
    <x v="21"/>
    <n v="334302.3766856193"/>
    <n v="7317.5874999999996"/>
    <n v="3438.5597139500001"/>
    <n v="1.0285777050229139"/>
    <n v="10452.911370882"/>
    <n v="44845.630694220999"/>
    <n v="9.462595955147135E-2"/>
    <n v="-6.1449326418541395E-2"/>
    <n v="8.239411996868351E-2"/>
    <n v="2680.8021049700001"/>
    <n v="0.80190937663929573"/>
    <n v="7952.6069464260008"/>
    <n v="32964.395711881996"/>
    <n v="5.4735606506633561E-2"/>
    <n v="0.18029663387467987"/>
    <n v="8.919439231477666E-2"/>
    <n v="1695.8316481589998"/>
    <n v="19790.488689399004"/>
    <n v="8.4691146958119745E-2"/>
    <n v="0.16715520073458046"/>
    <n v="1083.3977418080003"/>
    <n v="13261.208342515998"/>
    <n v="0.10845118907947371"/>
    <n v="2.7897543068200692E-2"/>
    <n v="908.92091818000006"/>
    <n v="549.85459924500003"/>
    <n v="0.18722608271775143"/>
    <n v="-2.5282799056627114E-2"/>
    <n v="260.42185997299998"/>
    <n v="7.7900092292165435E-2"/>
    <n v="75.467958120999995"/>
    <n v="2.2574759673925589E-2"/>
    <n v="421.86779088600002"/>
    <n v="57.651212354618245"/>
    <n v="288.53627644400001"/>
    <n v="39.430519477081759"/>
    <n v="128.31864095669621"/>
    <n v="0"/>
    <n v="0"/>
    <n v="0"/>
    <n v="133.33151444200001"/>
    <n v="288.53627644400001"/>
    <n v="5138.3415922779996"/>
    <n v="1.5370341195959065"/>
    <n v="11741.935487316001"/>
    <n v="49594.355024306999"/>
    <n v="4934.9658988189994"/>
    <n v="1.4761982692871736"/>
    <n v="46635.254238163994"/>
    <n v="14.667626015640558"/>
    <n v="4011.0284479069996"/>
    <n v="1.199820500133328"/>
    <n v="41026.425096944004"/>
    <n v="12.906823579959941"/>
    <n v="0.1856167977510299"/>
    <n v="0.1021965164654064"/>
    <n v="0.16126474703526061"/>
    <n v="1682.3108492839997"/>
    <n v="4923.7738242819996"/>
    <n v="20874.802966413998"/>
    <n v="6.6332681639550639E-2"/>
    <n v="7.6809247960052174E-2"/>
    <n v="8.1906164151696492E-2"/>
    <n v="1188.165708434"/>
    <n v="494.14514084999973"/>
    <n v="1189.4562553759999"/>
    <n v="923.93745091200003"/>
    <n v="126.26257641770599"/>
    <n v="0.27637776915384554"/>
    <n v="5608.8291412200006"/>
    <n v="425.16344091600001"/>
    <n v="757.09387550499991"/>
    <n v="160.37972028500002"/>
    <n v="-1699.7818783279995"/>
    <n v="-1289.0241164339986"/>
    <n v="-4748.7243300859991"/>
    <n v="1.5362066972837072"/>
    <n v="0.16768485272807787"/>
    <n v="2.7236022053078535"/>
    <n v="-232.28719551737504"/>
    <n v="-0.50845641457299251"/>
    <n v="-646.12271358222824"/>
    <n v="-1.4905866862907495"/>
    <n v="-775.84442741599946"/>
    <n v="-0.23207864541914697"/>
    <n v="468.93283557800009"/>
    <n v="690.79846194300012"/>
    <n v="7443.5804879140005"/>
    <n v="-0.23861216582208078"/>
    <n v="-0.54301798360239861"/>
    <n v="-9.8138878342289293E-2"/>
    <n v="64.082983029311251"/>
    <n v="0.14027206154713892"/>
    <n v="0.20663881267964562"/>
    <n v="2.3634230380995311"/>
    <n v="387.29189993599999"/>
    <n v="52.926172722362395"/>
    <n v="800.43907243447779"/>
    <n v="0"/>
    <n v="0"/>
    <n v="81.640935642000102"/>
    <n v="11.156810306948854"/>
    <n v="5607.2744278559994"/>
    <n v="1.6773061811430452"/>
    <n v="-2168.7147139059998"/>
    <n v="-1979.822578376999"/>
    <n v="-12192.304818000001"/>
    <n v="-296.3701785466863"/>
    <n v="-1664.3768342984815"/>
    <n v="0.68627409448138321"/>
    <n v="-0.24306205650761314"/>
    <n v="0.27951063529385145"/>
    <n v="-0.64872847612013151"/>
    <n v="-3.8540097243902807"/>
    <n v="-1244.7772629939998"/>
    <n v="-6583.47567678"/>
    <n v="-0.37235070696628597"/>
    <n v="-2.0932072887096642"/>
    <n v="1809.4049647239999"/>
    <n v="132.4"/>
    <n v="2597.0994818353474"/>
    <n v="34713.933559309735"/>
    <n v="4.3012625392455206E-2"/>
    <n v="2024.7750037537762"/>
    <n v="25514.81003265017"/>
    <n v="4.8843750020219012E-2"/>
    <n v="3880.9226527779451"/>
    <n v="38343.677590224965"/>
    <n v="0.11970639800824534"/>
    <n v="354.17887883534746"/>
    <n v="5760.5227584312424"/>
    <n v="-0.13065716051812803"/>
  </r>
  <r>
    <x v="255"/>
    <x v="3"/>
    <x v="3"/>
    <x v="21"/>
    <n v="334302.3766856193"/>
    <n v="7405.4070454545454"/>
    <n v="5280.9667066130005"/>
    <n v="1.5796976255359574"/>
    <n v="15733.878077495001"/>
    <n v="46369.440206847998"/>
    <n v="0.18242430552480382"/>
    <n v="0.40557512873460011"/>
    <n v="0.12457329176430854"/>
    <n v="4063.1005273820001"/>
    <n v="1.2153968415255909"/>
    <n v="12015.707473808001"/>
    <n v="34098.464070518996"/>
    <n v="0.38718194041648712"/>
    <n v="0.24298247343988111"/>
    <n v="0.13368174876847005"/>
    <n v="2846.6344762150002"/>
    <n v="20547.229682309"/>
    <n v="0.13238215811910226"/>
    <n v="0.36209548426998062"/>
    <n v="1168.1650848290001"/>
    <n v="13605.240211532"/>
    <n v="0.14473987739885863"/>
    <n v="0.41744691563804515"/>
    <n v="917.48035970799992"/>
    <n v="645.10210708800003"/>
    <n v="3.5889417223444742E-2"/>
    <n v="0.44006971309716092"/>
    <n v="258.59573403600001"/>
    <n v="7.7353842530167097E-2"/>
    <n v="321.20730355900002"/>
    <n v="9.6082865680929941E-2"/>
    <n v="638.06314163599995"/>
    <n v="86.161792014882479"/>
    <n v="274.589254794"/>
    <n v="37.079562690958831"/>
    <n v="165.39820364765504"/>
    <n v="0"/>
    <n v="0"/>
    <n v="0"/>
    <n v="363.47388684199996"/>
    <n v="274.589254794"/>
    <n v="4157.3668644860008"/>
    <n v="1.2435947676183059"/>
    <n v="15899.302351802002"/>
    <n v="49865.388385138998"/>
    <n v="3906.993386860001"/>
    <n v="1.1687004518469726"/>
    <n v="46848.506927070994"/>
    <n v="14.65657541977162"/>
    <n v="3433.9365634220012"/>
    <n v="1.0271947802068135"/>
    <n v="41212.001961335991"/>
    <n v="12.896518418600053"/>
    <n v="6.9740118952007268E-2"/>
    <n v="9.3521116902241186E-2"/>
    <n v="0.14907730801602392"/>
    <n v="1691.0392363040005"/>
    <n v="6614.8130605860006"/>
    <n v="21004.487478739004"/>
    <n v="8.3058968172529779E-2"/>
    <n v="7.8400080600872668E-2"/>
    <n v="8.1989069103903356E-2"/>
    <n v="1191.3044637150001"/>
    <n v="499.73477258900039"/>
    <n v="609.03542141399998"/>
    <n v="473.05682343799998"/>
    <n v="63.879921864438671"/>
    <n v="0.14150567164015901"/>
    <n v="5636.5049657349991"/>
    <n v="470.41790083899991"/>
    <n v="750.09373792200006"/>
    <n v="163.72374456899999"/>
    <n v="1123.5998421269996"/>
    <n v="-165.424274306999"/>
    <n v="-3495.9481782909988"/>
    <n v="-9.6981881199021451"/>
    <n v="-0.86584581829060991"/>
    <n v="0.61617051732274319"/>
    <n v="151.7269523782177"/>
    <n v="0.33610285791765165"/>
    <n v="-476.3871400632197"/>
    <n v="-1.1132259548154455"/>
    <n v="1596.6566655649997"/>
    <n v="0.47760852955781075"/>
    <n v="612.93987192400004"/>
    <n v="1303.7383338670002"/>
    <n v="7169.610256986999"/>
    <n v="-0.30890417196321718"/>
    <n v="-0.4564503791403105"/>
    <n v="-0.15700656939628643"/>
    <n v="82.769234447446593"/>
    <n v="0.18334894235598381"/>
    <n v="0.38998775503562944"/>
    <n v="2.2635000324142913"/>
    <n v="482.82380087799999"/>
    <n v="65.19881998577759"/>
    <n v="754.93903777228297"/>
    <n v="0"/>
    <n v="0"/>
    <n v="130.11607104600006"/>
    <n v="17.570414461669003"/>
    <n v="4770.3067364100007"/>
    <n v="1.4269437099742897"/>
    <n v="510.6599702029996"/>
    <n v="-1469.1626081739994"/>
    <n v="-10665.558435278001"/>
    <n v="68.957717930771111"/>
    <n v="-1453.7653154781431"/>
    <n v="-1.5025753360258132"/>
    <n v="-0.59545637152924391"/>
    <n v="-2.3337110823185014E-4"/>
    <n v="0.15275391556166781"/>
    <n v="-3.376725987229737"/>
    <n v="983.71679364099964"/>
    <n v="-5029.0534695429997"/>
    <n v="0.29425958720182682"/>
    <n v="-1.6166689860581718"/>
    <n v="1811.641416794"/>
    <n v="133.4"/>
    <n v="3958.7456571311845"/>
    <n v="35744.263632663831"/>
    <n v="8.4296308724250313E-2"/>
    <n v="3045.8024942893553"/>
    <n v="26277.656822539684"/>
    <n v="9.2485381700166069E-2"/>
    <n v="3116.4669149070469"/>
    <n v="38431.04590524581"/>
    <n v="0.10910664083080235"/>
    <n v="459.47516635982009"/>
    <n v="5528.7195905346334"/>
    <n v="-0.18649934224684317"/>
  </r>
  <r>
    <x v="256"/>
    <x v="4"/>
    <x v="4"/>
    <x v="21"/>
    <n v="334302.3766856193"/>
    <n v="7506.9517499999993"/>
    <n v="5401.0182893279998"/>
    <n v="1.6156087021801708"/>
    <n v="21134.896366822999"/>
    <n v="47509.428525263"/>
    <n v="0.20306885687654064"/>
    <n v="0.26753820700555608"/>
    <n v="0.1477196403763037"/>
    <n v="4387.6120386270004"/>
    <n v="1.3124680961371527"/>
    <n v="16403.319512435002"/>
    <n v="35162.087940445999"/>
    <n v="0.31998425263438302"/>
    <n v="0.26268507302983735"/>
    <n v="0.16586284323888312"/>
    <m/>
    <n v="18236.504248962003"/>
    <n v="5.3803242642271876E-3"/>
    <n v="-1"/>
    <m/>
    <n v="12565.124017835999"/>
    <n v="4.7337989500381816E-2"/>
    <n v="-1"/>
    <m/>
    <m/>
    <n v="-1"/>
    <n v="-1"/>
    <n v="259.91833523700001"/>
    <n v="7.774947274198693E-2"/>
    <n v="155.119391001"/>
    <n v="4.640092378011286E-2"/>
    <n v="598.36852446299997"/>
    <n v="79.708588038147454"/>
    <n v="275.70411203200001"/>
    <n v="36.726506472084367"/>
    <n v="202.1247101197394"/>
    <n v="0"/>
    <n v="0"/>
    <n v="0"/>
    <n v="322.66441243099996"/>
    <n v="275.70411203200001"/>
    <n v="4256.0327050629994"/>
    <n v="1.273108718896548"/>
    <n v="20155.335056865002"/>
    <n v="50376.246560373991"/>
    <n v="4018.3227295779993"/>
    <n v="1.2020024414474513"/>
    <n v="47331.666838903999"/>
    <n v="14.729475312035724"/>
    <n v="3325.7830593289991"/>
    <n v="0.9948427804498059"/>
    <n v="41587.748176837995"/>
    <n v="12.949143176210798"/>
    <n v="0.1364043707886855"/>
    <n v="0.10230469419166632"/>
    <n v="0.14272129620063656"/>
    <n v="1690.3028769899997"/>
    <n v="8305.1159375759999"/>
    <n v="21124.700156014005"/>
    <n v="7.656418548235E-2"/>
    <n v="7.8025921792066244E-2"/>
    <n v="8.1669855675278402E-2"/>
    <n v="1189.880570778"/>
    <n v="500.42230621199974"/>
    <n v="450.68079886999999"/>
    <n v="692.53967024899998"/>
    <n v="92.253113289158946"/>
    <n v="0.20715966099764524"/>
    <n v="5743.9186620659993"/>
    <n v="412.23324842499994"/>
    <n v="740.19488153200007"/>
    <n v="270.08122899700004"/>
    <n v="1144.9855842650004"/>
    <n v="979.5613099580014"/>
    <n v="-2866.8180351109977"/>
    <n v="1.2195861341633831"/>
    <n v="-2.3657461661934027"/>
    <n v="6.5800141346095575E-2"/>
    <n v="152.52337065640532"/>
    <n v="0.34249998328362297"/>
    <n v="-395.43377333538172"/>
    <n v="-0.93548604725323059"/>
    <n v="1837.5252545140004"/>
    <n v="0.54965964428126823"/>
    <n v="508.08560216199999"/>
    <n v="1811.8239360290002"/>
    <n v="7314.0249025189996"/>
    <n v="0.39710249856143442"/>
    <n v="-0.34407310432219151"/>
    <n v="-0.13160332338033187"/>
    <n v="67.682012497549351"/>
    <n v="0.15198384384799271"/>
    <n v="0.54197159888362212"/>
    <n v="2.2993302999308818"/>
    <n v="358.75900957499999"/>
    <n v="47.790237838547455"/>
    <n v="772.25378229705859"/>
    <n v="0"/>
    <n v="0"/>
    <n v="149.32659258699999"/>
    <n v="19.891774659001907"/>
    <n v="4764.1183072249996"/>
    <n v="1.4250925627445405"/>
    <n v="636.89998210300041"/>
    <n v="-832.26262607099898"/>
    <n v="-10180.842937629997"/>
    <n v="84.841358158855954"/>
    <n v="-1390.0380976051829"/>
    <n v="3.1850520070022696"/>
    <n v="-0.76080763161817533"/>
    <n v="-8.3820018256092976E-2"/>
    <n v="0.19051613943563026"/>
    <n v="-3.2348163471841125"/>
    <n v="1329.4396523520004"/>
    <n v="-4436.9242755639989"/>
    <n v="0.39767580043327549"/>
    <n v="-1.4544842113591869"/>
    <n v="1807.7559014000001"/>
    <n v="133.9"/>
    <n v="4033.620828474981"/>
    <n v="36456.738731666483"/>
    <n v="0.107124925731922"/>
    <n v="3276.7827024846902"/>
    <n v="26963.645940690789"/>
    <n v="0.12401146363696136"/>
    <n v="3178.5158364921576"/>
    <n v="38690.48572472472"/>
    <n v="0.10336020599912077"/>
    <n v="379.45153260791631"/>
    <n v="5624.7175326281294"/>
    <n v="-0.16227179334402952"/>
  </r>
  <r>
    <x v="257"/>
    <x v="5"/>
    <x v="5"/>
    <x v="21"/>
    <n v="334302.3766856193"/>
    <n v="7529.649736842106"/>
    <n v="4396.6861224169998"/>
    <n v="1.3151824303515736"/>
    <n v="25531.582489239998"/>
    <n v="48344.980270715001"/>
    <n v="0.20838847792213744"/>
    <n v="0.23463078249917202"/>
    <n v="0.15236281500721183"/>
    <n v="2655.7522247849997"/>
    <n v="0.79441619623377402"/>
    <n v="19059.071737220002"/>
    <n v="35379.852190845006"/>
    <n v="8.9321298007568162E-2"/>
    <n v="0.23529094830784181"/>
    <n v="0.1627041644915006"/>
    <m/>
    <n v="16882.711322904001"/>
    <n v="-7.7992338693069985E-2"/>
    <n v="-1"/>
    <m/>
    <n v="11465.493865657001"/>
    <n v="-5.4975129616073981E-2"/>
    <n v="-1"/>
    <m/>
    <m/>
    <n v="-1"/>
    <n v="-1"/>
    <n v="252.199702183"/>
    <n v="7.5440595033570659E-2"/>
    <n v="115.63039133999999"/>
    <n v="3.4588563948122861E-2"/>
    <n v="1373.1038041090003"/>
    <n v="182.35958538555775"/>
    <n v="294.15186746000001"/>
    <n v="39.065810195756285"/>
    <n v="241.19052031549569"/>
    <n v="843.85019854200004"/>
    <n v="112.0703124360611"/>
    <n v="112.0703124360611"/>
    <n v="235.1017381070003"/>
    <n v="1138.002066002"/>
    <n v="3945.7820394109999"/>
    <n v="1.1803033165754744"/>
    <n v="24101.117096276001"/>
    <n v="51049.732406850002"/>
    <n v="3689.903493622"/>
    <n v="1.1037622676227681"/>
    <n v="47919.982318545997"/>
    <n v="14.842615332919889"/>
    <n v="3366.3982402880001"/>
    <n v="1.0069920153316136"/>
    <n v="42103.959679195999"/>
    <n v="13.045808488825475"/>
    <n v="0.20581445161659873"/>
    <n v="0.11801719115113074"/>
    <n v="0.15024606084976933"/>
    <n v="1691.5468035640001"/>
    <n v="9996.6627411400004"/>
    <n v="21245.233598542003"/>
    <n v="7.6723372007806878E-2"/>
    <n v="7.7805294374306389E-2"/>
    <n v="8.1188335665192124E-2"/>
    <n v="1188.816059383"/>
    <n v="502.73074418100009"/>
    <n v="568.08199191200003"/>
    <n v="323.50525333399997"/>
    <n v="42.964183546428323"/>
    <n v="9.6770252291154657E-2"/>
    <n v="5816.0226393499997"/>
    <n v="425.65938595200004"/>
    <n v="744.65206402299998"/>
    <n v="192.33654062599999"/>
    <n v="450.90408300599984"/>
    <n v="1430.4653929640012"/>
    <n v="-2704.7521361349986"/>
    <n v="0.56109582436360195"/>
    <n v="-4.3391109907186189"/>
    <n v="0.11368103175737931"/>
    <n v="59.883805856168095"/>
    <n v="0.1348791137760991"/>
    <n v="-375.38058800549766"/>
    <n v="-0.8928595245749843"/>
    <n v="774.40933633999975"/>
    <n v="0.23164936606725373"/>
    <n v="529.7948712650001"/>
    <n v="2341.6188072940004"/>
    <n v="7511.590163547"/>
    <n v="0.59466481896982204"/>
    <n v="-0.24328779292924874"/>
    <n v="-6.2116470841602545E-2"/>
    <n v="70.361157528051649"/>
    <n v="0.15847774596087411"/>
    <n v="0.70044934484449617"/>
    <n v="2.3516965825244003"/>
    <n v="350.46353503799997"/>
    <n v="46.544467177962311"/>
    <n v="787.93605666233918"/>
    <n v="51.064873304999999"/>
    <n v="6.7818391412209742"/>
    <n v="179.33133622700012"/>
    <n v="23.816690350089338"/>
    <n v="4475.5769106759999"/>
    <n v="1.3387810625363485"/>
    <n v="-78.89078825900026"/>
    <n v="-911.15341432999924"/>
    <n v="-10216.342299681999"/>
    <n v="-10.477351671883561"/>
    <n v="-1394.5317963983814"/>
    <n v="0.81811927274874585"/>
    <n v="-0.74135983463126909"/>
    <n v="-2.1211825760620862E-2"/>
    <n v="-2.3598632184774985E-2"/>
    <n v="-3.2445561070993847"/>
    <n v="244.61446507499971"/>
    <n v="-4400.3196603320011"/>
    <n v="7.3171620106379662E-2"/>
    <n v="-1.4477492630049704"/>
    <n v="1804.97519979"/>
    <n v="133.4"/>
    <n v="3295.8666584835078"/>
    <n v="36968.293914805974"/>
    <n v="0.11128682508968502"/>
    <n v="1990.8187592091451"/>
    <n v="27048.297401709158"/>
    <n v="0.1210614918474886"/>
    <n v="2957.8576007578708"/>
    <n v="39089.863112085404"/>
    <n v="0.11051457735648595"/>
    <n v="397.14757965892062"/>
    <n v="5762.1077938843919"/>
    <n v="-9.4912650294439627E-2"/>
  </r>
  <r>
    <x v="258"/>
    <x v="6"/>
    <x v="6"/>
    <x v="21"/>
    <n v="334302.3766856193"/>
    <n v="7558.5665217391306"/>
    <n v="4740.8327462739999"/>
    <n v="1.4181271438379028"/>
    <n v="30272.415235513996"/>
    <n v="48986.297627036998"/>
    <n v="0.19994653791944539"/>
    <n v="0.15643735791159186"/>
    <n v="0.15478512344351225"/>
    <n v="3658.4921802580002"/>
    <n v="1.0943661892354646"/>
    <n v="22717.563917478001"/>
    <n v="36076.142213327003"/>
    <n v="0.23505823890317123"/>
    <n v="0.23525346629098043"/>
    <n v="0.1804670011433589"/>
    <m/>
    <n v="15027.503057386"/>
    <n v="-0.18075849872826022"/>
    <n v="-1"/>
    <m/>
    <n v="10349.681852985999"/>
    <n v="-0.1546137059131375"/>
    <n v="-1"/>
    <m/>
    <m/>
    <n v="-1"/>
    <n v="-1"/>
    <n v="290.76578039700001"/>
    <n v="8.6976881014052293E-2"/>
    <n v="225.228384334"/>
    <n v="6.7372654232071644E-2"/>
    <n v="566.34640128500007"/>
    <n v="74.927752458900216"/>
    <n v="385.85794076000002"/>
    <n v="51.049089751375107"/>
    <n v="292.2396100668708"/>
    <n v="0"/>
    <n v="0"/>
    <n v="112.0703124360611"/>
    <n v="180.48846052500005"/>
    <n v="385.85794076000002"/>
    <n v="4471.1842986419997"/>
    <n v="1.33746709878965"/>
    <n v="28572.301394918002"/>
    <n v="51816.321462114007"/>
    <n v="3963.3966798389997"/>
    <n v="1.1855723908197668"/>
    <n v="48532.058119517002"/>
    <n v="14.957802810075357"/>
    <n v="3723.3115539649998"/>
    <n v="1.1137556337107446"/>
    <n v="42596.906938884"/>
    <n v="13.127811768401195"/>
    <n v="0.20692923380341877"/>
    <n v="0.13105607044424983"/>
    <n v="0.15623922979904381"/>
    <n v="1706.1111985140001"/>
    <n v="11702.773939654"/>
    <n v="21336.873156139005"/>
    <n v="5.6761330006980026E-2"/>
    <n v="7.4685323924139402E-2"/>
    <n v="7.7090404052967632E-2"/>
    <n v="1216.9027722870001"/>
    <n v="489.20842622700002"/>
    <n v="725.03368756300017"/>
    <n v="240.085125874"/>
    <n v="31.763314536359925"/>
    <n v="7.18167571090223E-2"/>
    <n v="5935.151180633"/>
    <n v="870.29515321299994"/>
    <n v="749.37541258599992"/>
    <n v="180.28372089200002"/>
    <n v="269.64844763200017"/>
    <n v="1700.1138405960014"/>
    <n v="-2830.0238350769991"/>
    <n v="-0.31720766850907245"/>
    <n v="-51.784637257444587"/>
    <n v="0.18200231337004191"/>
    <n v="35.674548455248299"/>
    <n v="8.0660045048252763E-2"/>
    <n v="-394.00792688836475"/>
    <n v="-0.93833379559905172"/>
    <n v="509.7335735060002"/>
    <n v="0.15247680215727508"/>
    <n v="715.2767886649998"/>
    <n v="3056.8955959590003"/>
    <n v="7623.9870538190007"/>
    <n v="0.18643330217444332"/>
    <n v="-0.17321852001962079"/>
    <n v="-4.7613369123333138E-2"/>
    <n v="94.631275203809892"/>
    <n v="0.2139610240754142"/>
    <n v="0.91441036891991045"/>
    <n v="2.3731026196809535"/>
    <n v="526.55764160399997"/>
    <n v="69.663690871750873"/>
    <n v="803.82028011601562"/>
    <n v="0"/>
    <n v="0"/>
    <n v="188.71914706099983"/>
    <n v="24.96758433205903"/>
    <n v="5186.4610873069996"/>
    <n v="1.5514281228650644"/>
    <n v="-445.62834103299963"/>
    <n v="-1356.7817553629989"/>
    <n v="-10454.010888896"/>
    <n v="-58.9567267485616"/>
    <n v="-1424.893863917468"/>
    <n v="1.1428585922763395"/>
    <n v="-0.63633158561324232"/>
    <n v="5.2512345066471067E-3"/>
    <n v="-0.13330097902716145"/>
    <n v="-3.3114364152800055"/>
    <n v="-205.54321515899963"/>
    <n v="-4518.8597082630004"/>
    <n v="-6.1484221918139147E-2"/>
    <n v="-1.4814453736058428"/>
    <n v="1820.43564393"/>
    <m/>
    <e v="#DIV/0!"/>
    <e v="#DIV/0!"/>
    <e v="#DIV/0!"/>
    <e v="#DIV/0!"/>
    <e v="#DIV/0!"/>
    <e v="#DIV/0!"/>
    <e v="#DIV/0!"/>
    <e v="#DIV/0!"/>
    <e v="#DIV/0!"/>
    <e v="#DIV/0!"/>
    <e v="#DIV/0!"/>
    <e v="#DIV/0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6000000}" name="Resultado%PIB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13:C1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dataField="1"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dataField="1"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% del PIB) " fld="116" baseField="3" baseItem="15" numFmtId="168"/>
    <dataField name="RON (% del PIB) " fld="84" baseField="3" baseItem="16" numFmtId="168"/>
  </dataFields>
  <formats count="1">
    <format dxfId="6">
      <pivotArea collapsedLevelsAreSubtotals="1" fieldPosition="0">
        <references count="2">
          <reference field="4294967294" count="1" selected="0">
            <x v="0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5000000}" name="Result_anualizado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53:E81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8">
    <i>
      <x v="18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anualizado (% PIB) " fld="86" baseField="1" baseItem="3" numFmtId="168"/>
    <dataField name="Inversión anualizada (% PIB) " fld="98" baseField="1" baseItem="3" numFmtId="168"/>
    <dataField name="Resultado anualizado (% PIB) " fld="117" baseField="1" baseItem="3" numFmtId="168"/>
  </dataFields>
  <formats count="1">
    <format dxfId="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B00-000000000000}" name="Periodos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K2:N30" firstHeaderRow="1" firstDataRow="1" firstDataCol="3"/>
  <pivotFields count="142">
    <pivotField axis="axisRow" compact="0" numFmtId="17" outline="0" showAll="0" sortType="descending" defaultSubtotal="0">
      <items count="14">
        <item x="13"/>
        <item x="0"/>
        <item x="12"/>
        <item x="11"/>
        <item x="10"/>
        <item x="9"/>
        <item x="8"/>
        <item x="7"/>
        <item x="6"/>
        <item x="5"/>
        <item x="4"/>
        <item x="3"/>
        <item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sd="0" x="17"/>
        <item sd="0" x="18"/>
        <item h="1" x="19"/>
        <item h="1" x="20"/>
        <item h="1" x="21"/>
        <item h="1" x="0"/>
        <item h="1"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3"/>
    <field x="0"/>
    <field x="2"/>
  </rowFields>
  <rowItems count="28">
    <i>
      <x v="18"/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19"/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0"/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  <i>
      <x v="21"/>
      <x v="7"/>
      <x v="6"/>
    </i>
    <i r="1">
      <x v="8"/>
      <x v="5"/>
    </i>
    <i r="1">
      <x v="9"/>
      <x v="4"/>
    </i>
    <i r="1">
      <x v="10"/>
      <x v="3"/>
    </i>
    <i r="1">
      <x v="11"/>
      <x v="2"/>
    </i>
    <i r="1">
      <x v="12"/>
      <x v="1"/>
    </i>
    <i r="1">
      <x v="13"/>
      <x/>
    </i>
  </rowItems>
  <colItems count="1">
    <i/>
  </colItems>
  <dataFields count="1">
    <dataField name="Tipo de cambio Gs./US$ " fld="5" baseField="0" baseItem="1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330FBF-A1F3-4BDA-8FF4-4F9BD8487B34}" name="MOPC_12m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A139:C167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8">
    <i>
      <x v="18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MOPC suma 12 meses (mm US$) " fld="101" baseField="137" baseItem="19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4000000}" name="Res_anualizado_USD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G53:J81" firstHeaderRow="0" firstDataRow="1" firstDataCol="2" rowPageCount="1" colPageCount="1"/>
  <pivotFields count="142">
    <pivotField compact="0" numFmtId="17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8">
    <i>
      <x v="18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ON anualizado (millones de US$) " fld="85" baseField="1" baseItem="6" numFmtId="168"/>
    <dataField name="Resultado Fiscal anualizado (millones de US$) " fld="112" baseField="1" baseItem="5" numFmtId="168"/>
  </dataFields>
  <formats count="3">
    <format dxfId="9">
      <pivotArea dataOnly="0" labelOnly="1" outline="0" axis="axisValues" fieldPosition="0"/>
    </format>
    <format dxfId="8">
      <pivotArea outline="0" fieldPosition="0">
        <references count="1">
          <reference field="4294967294" count="1">
            <x v="1"/>
          </reference>
        </references>
      </pivotArea>
    </format>
    <format dxfId="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Medium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7000000}" name="Resultado_USD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:C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dataField="1"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2">
    <i>
      <x/>
    </i>
    <i i="1">
      <x v="1"/>
    </i>
  </colItems>
  <pageFields count="1">
    <pageField fld="2" hier="-1"/>
  </pageFields>
  <dataFields count="2">
    <dataField name="Resultado Fiscal (millones de US$) " fld="111" baseField="3" baseItem="15" numFmtId="168"/>
    <dataField name="RON (millones de US$) " fld="83" baseField="3" baseItem="16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2000000}" name="Inversión_2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M54:Q82" firstHeaderRow="0" firstDataRow="1" firstDataCol="2" rowPageCount="1" colPageCount="1"/>
  <pivotFields count="142">
    <pivotField compact="0" numFmtId="17" outline="0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8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6">
        <item x="1"/>
        <item x="2"/>
        <item x="3"/>
        <item x="4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items count="24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8">
    <i>
      <x v="18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-1"/>
  </pageFields>
  <dataFields count="3">
    <dataField name="RON (% del PIB) " fld="84" baseField="1" baseItem="0" numFmtId="168"/>
    <dataField name="ANANF (% del PIB) " fld="96" baseField="1" baseItem="0" numFmtId="168"/>
    <dataField name="Resultado Fiscal (% del PIB) " fld="116" baseField="1" baseItem="2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1000000}" name="Ingreso_acum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23:F2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dataField="1" numFmtId="164" showAll="0"/>
    <pivotField numFmtId="164" showAll="0"/>
    <pivotField dataField="1" numFmtId="164" showAl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greso Total " fld="6" baseField="3" baseItem="15" numFmtId="168"/>
    <dataField name="Ingresos Tributarios " fld="13" baseField="3" baseItem="15" numFmtId="168"/>
    <dataField name="Contribuciones Sociales " fld="32" baseField="3" baseItem="16" numFmtId="168"/>
    <dataField name="Donaciones " fld="34" baseField="3" baseItem="17" numFmtId="168"/>
    <dataField name="Otros Ingresos " fld="3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0000000}" name="Gasto_total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33:H3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dataField="1"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dataField="1"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dataField="1" numFmtId="164" showAll="0"/>
    <pivotField dataField="1" numFmtId="164" showAll="0"/>
    <pivotField dataField="1"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 defaultSubtotal="0"/>
    <pivotField numFmtId="164" showAll="0" defaultSubtota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2" hier="-1"/>
  </pageFields>
  <dataFields count="7">
    <dataField name="Gasto Total (Obligado) " fld="46" baseField="3" baseItem="15" numFmtId="168"/>
    <dataField name="Remun. " fld="61" baseField="3" baseItem="17" numFmtId="168"/>
    <dataField name="Uso de ByS " fld="69" baseField="3" baseItem="17" numFmtId="168"/>
    <dataField name="Intereses " fld="70" baseField="3" baseItem="15" numFmtId="168"/>
    <dataField name="Donaciones " fld="74" baseField="3" baseItem="17" numFmtId="168"/>
    <dataField name="P. Sociales " fld="75" baseField="3" baseItem="17" numFmtId="168"/>
    <dataField name="Otros Gastos " fld="76" baseField="3" baseItem="15" numFmtId="168"/>
  </dataField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F19F49-03A5-4676-BFB8-4263A8C7C447}" name="TablaDinámica1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compact="0" compactData="0" multipleFieldFilters="0">
  <location ref="F139:H167" firstHeaderRow="1" firstDataRow="1" firstDataCol="2" rowPageCount="1" colPageCount="1"/>
  <pivotFields count="142">
    <pivotField compact="0" numFmtId="17" outline="0" multipleItemSelectionAllowed="1" showAll="0" defaultSubtota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numFmtId="1" outline="0" showAll="0" sortType="descending" defaultSubtotal="0">
      <items count="12"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2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3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16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dragToRow="0" dragToCol="0" dragToPag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sd="0" x="0"/>
        <item sd="0" x="1"/>
        <item sd="0" x="2"/>
        <item sd="0" x="3"/>
        <item sd="0"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24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x="19"/>
        <item x="20"/>
        <item x="21"/>
        <item x="22"/>
        <item h="1" x="2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"/>
    <field x="1"/>
  </rowFields>
  <rowItems count="28">
    <i>
      <x v="18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1"/>
      <x v="5"/>
    </i>
    <i r="1">
      <x v="6"/>
    </i>
    <i r="1">
      <x v="7"/>
    </i>
    <i r="1">
      <x v="8"/>
    </i>
    <i r="1">
      <x v="9"/>
    </i>
    <i r="1">
      <x v="10"/>
    </i>
    <i r="1">
      <x v="11"/>
    </i>
  </rowItems>
  <colItems count="1">
    <i/>
  </colItems>
  <pageFields count="1">
    <pageField fld="2" hier="-1"/>
  </pageFields>
  <dataFields count="1">
    <dataField name="ANANF suma 12 meses " fld="91" baseField="1" baseItem="8" numFmtId="168"/>
  </dataField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800-000003000000}" name="Inversión_acum" cacheId="79" applyNumberFormats="0" applyBorderFormats="0" applyFontFormats="0" applyPatternFormats="0" applyAlignmentFormats="0" applyWidthHeightFormats="1" dataCaption="Valores" updatedVersion="6" minRefreshableVersion="3" useAutoFormatting="1" rowGrandTotals="0" colGrandTotals="0" itemPrintTitles="1" createdVersion="6" indent="0" outline="1" outlineData="1" multipleFieldFilters="0">
  <location ref="A43:F47" firstHeaderRow="0" firstDataRow="1" firstDataCol="1" rowPageCount="1" colPageCount="1"/>
  <pivotFields count="142">
    <pivotField numFmtId="17"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  <pivotField numFmtId="1" showAll="0"/>
    <pivotField axis="axisPage" multipleItemSelectionAllowed="1" showAll="0">
      <items count="13">
        <item x="0"/>
        <item x="1"/>
        <item x="2"/>
        <item x="3"/>
        <item x="4"/>
        <item x="5"/>
        <item x="6"/>
        <item h="1" x="7"/>
        <item h="1" x="8"/>
        <item h="1" x="9"/>
        <item h="1" x="10"/>
        <item h="1" x="11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x="17"/>
        <item x="18"/>
        <item x="19"/>
        <item x="20"/>
        <item x="21"/>
        <item t="default"/>
      </items>
    </pivotField>
    <pivotField numFmtId="3" showAll="0"/>
    <pivotField numFmtId="3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numFmtId="164" showAll="0"/>
    <pivotField numFmtId="164" showAll="0"/>
    <pivotField numFmtId="164" showAll="0"/>
    <pivotField numFmtId="164" showAll="0"/>
    <pivotField showAll="0"/>
    <pivotField showAll="0"/>
    <pivotField showAll="0"/>
    <pivotField showAll="0"/>
    <pivotField numFmtId="164" showAll="0" defaultSubtotal="0"/>
    <pivotField numFmtId="164" showAll="0"/>
    <pivotField showAll="0"/>
    <pivotField numFmtId="164" showAll="0"/>
    <pivotField numFmtId="164" showAll="0"/>
    <pivotField numFmtId="164" showAll="0"/>
    <pivotField dataField="1" numFmtId="164" showAll="0"/>
    <pivotField numFmtId="164" showAll="0"/>
    <pivotField showAll="0"/>
    <pivotField showAll="0"/>
    <pivotField showAll="0"/>
    <pivotField showAll="0"/>
    <pivotField dataField="1" numFmtId="164" showAll="0"/>
    <pivotField dataField="1" numFmtId="164" showAll="0"/>
    <pivotField numFmtId="164" showAll="0"/>
    <pivotField numFmtId="164" showAll="0"/>
    <pivotField numFmtId="164" showAll="0"/>
    <pivotField dataField="1" numFmtId="164" showAll="0"/>
    <pivotField showAll="0"/>
    <pivotField numFmtId="164" showAll="0" defaultSubtotal="0"/>
    <pivotField numFmtId="164" showAll="0" defaultSubtotal="0"/>
    <pivotField numFmtId="164" showAll="0"/>
    <pivotField dataField="1" numFmtId="164" showAll="0"/>
    <pivotField numFmtId="164" showAll="0"/>
    <pivotField numFmtId="164" showAll="0"/>
    <pivotField numFmtId="164" showAll="0"/>
    <pivotField numFmtId="164" showAll="0"/>
    <pivotField showAll="0"/>
    <pivotField numFmtId="164" showAll="0"/>
    <pivotField showAll="0"/>
    <pivotField showAll="0"/>
    <pivotField showAll="0"/>
    <pivotField showAll="0"/>
    <pivotField numFmtId="164" showAll="0"/>
    <pivotField showAll="0"/>
    <pivotField numFmtId="164" showAll="0"/>
    <pivotField showAll="0"/>
    <pivotField numFmtId="164" showAll="0"/>
    <pivotField numFmtId="164" showAll="0"/>
    <pivotField numFmtId="168" showAll="0"/>
    <pivotField numFmtId="164"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numFmtId="168" showAll="0" defaultSubtotal="0"/>
    <pivotField showAll="0" defaultSubtotal="0"/>
    <pivotField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dragToRow="0" dragToCol="0" dragToPage="0" showAll="0" defaultSubtotal="0"/>
    <pivotField showAll="0">
      <items count="7">
        <item x="1"/>
        <item x="2"/>
        <item x="3"/>
        <item x="4"/>
        <item x="0"/>
        <item x="5"/>
        <item t="default"/>
      </items>
    </pivotField>
    <pivotField showAll="0">
      <items count="25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0"/>
        <item x="22"/>
        <item x="23"/>
        <item t="default"/>
      </items>
    </pivotField>
  </pivotFields>
  <rowFields count="1">
    <field x="3"/>
  </rowFields>
  <rowItems count="4">
    <i>
      <x v="18"/>
    </i>
    <i>
      <x v="19"/>
    </i>
    <i>
      <x v="20"/>
    </i>
    <i>
      <x v="21"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pageFields count="1">
    <pageField fld="2" hier="-1"/>
  </pageFields>
  <dataFields count="5">
    <dataField name="Inversión (G.) " fld="89" baseField="3" baseItem="15" numFmtId="168"/>
    <dataField name="Inversión (USD) " fld="95" baseField="3" baseItem="15" numFmtId="3"/>
    <dataField name="Inversión_x000a_(% del PIB) " fld="96" baseField="3" baseItem="15" numFmtId="168"/>
    <dataField name="MOPC (USD) " fld="100" baseField="3" baseItem="15" numFmtId="3"/>
    <dataField name="Otras Ent. (USD) " fld="105" baseField="3" baseItem="15" numFmtId="3"/>
  </dataFields>
  <formats count="4">
    <format dxfId="13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12">
      <pivotArea outline="0" fieldPosition="0">
        <references count="1">
          <reference field="4294967294" count="1">
            <x v="3"/>
          </reference>
        </references>
      </pivotArea>
    </format>
    <format dxfId="11">
      <pivotArea outline="0" fieldPosition="0">
        <references count="1">
          <reference field="4294967294" count="1">
            <x v="4"/>
          </reference>
        </references>
      </pivotArea>
    </format>
    <format dxfId="10">
      <pivotArea collapsedLevelsAreSubtotals="1" fieldPosition="0">
        <references count="2">
          <reference field="4294967294" count="1" selected="0">
            <x v="3"/>
          </reference>
          <reference field="3" count="1">
            <x v="20"/>
          </reference>
        </references>
      </pivotArea>
    </format>
  </formats>
  <pivotTableStyleInfo name="PivotStyleMedium20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000000-0013-0000-FFFF-FFFF01000000}" sourceName="Mes">
  <pivotTables>
    <pivotTable tabId="10" name="Gasto_total"/>
    <pivotTable tabId="10" name="Ingreso_acum"/>
    <pivotTable tabId="10" name="Inversión_acum"/>
    <pivotTable tabId="10" name="Resultado%PIB"/>
    <pivotTable tabId="10" name="Resultado_USD"/>
    <pivotTable tabId="10" name="Result_anualizado"/>
    <pivotTable tabId="3" name="Periodos"/>
    <pivotTable tabId="10" name="Inversión_2"/>
    <pivotTable tabId="10" name="Res_anualizado_USD"/>
    <pivotTable tabId="10" name="MOPC_12m"/>
    <pivotTable tabId="10" name="TablaDinámica1"/>
  </pivotTables>
  <data>
    <tabular pivotCacheId="1881808018">
      <items count="12">
        <i x="0" s="1"/>
        <i x="1" s="1"/>
        <i x="2" s="1"/>
        <i x="3" s="1"/>
        <i x="4" s="1"/>
        <i x="5" s="1"/>
        <i x="6" s="1"/>
        <i x="7"/>
        <i x="8"/>
        <i x="9"/>
        <i x="10"/>
        <i x="1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1" xr10:uid="{00000000-0013-0000-FFFF-FFFF03000000}" sourceName="Año">
  <pivotTables>
    <pivotTable tabId="10" name="Resultado_USD"/>
    <pivotTable tabId="3" name="Periodos"/>
    <pivotTable tabId="10" name="Gasto_total"/>
    <pivotTable tabId="10" name="Ingreso_acum"/>
    <pivotTable tabId="10" name="Inversión_acum"/>
    <pivotTable tabId="10" name="Result_anualizado"/>
    <pivotTable tabId="10" name="Resultado%PIB"/>
    <pivotTable tabId="10" name="Inversión_2"/>
    <pivotTable tabId="10" name="Res_anualizado_USD"/>
  </pivotTables>
  <data>
    <tabular pivotCacheId="1881808018">
      <items count="22">
        <i x="0"/>
        <i x="1"/>
        <i x="2"/>
        <i x="3"/>
        <i x="4"/>
        <i x="5"/>
        <i x="6"/>
        <i x="7"/>
        <i x="8"/>
        <i x="9"/>
        <i x="10"/>
        <i x="11"/>
        <i x="12"/>
        <i x="13"/>
        <i x="14"/>
        <i x="15"/>
        <i x="16"/>
        <i x="17"/>
        <i x="18" s="1"/>
        <i x="19" s="1"/>
        <i x="20" s="1"/>
        <i x="2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ño 1" xr10:uid="{00000000-0014-0000-FFFF-FFFF04000000}" cache="SegmentaciónDeDatos_Año1" caption="Año" startItem="14" style="SlicerStyleDark5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1" xr10:uid="{61EBD114-393E-4E78-A9D2-20B826618D8B}" cache="SegmentaciónDeDatos_Mes" caption="Mes" columnCount="2" showCaption="0" style="SlicerStyleDark1" rowHeight="23495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la2" displayName="Tabla2" ref="A2:B14" totalsRowShown="0" headerRowDxfId="5" headerRowBorderDxfId="4" tableBorderDxfId="3" totalsRowBorderDxfId="2">
  <autoFilter ref="A2:B14" xr:uid="{00000000-0009-0000-0100-000001000000}"/>
  <tableColumns count="2">
    <tableColumn id="1" xr3:uid="{00000000-0010-0000-0100-000001000000}" name="Nro." dataDxfId="1"/>
    <tableColumn id="2" xr3:uid="{00000000-0010-0000-0100-000002000000}" name="Me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13" Type="http://schemas.microsoft.com/office/2007/relationships/slicer" Target="../slicers/slicer1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4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rinterSettings" Target="../printerSettings/printerSettings4.bin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1.xml"/><Relationship Id="rId6" Type="http://schemas.microsoft.com/office/2007/relationships/slicer" Target="../slicers/slicer2.xml"/><Relationship Id="rId5" Type="http://schemas.openxmlformats.org/officeDocument/2006/relationships/table" Target="../tables/table1.xml"/><Relationship Id="rId4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VN69"/>
  <sheetViews>
    <sheetView showGridLines="0" showRowColHeaders="0" tabSelected="1" zoomScale="85" zoomScaleNormal="85" workbookViewId="0">
      <selection activeCell="L5" sqref="L5"/>
    </sheetView>
  </sheetViews>
  <sheetFormatPr baseColWidth="10" defaultColWidth="0" defaultRowHeight="14.25" zeroHeight="1" x14ac:dyDescent="0.2"/>
  <cols>
    <col min="1" max="1" width="1.85546875" style="73" customWidth="1"/>
    <col min="2" max="2" width="26.140625" style="73" customWidth="1"/>
    <col min="3" max="3" width="11.5703125" style="73" customWidth="1"/>
    <col min="4" max="4" width="12.28515625" style="73" customWidth="1"/>
    <col min="5" max="5" width="12.7109375" style="73" customWidth="1"/>
    <col min="6" max="6" width="23" style="73" customWidth="1"/>
    <col min="7" max="7" width="11.5703125" style="73" customWidth="1"/>
    <col min="8" max="8" width="13.28515625" style="73" customWidth="1"/>
    <col min="9" max="9" width="12.5703125" style="73" customWidth="1"/>
    <col min="10" max="10" width="3.42578125" style="73" customWidth="1"/>
    <col min="11" max="11" width="2.7109375" style="73" customWidth="1"/>
    <col min="12" max="13" width="11.5703125" style="73" customWidth="1"/>
    <col min="14" max="257" width="11.5703125" style="73" hidden="1"/>
    <col min="258" max="258" width="20.7109375" style="73" hidden="1"/>
    <col min="259" max="259" width="11.5703125" style="73" hidden="1"/>
    <col min="260" max="261" width="12.28515625" style="73" hidden="1"/>
    <col min="262" max="262" width="21.7109375" style="73" hidden="1"/>
    <col min="263" max="513" width="11.5703125" style="73" hidden="1"/>
    <col min="514" max="514" width="20.7109375" style="73" hidden="1"/>
    <col min="515" max="515" width="11.5703125" style="73" hidden="1"/>
    <col min="516" max="517" width="12.28515625" style="73" hidden="1"/>
    <col min="518" max="518" width="21.7109375" style="73" hidden="1"/>
    <col min="519" max="769" width="11.5703125" style="73" hidden="1"/>
    <col min="770" max="770" width="20.7109375" style="73" hidden="1"/>
    <col min="771" max="771" width="11.5703125" style="73" hidden="1"/>
    <col min="772" max="773" width="12.28515625" style="73" hidden="1"/>
    <col min="774" max="774" width="21.7109375" style="73" hidden="1"/>
    <col min="775" max="1025" width="11.5703125" style="73" hidden="1"/>
    <col min="1026" max="1026" width="20.7109375" style="73" hidden="1"/>
    <col min="1027" max="1027" width="11.5703125" style="73" hidden="1"/>
    <col min="1028" max="1029" width="12.28515625" style="73" hidden="1"/>
    <col min="1030" max="1030" width="21.7109375" style="73" hidden="1"/>
    <col min="1031" max="1281" width="11.5703125" style="73" hidden="1"/>
    <col min="1282" max="1282" width="20.7109375" style="73" hidden="1"/>
    <col min="1283" max="1283" width="11.5703125" style="73" hidden="1"/>
    <col min="1284" max="1285" width="12.28515625" style="73" hidden="1"/>
    <col min="1286" max="1286" width="21.7109375" style="73" hidden="1"/>
    <col min="1287" max="1537" width="11.5703125" style="73" hidden="1"/>
    <col min="1538" max="1538" width="20.7109375" style="73" hidden="1"/>
    <col min="1539" max="1539" width="11.5703125" style="73" hidden="1"/>
    <col min="1540" max="1541" width="12.28515625" style="73" hidden="1"/>
    <col min="1542" max="1542" width="21.7109375" style="73" hidden="1"/>
    <col min="1543" max="1793" width="11.5703125" style="73" hidden="1"/>
    <col min="1794" max="1794" width="20.7109375" style="73" hidden="1"/>
    <col min="1795" max="1795" width="11.5703125" style="73" hidden="1"/>
    <col min="1796" max="1797" width="12.28515625" style="73" hidden="1"/>
    <col min="1798" max="1798" width="21.7109375" style="73" hidden="1"/>
    <col min="1799" max="2049" width="11.5703125" style="73" hidden="1"/>
    <col min="2050" max="2050" width="20.7109375" style="73" hidden="1"/>
    <col min="2051" max="2051" width="11.5703125" style="73" hidden="1"/>
    <col min="2052" max="2053" width="12.28515625" style="73" hidden="1"/>
    <col min="2054" max="2054" width="21.7109375" style="73" hidden="1"/>
    <col min="2055" max="2305" width="11.5703125" style="73" hidden="1"/>
    <col min="2306" max="2306" width="20.7109375" style="73" hidden="1"/>
    <col min="2307" max="2307" width="11.5703125" style="73" hidden="1"/>
    <col min="2308" max="2309" width="12.28515625" style="73" hidden="1"/>
    <col min="2310" max="2310" width="21.7109375" style="73" hidden="1"/>
    <col min="2311" max="2561" width="11.5703125" style="73" hidden="1"/>
    <col min="2562" max="2562" width="20.7109375" style="73" hidden="1"/>
    <col min="2563" max="2563" width="11.5703125" style="73" hidden="1"/>
    <col min="2564" max="2565" width="12.28515625" style="73" hidden="1"/>
    <col min="2566" max="2566" width="21.7109375" style="73" hidden="1"/>
    <col min="2567" max="2817" width="11.5703125" style="73" hidden="1"/>
    <col min="2818" max="2818" width="20.7109375" style="73" hidden="1"/>
    <col min="2819" max="2819" width="11.5703125" style="73" hidden="1"/>
    <col min="2820" max="2821" width="12.28515625" style="73" hidden="1"/>
    <col min="2822" max="2822" width="21.7109375" style="73" hidden="1"/>
    <col min="2823" max="3073" width="11.5703125" style="73" hidden="1"/>
    <col min="3074" max="3074" width="20.7109375" style="73" hidden="1"/>
    <col min="3075" max="3075" width="11.5703125" style="73" hidden="1"/>
    <col min="3076" max="3077" width="12.28515625" style="73" hidden="1"/>
    <col min="3078" max="3078" width="21.7109375" style="73" hidden="1"/>
    <col min="3079" max="3329" width="11.5703125" style="73" hidden="1"/>
    <col min="3330" max="3330" width="20.7109375" style="73" hidden="1"/>
    <col min="3331" max="3331" width="11.5703125" style="73" hidden="1"/>
    <col min="3332" max="3333" width="12.28515625" style="73" hidden="1"/>
    <col min="3334" max="3334" width="21.7109375" style="73" hidden="1"/>
    <col min="3335" max="3585" width="11.5703125" style="73" hidden="1"/>
    <col min="3586" max="3586" width="20.7109375" style="73" hidden="1"/>
    <col min="3587" max="3587" width="11.5703125" style="73" hidden="1"/>
    <col min="3588" max="3589" width="12.28515625" style="73" hidden="1"/>
    <col min="3590" max="3590" width="21.7109375" style="73" hidden="1"/>
    <col min="3591" max="3841" width="11.5703125" style="73" hidden="1"/>
    <col min="3842" max="3842" width="20.7109375" style="73" hidden="1"/>
    <col min="3843" max="3843" width="11.5703125" style="73" hidden="1"/>
    <col min="3844" max="3845" width="12.28515625" style="73" hidden="1"/>
    <col min="3846" max="3846" width="21.7109375" style="73" hidden="1"/>
    <col min="3847" max="4097" width="11.5703125" style="73" hidden="1"/>
    <col min="4098" max="4098" width="20.7109375" style="73" hidden="1"/>
    <col min="4099" max="4099" width="11.5703125" style="73" hidden="1"/>
    <col min="4100" max="4101" width="12.28515625" style="73" hidden="1"/>
    <col min="4102" max="4102" width="21.7109375" style="73" hidden="1"/>
    <col min="4103" max="4353" width="11.5703125" style="73" hidden="1"/>
    <col min="4354" max="4354" width="20.7109375" style="73" hidden="1"/>
    <col min="4355" max="4355" width="11.5703125" style="73" hidden="1"/>
    <col min="4356" max="4357" width="12.28515625" style="73" hidden="1"/>
    <col min="4358" max="4358" width="21.7109375" style="73" hidden="1"/>
    <col min="4359" max="4609" width="11.5703125" style="73" hidden="1"/>
    <col min="4610" max="4610" width="20.7109375" style="73" hidden="1"/>
    <col min="4611" max="4611" width="11.5703125" style="73" hidden="1"/>
    <col min="4612" max="4613" width="12.28515625" style="73" hidden="1"/>
    <col min="4614" max="4614" width="21.7109375" style="73" hidden="1"/>
    <col min="4615" max="4865" width="11.5703125" style="73" hidden="1"/>
    <col min="4866" max="4866" width="20.7109375" style="73" hidden="1"/>
    <col min="4867" max="4867" width="11.5703125" style="73" hidden="1"/>
    <col min="4868" max="4869" width="12.28515625" style="73" hidden="1"/>
    <col min="4870" max="4870" width="21.7109375" style="73" hidden="1"/>
    <col min="4871" max="5121" width="11.5703125" style="73" hidden="1"/>
    <col min="5122" max="5122" width="20.7109375" style="73" hidden="1"/>
    <col min="5123" max="5123" width="11.5703125" style="73" hidden="1"/>
    <col min="5124" max="5125" width="12.28515625" style="73" hidden="1"/>
    <col min="5126" max="5126" width="21.7109375" style="73" hidden="1"/>
    <col min="5127" max="5377" width="11.5703125" style="73" hidden="1"/>
    <col min="5378" max="5378" width="20.7109375" style="73" hidden="1"/>
    <col min="5379" max="5379" width="11.5703125" style="73" hidden="1"/>
    <col min="5380" max="5381" width="12.28515625" style="73" hidden="1"/>
    <col min="5382" max="5382" width="21.7109375" style="73" hidden="1"/>
    <col min="5383" max="5633" width="11.5703125" style="73" hidden="1"/>
    <col min="5634" max="5634" width="20.7109375" style="73" hidden="1"/>
    <col min="5635" max="5635" width="11.5703125" style="73" hidden="1"/>
    <col min="5636" max="5637" width="12.28515625" style="73" hidden="1"/>
    <col min="5638" max="5638" width="21.7109375" style="73" hidden="1"/>
    <col min="5639" max="5889" width="11.5703125" style="73" hidden="1"/>
    <col min="5890" max="5890" width="20.7109375" style="73" hidden="1"/>
    <col min="5891" max="5891" width="11.5703125" style="73" hidden="1"/>
    <col min="5892" max="5893" width="12.28515625" style="73" hidden="1"/>
    <col min="5894" max="5894" width="21.7109375" style="73" hidden="1"/>
    <col min="5895" max="6145" width="11.5703125" style="73" hidden="1"/>
    <col min="6146" max="6146" width="20.7109375" style="73" hidden="1"/>
    <col min="6147" max="6147" width="11.5703125" style="73" hidden="1"/>
    <col min="6148" max="6149" width="12.28515625" style="73" hidden="1"/>
    <col min="6150" max="6150" width="21.7109375" style="73" hidden="1"/>
    <col min="6151" max="6401" width="11.5703125" style="73" hidden="1"/>
    <col min="6402" max="6402" width="20.7109375" style="73" hidden="1"/>
    <col min="6403" max="6403" width="11.5703125" style="73" hidden="1"/>
    <col min="6404" max="6405" width="12.28515625" style="73" hidden="1"/>
    <col min="6406" max="6406" width="21.7109375" style="73" hidden="1"/>
    <col min="6407" max="6657" width="11.5703125" style="73" hidden="1"/>
    <col min="6658" max="6658" width="20.7109375" style="73" hidden="1"/>
    <col min="6659" max="6659" width="11.5703125" style="73" hidden="1"/>
    <col min="6660" max="6661" width="12.28515625" style="73" hidden="1"/>
    <col min="6662" max="6662" width="21.7109375" style="73" hidden="1"/>
    <col min="6663" max="6913" width="11.5703125" style="73" hidden="1"/>
    <col min="6914" max="6914" width="20.7109375" style="73" hidden="1"/>
    <col min="6915" max="6915" width="11.5703125" style="73" hidden="1"/>
    <col min="6916" max="6917" width="12.28515625" style="73" hidden="1"/>
    <col min="6918" max="6918" width="21.7109375" style="73" hidden="1"/>
    <col min="6919" max="7169" width="11.5703125" style="73" hidden="1"/>
    <col min="7170" max="7170" width="20.7109375" style="73" hidden="1"/>
    <col min="7171" max="7171" width="11.5703125" style="73" hidden="1"/>
    <col min="7172" max="7173" width="12.28515625" style="73" hidden="1"/>
    <col min="7174" max="7174" width="21.7109375" style="73" hidden="1"/>
    <col min="7175" max="7425" width="11.5703125" style="73" hidden="1"/>
    <col min="7426" max="7426" width="20.7109375" style="73" hidden="1"/>
    <col min="7427" max="7427" width="11.5703125" style="73" hidden="1"/>
    <col min="7428" max="7429" width="12.28515625" style="73" hidden="1"/>
    <col min="7430" max="7430" width="21.7109375" style="73" hidden="1"/>
    <col min="7431" max="7681" width="11.5703125" style="73" hidden="1"/>
    <col min="7682" max="7682" width="20.7109375" style="73" hidden="1"/>
    <col min="7683" max="7683" width="11.5703125" style="73" hidden="1"/>
    <col min="7684" max="7685" width="12.28515625" style="73" hidden="1"/>
    <col min="7686" max="7686" width="21.7109375" style="73" hidden="1"/>
    <col min="7687" max="7937" width="11.5703125" style="73" hidden="1"/>
    <col min="7938" max="7938" width="20.7109375" style="73" hidden="1"/>
    <col min="7939" max="7939" width="11.5703125" style="73" hidden="1"/>
    <col min="7940" max="7941" width="12.28515625" style="73" hidden="1"/>
    <col min="7942" max="7942" width="21.7109375" style="73" hidden="1"/>
    <col min="7943" max="8193" width="11.5703125" style="73" hidden="1"/>
    <col min="8194" max="8194" width="20.7109375" style="73" hidden="1"/>
    <col min="8195" max="8195" width="11.5703125" style="73" hidden="1"/>
    <col min="8196" max="8197" width="12.28515625" style="73" hidden="1"/>
    <col min="8198" max="8198" width="21.7109375" style="73" hidden="1"/>
    <col min="8199" max="8449" width="11.5703125" style="73" hidden="1"/>
    <col min="8450" max="8450" width="20.7109375" style="73" hidden="1"/>
    <col min="8451" max="8451" width="11.5703125" style="73" hidden="1"/>
    <col min="8452" max="8453" width="12.28515625" style="73" hidden="1"/>
    <col min="8454" max="8454" width="21.7109375" style="73" hidden="1"/>
    <col min="8455" max="8705" width="11.5703125" style="73" hidden="1"/>
    <col min="8706" max="8706" width="20.7109375" style="73" hidden="1"/>
    <col min="8707" max="8707" width="11.5703125" style="73" hidden="1"/>
    <col min="8708" max="8709" width="12.28515625" style="73" hidden="1"/>
    <col min="8710" max="8710" width="21.7109375" style="73" hidden="1"/>
    <col min="8711" max="8961" width="11.5703125" style="73" hidden="1"/>
    <col min="8962" max="8962" width="20.7109375" style="73" hidden="1"/>
    <col min="8963" max="8963" width="11.5703125" style="73" hidden="1"/>
    <col min="8964" max="8965" width="12.28515625" style="73" hidden="1"/>
    <col min="8966" max="8966" width="21.7109375" style="73" hidden="1"/>
    <col min="8967" max="9217" width="11.5703125" style="73" hidden="1"/>
    <col min="9218" max="9218" width="20.7109375" style="73" hidden="1"/>
    <col min="9219" max="9219" width="11.5703125" style="73" hidden="1"/>
    <col min="9220" max="9221" width="12.28515625" style="73" hidden="1"/>
    <col min="9222" max="9222" width="21.7109375" style="73" hidden="1"/>
    <col min="9223" max="9473" width="11.5703125" style="73" hidden="1"/>
    <col min="9474" max="9474" width="20.7109375" style="73" hidden="1"/>
    <col min="9475" max="9475" width="11.5703125" style="73" hidden="1"/>
    <col min="9476" max="9477" width="12.28515625" style="73" hidden="1"/>
    <col min="9478" max="9478" width="21.7109375" style="73" hidden="1"/>
    <col min="9479" max="9729" width="11.5703125" style="73" hidden="1"/>
    <col min="9730" max="9730" width="20.7109375" style="73" hidden="1"/>
    <col min="9731" max="9731" width="11.5703125" style="73" hidden="1"/>
    <col min="9732" max="9733" width="12.28515625" style="73" hidden="1"/>
    <col min="9734" max="9734" width="21.7109375" style="73" hidden="1"/>
    <col min="9735" max="9985" width="11.5703125" style="73" hidden="1"/>
    <col min="9986" max="9986" width="20.7109375" style="73" hidden="1"/>
    <col min="9987" max="9987" width="11.5703125" style="73" hidden="1"/>
    <col min="9988" max="9989" width="12.28515625" style="73" hidden="1"/>
    <col min="9990" max="9990" width="21.7109375" style="73" hidden="1"/>
    <col min="9991" max="10241" width="11.5703125" style="73" hidden="1"/>
    <col min="10242" max="10242" width="20.7109375" style="73" hidden="1"/>
    <col min="10243" max="10243" width="11.5703125" style="73" hidden="1"/>
    <col min="10244" max="10245" width="12.28515625" style="73" hidden="1"/>
    <col min="10246" max="10246" width="21.7109375" style="73" hidden="1"/>
    <col min="10247" max="10497" width="11.5703125" style="73" hidden="1"/>
    <col min="10498" max="10498" width="20.7109375" style="73" hidden="1"/>
    <col min="10499" max="10499" width="11.5703125" style="73" hidden="1"/>
    <col min="10500" max="10501" width="12.28515625" style="73" hidden="1"/>
    <col min="10502" max="10502" width="21.7109375" style="73" hidden="1"/>
    <col min="10503" max="10753" width="11.5703125" style="73" hidden="1"/>
    <col min="10754" max="10754" width="20.7109375" style="73" hidden="1"/>
    <col min="10755" max="10755" width="11.5703125" style="73" hidden="1"/>
    <col min="10756" max="10757" width="12.28515625" style="73" hidden="1"/>
    <col min="10758" max="10758" width="21.7109375" style="73" hidden="1"/>
    <col min="10759" max="11009" width="11.5703125" style="73" hidden="1"/>
    <col min="11010" max="11010" width="20.7109375" style="73" hidden="1"/>
    <col min="11011" max="11011" width="11.5703125" style="73" hidden="1"/>
    <col min="11012" max="11013" width="12.28515625" style="73" hidden="1"/>
    <col min="11014" max="11014" width="21.7109375" style="73" hidden="1"/>
    <col min="11015" max="11265" width="11.5703125" style="73" hidden="1"/>
    <col min="11266" max="11266" width="20.7109375" style="73" hidden="1"/>
    <col min="11267" max="11267" width="11.5703125" style="73" hidden="1"/>
    <col min="11268" max="11269" width="12.28515625" style="73" hidden="1"/>
    <col min="11270" max="11270" width="21.7109375" style="73" hidden="1"/>
    <col min="11271" max="11521" width="11.5703125" style="73" hidden="1"/>
    <col min="11522" max="11522" width="20.7109375" style="73" hidden="1"/>
    <col min="11523" max="11523" width="11.5703125" style="73" hidden="1"/>
    <col min="11524" max="11525" width="12.28515625" style="73" hidden="1"/>
    <col min="11526" max="11526" width="21.7109375" style="73" hidden="1"/>
    <col min="11527" max="11777" width="11.5703125" style="73" hidden="1"/>
    <col min="11778" max="11778" width="20.7109375" style="73" hidden="1"/>
    <col min="11779" max="11779" width="11.5703125" style="73" hidden="1"/>
    <col min="11780" max="11781" width="12.28515625" style="73" hidden="1"/>
    <col min="11782" max="11782" width="21.7109375" style="73" hidden="1"/>
    <col min="11783" max="12033" width="11.5703125" style="73" hidden="1"/>
    <col min="12034" max="12034" width="20.7109375" style="73" hidden="1"/>
    <col min="12035" max="12035" width="11.5703125" style="73" hidden="1"/>
    <col min="12036" max="12037" width="12.28515625" style="73" hidden="1"/>
    <col min="12038" max="12038" width="21.7109375" style="73" hidden="1"/>
    <col min="12039" max="12289" width="11.5703125" style="73" hidden="1"/>
    <col min="12290" max="12290" width="20.7109375" style="73" hidden="1"/>
    <col min="12291" max="12291" width="11.5703125" style="73" hidden="1"/>
    <col min="12292" max="12293" width="12.28515625" style="73" hidden="1"/>
    <col min="12294" max="12294" width="21.7109375" style="73" hidden="1"/>
    <col min="12295" max="12545" width="11.5703125" style="73" hidden="1"/>
    <col min="12546" max="12546" width="20.7109375" style="73" hidden="1"/>
    <col min="12547" max="12547" width="11.5703125" style="73" hidden="1"/>
    <col min="12548" max="12549" width="12.28515625" style="73" hidden="1"/>
    <col min="12550" max="12550" width="21.7109375" style="73" hidden="1"/>
    <col min="12551" max="12801" width="11.5703125" style="73" hidden="1"/>
    <col min="12802" max="12802" width="20.7109375" style="73" hidden="1"/>
    <col min="12803" max="12803" width="11.5703125" style="73" hidden="1"/>
    <col min="12804" max="12805" width="12.28515625" style="73" hidden="1"/>
    <col min="12806" max="12806" width="21.7109375" style="73" hidden="1"/>
    <col min="12807" max="13057" width="11.5703125" style="73" hidden="1"/>
    <col min="13058" max="13058" width="20.7109375" style="73" hidden="1"/>
    <col min="13059" max="13059" width="11.5703125" style="73" hidden="1"/>
    <col min="13060" max="13061" width="12.28515625" style="73" hidden="1"/>
    <col min="13062" max="13062" width="21.7109375" style="73" hidden="1"/>
    <col min="13063" max="13313" width="11.5703125" style="73" hidden="1"/>
    <col min="13314" max="13314" width="20.7109375" style="73" hidden="1"/>
    <col min="13315" max="13315" width="11.5703125" style="73" hidden="1"/>
    <col min="13316" max="13317" width="12.28515625" style="73" hidden="1"/>
    <col min="13318" max="13318" width="21.7109375" style="73" hidden="1"/>
    <col min="13319" max="13569" width="11.5703125" style="73" hidden="1"/>
    <col min="13570" max="13570" width="20.7109375" style="73" hidden="1"/>
    <col min="13571" max="13571" width="11.5703125" style="73" hidden="1"/>
    <col min="13572" max="13573" width="12.28515625" style="73" hidden="1"/>
    <col min="13574" max="13574" width="21.7109375" style="73" hidden="1"/>
    <col min="13575" max="13825" width="11.5703125" style="73" hidden="1"/>
    <col min="13826" max="13826" width="20.7109375" style="73" hidden="1"/>
    <col min="13827" max="13827" width="11.5703125" style="73" hidden="1"/>
    <col min="13828" max="13829" width="12.28515625" style="73" hidden="1"/>
    <col min="13830" max="13830" width="21.7109375" style="73" hidden="1"/>
    <col min="13831" max="14081" width="11.5703125" style="73" hidden="1"/>
    <col min="14082" max="14082" width="20.7109375" style="73" hidden="1"/>
    <col min="14083" max="14083" width="11.5703125" style="73" hidden="1"/>
    <col min="14084" max="14085" width="12.28515625" style="73" hidden="1"/>
    <col min="14086" max="14086" width="21.7109375" style="73" hidden="1"/>
    <col min="14087" max="14337" width="11.5703125" style="73" hidden="1"/>
    <col min="14338" max="14338" width="20.7109375" style="73" hidden="1"/>
    <col min="14339" max="14339" width="11.5703125" style="73" hidden="1"/>
    <col min="14340" max="14341" width="12.28515625" style="73" hidden="1"/>
    <col min="14342" max="14342" width="21.7109375" style="73" hidden="1"/>
    <col min="14343" max="14593" width="11.5703125" style="73" hidden="1"/>
    <col min="14594" max="14594" width="20.7109375" style="73" hidden="1"/>
    <col min="14595" max="14595" width="11.5703125" style="73" hidden="1"/>
    <col min="14596" max="14597" width="12.28515625" style="73" hidden="1"/>
    <col min="14598" max="14598" width="21.7109375" style="73" hidden="1"/>
    <col min="14599" max="14849" width="11.5703125" style="73" hidden="1"/>
    <col min="14850" max="14850" width="20.7109375" style="73" hidden="1"/>
    <col min="14851" max="14851" width="11.5703125" style="73" hidden="1"/>
    <col min="14852" max="14853" width="12.28515625" style="73" hidden="1"/>
    <col min="14854" max="14854" width="21.7109375" style="73" hidden="1"/>
    <col min="14855" max="15105" width="11.5703125" style="73" hidden="1"/>
    <col min="15106" max="15106" width="20.7109375" style="73" hidden="1"/>
    <col min="15107" max="15107" width="11.5703125" style="73" hidden="1"/>
    <col min="15108" max="15109" width="12.28515625" style="73" hidden="1"/>
    <col min="15110" max="15110" width="21.7109375" style="73" hidden="1"/>
    <col min="15111" max="15361" width="11.5703125" style="73" hidden="1"/>
    <col min="15362" max="15362" width="20.7109375" style="73" hidden="1"/>
    <col min="15363" max="15363" width="11.5703125" style="73" hidden="1"/>
    <col min="15364" max="15365" width="12.28515625" style="73" hidden="1"/>
    <col min="15366" max="15366" width="21.7109375" style="73" hidden="1"/>
    <col min="15367" max="15617" width="11.5703125" style="73" hidden="1"/>
    <col min="15618" max="15618" width="20.7109375" style="73" hidden="1"/>
    <col min="15619" max="15619" width="11.5703125" style="73" hidden="1"/>
    <col min="15620" max="15621" width="12.28515625" style="73" hidden="1"/>
    <col min="15622" max="15622" width="21.7109375" style="73" hidden="1"/>
    <col min="15623" max="15873" width="11.5703125" style="73" hidden="1"/>
    <col min="15874" max="15874" width="20.7109375" style="73" hidden="1"/>
    <col min="15875" max="15875" width="11.5703125" style="73" hidden="1"/>
    <col min="15876" max="15877" width="12.28515625" style="73" hidden="1"/>
    <col min="15878" max="15878" width="21.7109375" style="73" hidden="1"/>
    <col min="15879" max="16129" width="11.5703125" style="73" hidden="1"/>
    <col min="16130" max="16130" width="20.7109375" style="73" hidden="1"/>
    <col min="16131" max="16131" width="11.5703125" style="73" hidden="1"/>
    <col min="16132" max="16133" width="12.28515625" style="73" hidden="1"/>
    <col min="16134" max="16134" width="21.7109375" style="73" hidden="1"/>
    <col min="16135" max="16384" width="11.5703125" style="73" hidden="1"/>
  </cols>
  <sheetData>
    <row r="1" spans="2:12" x14ac:dyDescent="0.2"/>
    <row r="2" spans="2:12" ht="21" customHeight="1" x14ac:dyDescent="0.2">
      <c r="L2" s="185" t="s">
        <v>184</v>
      </c>
    </row>
    <row r="3" spans="2:12" ht="21" customHeight="1" x14ac:dyDescent="0.2">
      <c r="L3" s="186" t="s">
        <v>185</v>
      </c>
    </row>
    <row r="4" spans="2:12" ht="21" customHeight="1" x14ac:dyDescent="0.2"/>
    <row r="5" spans="2:12" x14ac:dyDescent="0.2">
      <c r="B5" s="194"/>
      <c r="C5" s="194"/>
      <c r="D5" s="194"/>
      <c r="E5" s="194"/>
      <c r="F5" s="194"/>
      <c r="G5" s="194"/>
      <c r="H5" s="194"/>
      <c r="I5" s="194"/>
      <c r="J5" s="194"/>
    </row>
    <row r="6" spans="2:12" ht="15" x14ac:dyDescent="0.25">
      <c r="B6" s="230" t="s">
        <v>188</v>
      </c>
      <c r="C6" s="230"/>
      <c r="D6" s="230"/>
      <c r="E6" s="230"/>
      <c r="F6" s="230"/>
      <c r="G6" s="230"/>
      <c r="H6" s="230"/>
      <c r="I6" s="230"/>
      <c r="J6" s="230"/>
    </row>
    <row r="7" spans="2:12" x14ac:dyDescent="0.2">
      <c r="B7" s="231" t="str">
        <f>Aux!$V$5</f>
        <v>Julio 2024</v>
      </c>
      <c r="C7" s="231"/>
      <c r="D7" s="231"/>
      <c r="E7" s="231"/>
      <c r="F7" s="231"/>
      <c r="G7" s="231"/>
      <c r="H7" s="231"/>
      <c r="I7" s="231"/>
      <c r="J7" s="231"/>
    </row>
    <row r="8" spans="2:12" ht="23.25" customHeight="1" x14ac:dyDescent="0.2"/>
    <row r="9" spans="2:12" x14ac:dyDescent="0.2">
      <c r="L9" s="172"/>
    </row>
    <row r="10" spans="2:12" ht="15" thickBot="1" x14ac:dyDescent="0.25">
      <c r="F10" s="74"/>
      <c r="G10" s="228" t="str">
        <f>Aux!W6</f>
        <v>ene-jul 2023</v>
      </c>
      <c r="H10" s="228" t="str">
        <f>Aux!W5</f>
        <v>ene-jul 2024</v>
      </c>
      <c r="I10" s="75" t="s">
        <v>133</v>
      </c>
    </row>
    <row r="11" spans="2:12" ht="15" thickBot="1" x14ac:dyDescent="0.25">
      <c r="F11" s="76" t="s">
        <v>96</v>
      </c>
      <c r="G11" s="77">
        <f>'CA Informe'!U13</f>
        <v>25228.136653490001</v>
      </c>
      <c r="H11" s="77">
        <f>'CA Informe'!T13</f>
        <v>30272.415235514003</v>
      </c>
      <c r="I11" s="78">
        <f>+H11/G11-1</f>
        <v>0.19994653791944583</v>
      </c>
    </row>
    <row r="12" spans="2:12" x14ac:dyDescent="0.2">
      <c r="F12" s="79" t="str">
        <f>+'1'!A12</f>
        <v xml:space="preserve">Ingresos Tributarios </v>
      </c>
      <c r="G12" s="80">
        <f>'CA Informe'!U14</f>
        <v>18391.014101494999</v>
      </c>
      <c r="H12" s="80">
        <f>'CA Informe'!T14</f>
        <v>22717.563917478001</v>
      </c>
      <c r="I12" s="81">
        <f>+H12/G12-1</f>
        <v>0.23525346629098065</v>
      </c>
    </row>
    <row r="13" spans="2:12" x14ac:dyDescent="0.2">
      <c r="F13" s="79" t="str">
        <f>+'1'!A14</f>
        <v>Contribuciones sociales</v>
      </c>
      <c r="G13" s="80">
        <f>'CA Informe'!U17</f>
        <v>2228.6224304360003</v>
      </c>
      <c r="H13" s="80">
        <f>'CA Informe'!T17</f>
        <v>1900.1500506880002</v>
      </c>
      <c r="I13" s="81">
        <f>+H13/G13-1</f>
        <v>-0.14738807940820142</v>
      </c>
    </row>
    <row r="14" spans="2:12" x14ac:dyDescent="0.2">
      <c r="F14" s="82" t="str">
        <f>+'1'!A16</f>
        <v>Donaciones</v>
      </c>
      <c r="G14" s="83">
        <f>'CA Informe'!U18</f>
        <v>943.75936108100007</v>
      </c>
      <c r="H14" s="83">
        <f>'CA Informe'!T18</f>
        <v>1075.3622719599998</v>
      </c>
      <c r="I14" s="84">
        <f>+H14/G14-1</f>
        <v>0.13944540982169351</v>
      </c>
    </row>
    <row r="15" spans="2:12" x14ac:dyDescent="0.2">
      <c r="F15" s="85" t="str">
        <f>+'1'!A26</f>
        <v>Otros ingresos</v>
      </c>
      <c r="G15" s="86">
        <f>'CA Informe'!U19</f>
        <v>3664.7407604780001</v>
      </c>
      <c r="H15" s="219">
        <f>'CA Informe'!T19</f>
        <v>4579.3389953880005</v>
      </c>
      <c r="I15" s="87">
        <f>+H15/G15-1</f>
        <v>0.24956696658420863</v>
      </c>
    </row>
    <row r="16" spans="2:12" x14ac:dyDescent="0.2">
      <c r="F16" s="88" t="s">
        <v>134</v>
      </c>
    </row>
    <row r="17" spans="2:14" x14ac:dyDescent="0.2"/>
    <row r="18" spans="2:14" x14ac:dyDescent="0.2"/>
    <row r="19" spans="2:14" x14ac:dyDescent="0.2"/>
    <row r="20" spans="2:14" x14ac:dyDescent="0.2"/>
    <row r="21" spans="2:14" x14ac:dyDescent="0.2"/>
    <row r="22" spans="2:14" x14ac:dyDescent="0.2"/>
    <row r="23" spans="2:14" x14ac:dyDescent="0.2"/>
    <row r="24" spans="2:14" x14ac:dyDescent="0.2"/>
    <row r="25" spans="2:14" x14ac:dyDescent="0.2"/>
    <row r="26" spans="2:14" x14ac:dyDescent="0.2"/>
    <row r="27" spans="2:14" x14ac:dyDescent="0.2"/>
    <row r="28" spans="2:14" x14ac:dyDescent="0.2"/>
    <row r="29" spans="2:14" x14ac:dyDescent="0.2"/>
    <row r="30" spans="2:14" x14ac:dyDescent="0.2"/>
    <row r="31" spans="2:14" ht="15" thickBot="1" x14ac:dyDescent="0.25">
      <c r="C31" s="228" t="str">
        <f>Aux!W6</f>
        <v>ene-jul 2023</v>
      </c>
      <c r="D31" s="228" t="str">
        <f>Aux!W5</f>
        <v>ene-jul 2024</v>
      </c>
      <c r="E31" s="89" t="s">
        <v>133</v>
      </c>
    </row>
    <row r="32" spans="2:14" ht="15" thickBot="1" x14ac:dyDescent="0.25">
      <c r="B32" s="90" t="s">
        <v>135</v>
      </c>
      <c r="C32" s="90">
        <f>'CA Informe'!U20</f>
        <v>25261.613585341998</v>
      </c>
      <c r="D32" s="90">
        <f>'CA Informe'!T20</f>
        <v>28572.301394918002</v>
      </c>
      <c r="E32" s="91">
        <f>+D32/C32-1</f>
        <v>0.13105607044425005</v>
      </c>
      <c r="N32" s="166"/>
    </row>
    <row r="33" spans="2:15" x14ac:dyDescent="0.2">
      <c r="B33" s="93" t="str">
        <f>+'1'!A36</f>
        <v>Remuneración a los empleados</v>
      </c>
      <c r="C33" s="94">
        <f>'CA Informe'!U21</f>
        <v>10889.488931440999</v>
      </c>
      <c r="D33" s="94">
        <f>'CA Informe'!T21</f>
        <v>11702.773939654002</v>
      </c>
      <c r="E33" s="95">
        <f t="shared" ref="E33:E38" si="0">+D33/C33-1</f>
        <v>7.4685323924139402E-2</v>
      </c>
      <c r="F33" s="92"/>
    </row>
    <row r="34" spans="2:15" x14ac:dyDescent="0.2">
      <c r="B34" s="83" t="str">
        <f>+'1'!A37</f>
        <v>Uso de bienes y servicios</v>
      </c>
      <c r="C34" s="83">
        <f>'CA Informe'!U22</f>
        <v>3025.5997371179997</v>
      </c>
      <c r="D34" s="83">
        <f>'CA Informe'!T22</f>
        <v>4020.3667516720002</v>
      </c>
      <c r="E34" s="84">
        <f t="shared" si="0"/>
        <v>0.32878341518549781</v>
      </c>
      <c r="F34" s="84"/>
    </row>
    <row r="35" spans="2:15" x14ac:dyDescent="0.2">
      <c r="B35" s="83" t="str">
        <f>+'1'!A42</f>
        <v>Intereses</v>
      </c>
      <c r="C35" s="83">
        <f>'CA Informe'!U23</f>
        <v>2522.2013847819999</v>
      </c>
      <c r="D35" s="83">
        <f>'CA Informe'!T23</f>
        <v>3240.0499701819999</v>
      </c>
      <c r="E35" s="84">
        <f t="shared" si="0"/>
        <v>0.28461192263679824</v>
      </c>
      <c r="F35" s="84"/>
      <c r="L35" s="166"/>
      <c r="M35" s="166"/>
    </row>
    <row r="36" spans="2:15" ht="19.149999999999999" customHeight="1" x14ac:dyDescent="0.2">
      <c r="B36" s="83" t="str">
        <f>+'1'!A46</f>
        <v>Donaciones</v>
      </c>
      <c r="C36" s="83">
        <f>'CA Informe'!U24</f>
        <v>2748.2411374320004</v>
      </c>
      <c r="D36" s="83">
        <f>'CA Informe'!T24</f>
        <v>3334.6323349020004</v>
      </c>
      <c r="E36" s="84">
        <f t="shared" si="0"/>
        <v>0.21336963102805928</v>
      </c>
      <c r="F36" s="84"/>
      <c r="M36" s="166"/>
    </row>
    <row r="37" spans="2:15" x14ac:dyDescent="0.2">
      <c r="B37" s="83" t="str">
        <f>+'1'!A56</f>
        <v>Prestaciones sociales</v>
      </c>
      <c r="C37" s="83">
        <f>'CA Informe'!U25</f>
        <v>5026.7059763850002</v>
      </c>
      <c r="D37" s="83">
        <f>'CA Informe'!T25</f>
        <v>5177.7213616529998</v>
      </c>
      <c r="E37" s="84">
        <f t="shared" si="0"/>
        <v>3.004261358779603E-2</v>
      </c>
      <c r="F37" s="84"/>
      <c r="L37" s="166"/>
      <c r="M37" s="166"/>
      <c r="N37" s="166"/>
    </row>
    <row r="38" spans="2:15" x14ac:dyDescent="0.2">
      <c r="B38" s="96" t="str">
        <f>+'1'!A60</f>
        <v>Otros gastos</v>
      </c>
      <c r="C38" s="96">
        <f>'CA Informe'!U26</f>
        <v>1049.3764181839999</v>
      </c>
      <c r="D38" s="96">
        <f>'CA Informe'!T26</f>
        <v>1096.757036855</v>
      </c>
      <c r="E38" s="97">
        <f t="shared" si="0"/>
        <v>4.5151213473040297E-2</v>
      </c>
      <c r="F38" s="84"/>
      <c r="M38" s="166"/>
      <c r="N38" s="166"/>
    </row>
    <row r="39" spans="2:15" x14ac:dyDescent="0.2">
      <c r="B39" s="98" t="s">
        <v>136</v>
      </c>
      <c r="F39" s="84"/>
      <c r="M39" s="166"/>
      <c r="N39" s="166"/>
    </row>
    <row r="40" spans="2:15" x14ac:dyDescent="0.2">
      <c r="F40" s="74"/>
      <c r="H40" s="176"/>
      <c r="I40" s="177"/>
      <c r="M40" s="166"/>
    </row>
    <row r="41" spans="2:15" x14ac:dyDescent="0.2">
      <c r="H41" s="176"/>
      <c r="I41" s="177"/>
      <c r="M41" s="166"/>
      <c r="N41" s="166"/>
      <c r="O41" s="166"/>
    </row>
    <row r="42" spans="2:15" x14ac:dyDescent="0.2">
      <c r="H42" s="176"/>
      <c r="I42" s="177"/>
      <c r="L42" s="166"/>
      <c r="M42" s="166"/>
    </row>
    <row r="43" spans="2:15" x14ac:dyDescent="0.2">
      <c r="H43" s="178"/>
      <c r="I43" s="177"/>
      <c r="M43" s="166"/>
    </row>
    <row r="44" spans="2:15" x14ac:dyDescent="0.2">
      <c r="H44" s="176"/>
      <c r="I44" s="177"/>
      <c r="M44" s="166"/>
    </row>
    <row r="45" spans="2:15" x14ac:dyDescent="0.2">
      <c r="M45" s="166"/>
      <c r="N45" s="166"/>
    </row>
    <row r="46" spans="2:15" x14ac:dyDescent="0.2">
      <c r="M46" s="166"/>
      <c r="N46" s="166"/>
    </row>
    <row r="47" spans="2:15" x14ac:dyDescent="0.2"/>
    <row r="48" spans="2:15" x14ac:dyDescent="0.2">
      <c r="M48" s="166"/>
    </row>
    <row r="49" spans="8:14" x14ac:dyDescent="0.2">
      <c r="M49" s="166"/>
      <c r="N49" s="166"/>
    </row>
    <row r="50" spans="8:14" x14ac:dyDescent="0.2"/>
    <row r="51" spans="8:14" x14ac:dyDescent="0.2"/>
    <row r="52" spans="8:14" x14ac:dyDescent="0.2"/>
    <row r="53" spans="8:14" x14ac:dyDescent="0.2"/>
    <row r="54" spans="8:14" ht="15" x14ac:dyDescent="0.25">
      <c r="J54" s="175"/>
    </row>
    <row r="55" spans="8:14" ht="15" hidden="1" x14ac:dyDescent="0.25">
      <c r="J55" s="175"/>
    </row>
    <row r="56" spans="8:14" ht="15" hidden="1" x14ac:dyDescent="0.25">
      <c r="J56" s="175"/>
    </row>
    <row r="57" spans="8:14" ht="15" hidden="1" x14ac:dyDescent="0.25">
      <c r="J57" s="175"/>
    </row>
    <row r="58" spans="8:14" ht="15" hidden="1" x14ac:dyDescent="0.25">
      <c r="J58" s="175"/>
    </row>
    <row r="59" spans="8:14" ht="15" hidden="1" x14ac:dyDescent="0.25">
      <c r="H59" s="174"/>
      <c r="I59" s="174"/>
      <c r="J59" s="175"/>
    </row>
    <row r="60" spans="8:14" ht="15" hidden="1" x14ac:dyDescent="0.25">
      <c r="H60" s="174"/>
      <c r="I60" s="174"/>
      <c r="J60" s="175"/>
    </row>
    <row r="61" spans="8:14" ht="15" hidden="1" x14ac:dyDescent="0.25">
      <c r="H61" s="174"/>
      <c r="I61" s="174"/>
      <c r="J61" s="175"/>
    </row>
    <row r="62" spans="8:14" ht="15" hidden="1" x14ac:dyDescent="0.25">
      <c r="H62" s="174"/>
      <c r="I62" s="174"/>
      <c r="J62" s="175"/>
    </row>
    <row r="63" spans="8:14" ht="15" hidden="1" x14ac:dyDescent="0.25">
      <c r="H63" s="174"/>
      <c r="I63" s="174"/>
      <c r="J63" s="175"/>
    </row>
    <row r="64" spans="8:14" ht="15" hidden="1" x14ac:dyDescent="0.25">
      <c r="H64" s="174"/>
      <c r="I64" s="174"/>
      <c r="J64" s="175"/>
    </row>
    <row r="65" spans="8:10" ht="15" hidden="1" x14ac:dyDescent="0.25">
      <c r="H65" s="174"/>
      <c r="I65" s="174"/>
      <c r="J65" s="175"/>
    </row>
    <row r="66" spans="8:10" ht="15" hidden="1" x14ac:dyDescent="0.25">
      <c r="H66" s="174"/>
      <c r="I66" s="174"/>
      <c r="J66" s="175"/>
    </row>
    <row r="67" spans="8:10" ht="15" hidden="1" x14ac:dyDescent="0.25">
      <c r="H67" s="174"/>
      <c r="I67" s="174"/>
      <c r="J67" s="175"/>
    </row>
    <row r="68" spans="8:10" hidden="1" x14ac:dyDescent="0.2">
      <c r="H68" s="173"/>
      <c r="I68" s="173"/>
    </row>
    <row r="69" spans="8:10" hidden="1" x14ac:dyDescent="0.2">
      <c r="H69" s="173"/>
      <c r="I69" s="173"/>
    </row>
  </sheetData>
  <mergeCells count="2">
    <mergeCell ref="B6:J6"/>
    <mergeCell ref="B7:J7"/>
  </mergeCells>
  <hyperlinks>
    <hyperlink ref="L2" location="'1'!A1" display="SITUFIN Acumulado" xr:uid="{00000000-0004-0000-0000-000000000000}"/>
    <hyperlink ref="L3" location="'2'!A1" display="SITUFIN por mes" xr:uid="{00000000-0004-0000-0000-000001000000}"/>
  </hyperlinks>
  <pageMargins left="0.7" right="0.7" top="0.75" bottom="0.75" header="0.3" footer="0.3"/>
  <pageSetup orientation="portrait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WVR105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J1" sqref="J1"/>
    </sheetView>
  </sheetViews>
  <sheetFormatPr baseColWidth="10" defaultColWidth="0" defaultRowHeight="14.25" outlineLevelRow="2" x14ac:dyDescent="0.2"/>
  <cols>
    <col min="1" max="1" width="53.7109375" style="103" customWidth="1"/>
    <col min="2" max="2" width="12.28515625" style="103" bestFit="1" customWidth="1"/>
    <col min="3" max="3" width="11.42578125" style="136" customWidth="1"/>
    <col min="4" max="4" width="9.7109375" style="103" bestFit="1" customWidth="1"/>
    <col min="5" max="5" width="12.28515625" style="103" bestFit="1" customWidth="1"/>
    <col min="6" max="6" width="10.85546875" style="110" customWidth="1"/>
    <col min="7" max="7" width="9.42578125" style="103" customWidth="1"/>
    <col min="8" max="8" width="9.85546875" style="103" customWidth="1"/>
    <col min="9" max="9" width="1.85546875" style="103" customWidth="1"/>
    <col min="10" max="10" width="17.7109375" style="103" bestFit="1" customWidth="1"/>
    <col min="11" max="256" width="12.28515625" style="103" hidden="1"/>
    <col min="257" max="257" width="53.7109375" style="103" hidden="1"/>
    <col min="258" max="258" width="12.28515625" style="103" hidden="1"/>
    <col min="259" max="259" width="10.5703125" style="103" hidden="1"/>
    <col min="260" max="260" width="9.7109375" style="103" hidden="1"/>
    <col min="261" max="261" width="12.28515625" style="103" hidden="1"/>
    <col min="262" max="262" width="9.28515625" style="103" hidden="1"/>
    <col min="263" max="263" width="8.28515625" style="103" hidden="1"/>
    <col min="264" max="264" width="9.140625" style="103" hidden="1"/>
    <col min="265" max="265" width="14" style="103" hidden="1"/>
    <col min="266" max="266" width="17.7109375" style="103" hidden="1"/>
    <col min="267" max="512" width="12.28515625" style="103" hidden="1"/>
    <col min="513" max="513" width="53.7109375" style="103" hidden="1"/>
    <col min="514" max="514" width="12.28515625" style="103" hidden="1"/>
    <col min="515" max="515" width="10.5703125" style="103" hidden="1"/>
    <col min="516" max="516" width="9.7109375" style="103" hidden="1"/>
    <col min="517" max="517" width="12.28515625" style="103" hidden="1"/>
    <col min="518" max="518" width="9.28515625" style="103" hidden="1"/>
    <col min="519" max="519" width="8.28515625" style="103" hidden="1"/>
    <col min="520" max="520" width="9.140625" style="103" hidden="1"/>
    <col min="521" max="521" width="14" style="103" hidden="1"/>
    <col min="522" max="522" width="17.7109375" style="103" hidden="1"/>
    <col min="523" max="768" width="12.28515625" style="103" hidden="1"/>
    <col min="769" max="769" width="53.7109375" style="103" hidden="1"/>
    <col min="770" max="770" width="12.28515625" style="103" hidden="1"/>
    <col min="771" max="771" width="10.5703125" style="103" hidden="1"/>
    <col min="772" max="772" width="9.7109375" style="103" hidden="1"/>
    <col min="773" max="773" width="12.28515625" style="103" hidden="1"/>
    <col min="774" max="774" width="9.28515625" style="103" hidden="1"/>
    <col min="775" max="775" width="8.28515625" style="103" hidden="1"/>
    <col min="776" max="776" width="9.140625" style="103" hidden="1"/>
    <col min="777" max="777" width="14" style="103" hidden="1"/>
    <col min="778" max="778" width="17.7109375" style="103" hidden="1"/>
    <col min="779" max="1024" width="12.28515625" style="103" hidden="1"/>
    <col min="1025" max="1025" width="53.7109375" style="103" hidden="1"/>
    <col min="1026" max="1026" width="12.28515625" style="103" hidden="1"/>
    <col min="1027" max="1027" width="10.5703125" style="103" hidden="1"/>
    <col min="1028" max="1028" width="9.7109375" style="103" hidden="1"/>
    <col min="1029" max="1029" width="12.28515625" style="103" hidden="1"/>
    <col min="1030" max="1030" width="9.28515625" style="103" hidden="1"/>
    <col min="1031" max="1031" width="8.28515625" style="103" hidden="1"/>
    <col min="1032" max="1032" width="9.140625" style="103" hidden="1"/>
    <col min="1033" max="1033" width="14" style="103" hidden="1"/>
    <col min="1034" max="1034" width="17.7109375" style="103" hidden="1"/>
    <col min="1035" max="1280" width="12.28515625" style="103" hidden="1"/>
    <col min="1281" max="1281" width="53.7109375" style="103" hidden="1"/>
    <col min="1282" max="1282" width="12.28515625" style="103" hidden="1"/>
    <col min="1283" max="1283" width="10.5703125" style="103" hidden="1"/>
    <col min="1284" max="1284" width="9.7109375" style="103" hidden="1"/>
    <col min="1285" max="1285" width="12.28515625" style="103" hidden="1"/>
    <col min="1286" max="1286" width="9.28515625" style="103" hidden="1"/>
    <col min="1287" max="1287" width="8.28515625" style="103" hidden="1"/>
    <col min="1288" max="1288" width="9.140625" style="103" hidden="1"/>
    <col min="1289" max="1289" width="14" style="103" hidden="1"/>
    <col min="1290" max="1290" width="17.7109375" style="103" hidden="1"/>
    <col min="1291" max="1536" width="12.28515625" style="103" hidden="1"/>
    <col min="1537" max="1537" width="53.7109375" style="103" hidden="1"/>
    <col min="1538" max="1538" width="12.28515625" style="103" hidden="1"/>
    <col min="1539" max="1539" width="10.5703125" style="103" hidden="1"/>
    <col min="1540" max="1540" width="9.7109375" style="103" hidden="1"/>
    <col min="1541" max="1541" width="12.28515625" style="103" hidden="1"/>
    <col min="1542" max="1542" width="9.28515625" style="103" hidden="1"/>
    <col min="1543" max="1543" width="8.28515625" style="103" hidden="1"/>
    <col min="1544" max="1544" width="9.140625" style="103" hidden="1"/>
    <col min="1545" max="1545" width="14" style="103" hidden="1"/>
    <col min="1546" max="1546" width="17.7109375" style="103" hidden="1"/>
    <col min="1547" max="1792" width="12.28515625" style="103" hidden="1"/>
    <col min="1793" max="1793" width="53.7109375" style="103" hidden="1"/>
    <col min="1794" max="1794" width="12.28515625" style="103" hidden="1"/>
    <col min="1795" max="1795" width="10.5703125" style="103" hidden="1"/>
    <col min="1796" max="1796" width="9.7109375" style="103" hidden="1"/>
    <col min="1797" max="1797" width="12.28515625" style="103" hidden="1"/>
    <col min="1798" max="1798" width="9.28515625" style="103" hidden="1"/>
    <col min="1799" max="1799" width="8.28515625" style="103" hidden="1"/>
    <col min="1800" max="1800" width="9.140625" style="103" hidden="1"/>
    <col min="1801" max="1801" width="14" style="103" hidden="1"/>
    <col min="1802" max="1802" width="17.7109375" style="103" hidden="1"/>
    <col min="1803" max="2048" width="12.28515625" style="103" hidden="1"/>
    <col min="2049" max="2049" width="53.7109375" style="103" hidden="1"/>
    <col min="2050" max="2050" width="12.28515625" style="103" hidden="1"/>
    <col min="2051" max="2051" width="10.5703125" style="103" hidden="1"/>
    <col min="2052" max="2052" width="9.7109375" style="103" hidden="1"/>
    <col min="2053" max="2053" width="12.28515625" style="103" hidden="1"/>
    <col min="2054" max="2054" width="9.28515625" style="103" hidden="1"/>
    <col min="2055" max="2055" width="8.28515625" style="103" hidden="1"/>
    <col min="2056" max="2056" width="9.140625" style="103" hidden="1"/>
    <col min="2057" max="2057" width="14" style="103" hidden="1"/>
    <col min="2058" max="2058" width="17.7109375" style="103" hidden="1"/>
    <col min="2059" max="2304" width="12.28515625" style="103" hidden="1"/>
    <col min="2305" max="2305" width="53.7109375" style="103" hidden="1"/>
    <col min="2306" max="2306" width="12.28515625" style="103" hidden="1"/>
    <col min="2307" max="2307" width="10.5703125" style="103" hidden="1"/>
    <col min="2308" max="2308" width="9.7109375" style="103" hidden="1"/>
    <col min="2309" max="2309" width="12.28515625" style="103" hidden="1"/>
    <col min="2310" max="2310" width="9.28515625" style="103" hidden="1"/>
    <col min="2311" max="2311" width="8.28515625" style="103" hidden="1"/>
    <col min="2312" max="2312" width="9.140625" style="103" hidden="1"/>
    <col min="2313" max="2313" width="14" style="103" hidden="1"/>
    <col min="2314" max="2314" width="17.7109375" style="103" hidden="1"/>
    <col min="2315" max="2560" width="12.28515625" style="103" hidden="1"/>
    <col min="2561" max="2561" width="53.7109375" style="103" hidden="1"/>
    <col min="2562" max="2562" width="12.28515625" style="103" hidden="1"/>
    <col min="2563" max="2563" width="10.5703125" style="103" hidden="1"/>
    <col min="2564" max="2564" width="9.7109375" style="103" hidden="1"/>
    <col min="2565" max="2565" width="12.28515625" style="103" hidden="1"/>
    <col min="2566" max="2566" width="9.28515625" style="103" hidden="1"/>
    <col min="2567" max="2567" width="8.28515625" style="103" hidden="1"/>
    <col min="2568" max="2568" width="9.140625" style="103" hidden="1"/>
    <col min="2569" max="2569" width="14" style="103" hidden="1"/>
    <col min="2570" max="2570" width="17.7109375" style="103" hidden="1"/>
    <col min="2571" max="2816" width="12.28515625" style="103" hidden="1"/>
    <col min="2817" max="2817" width="53.7109375" style="103" hidden="1"/>
    <col min="2818" max="2818" width="12.28515625" style="103" hidden="1"/>
    <col min="2819" max="2819" width="10.5703125" style="103" hidden="1"/>
    <col min="2820" max="2820" width="9.7109375" style="103" hidden="1"/>
    <col min="2821" max="2821" width="12.28515625" style="103" hidden="1"/>
    <col min="2822" max="2822" width="9.28515625" style="103" hidden="1"/>
    <col min="2823" max="2823" width="8.28515625" style="103" hidden="1"/>
    <col min="2824" max="2824" width="9.140625" style="103" hidden="1"/>
    <col min="2825" max="2825" width="14" style="103" hidden="1"/>
    <col min="2826" max="2826" width="17.7109375" style="103" hidden="1"/>
    <col min="2827" max="3072" width="12.28515625" style="103" hidden="1"/>
    <col min="3073" max="3073" width="53.7109375" style="103" hidden="1"/>
    <col min="3074" max="3074" width="12.28515625" style="103" hidden="1"/>
    <col min="3075" max="3075" width="10.5703125" style="103" hidden="1"/>
    <col min="3076" max="3076" width="9.7109375" style="103" hidden="1"/>
    <col min="3077" max="3077" width="12.28515625" style="103" hidden="1"/>
    <col min="3078" max="3078" width="9.28515625" style="103" hidden="1"/>
    <col min="3079" max="3079" width="8.28515625" style="103" hidden="1"/>
    <col min="3080" max="3080" width="9.140625" style="103" hidden="1"/>
    <col min="3081" max="3081" width="14" style="103" hidden="1"/>
    <col min="3082" max="3082" width="17.7109375" style="103" hidden="1"/>
    <col min="3083" max="3328" width="12.28515625" style="103" hidden="1"/>
    <col min="3329" max="3329" width="53.7109375" style="103" hidden="1"/>
    <col min="3330" max="3330" width="12.28515625" style="103" hidden="1"/>
    <col min="3331" max="3331" width="10.5703125" style="103" hidden="1"/>
    <col min="3332" max="3332" width="9.7109375" style="103" hidden="1"/>
    <col min="3333" max="3333" width="12.28515625" style="103" hidden="1"/>
    <col min="3334" max="3334" width="9.28515625" style="103" hidden="1"/>
    <col min="3335" max="3335" width="8.28515625" style="103" hidden="1"/>
    <col min="3336" max="3336" width="9.140625" style="103" hidden="1"/>
    <col min="3337" max="3337" width="14" style="103" hidden="1"/>
    <col min="3338" max="3338" width="17.7109375" style="103" hidden="1"/>
    <col min="3339" max="3584" width="12.28515625" style="103" hidden="1"/>
    <col min="3585" max="3585" width="53.7109375" style="103" hidden="1"/>
    <col min="3586" max="3586" width="12.28515625" style="103" hidden="1"/>
    <col min="3587" max="3587" width="10.5703125" style="103" hidden="1"/>
    <col min="3588" max="3588" width="9.7109375" style="103" hidden="1"/>
    <col min="3589" max="3589" width="12.28515625" style="103" hidden="1"/>
    <col min="3590" max="3590" width="9.28515625" style="103" hidden="1"/>
    <col min="3591" max="3591" width="8.28515625" style="103" hidden="1"/>
    <col min="3592" max="3592" width="9.140625" style="103" hidden="1"/>
    <col min="3593" max="3593" width="14" style="103" hidden="1"/>
    <col min="3594" max="3594" width="17.7109375" style="103" hidden="1"/>
    <col min="3595" max="3840" width="12.28515625" style="103" hidden="1"/>
    <col min="3841" max="3841" width="53.7109375" style="103" hidden="1"/>
    <col min="3842" max="3842" width="12.28515625" style="103" hidden="1"/>
    <col min="3843" max="3843" width="10.5703125" style="103" hidden="1"/>
    <col min="3844" max="3844" width="9.7109375" style="103" hidden="1"/>
    <col min="3845" max="3845" width="12.28515625" style="103" hidden="1"/>
    <col min="3846" max="3846" width="9.28515625" style="103" hidden="1"/>
    <col min="3847" max="3847" width="8.28515625" style="103" hidden="1"/>
    <col min="3848" max="3848" width="9.140625" style="103" hidden="1"/>
    <col min="3849" max="3849" width="14" style="103" hidden="1"/>
    <col min="3850" max="3850" width="17.7109375" style="103" hidden="1"/>
    <col min="3851" max="4096" width="12.28515625" style="103" hidden="1"/>
    <col min="4097" max="4097" width="53.7109375" style="103" hidden="1"/>
    <col min="4098" max="4098" width="12.28515625" style="103" hidden="1"/>
    <col min="4099" max="4099" width="10.5703125" style="103" hidden="1"/>
    <col min="4100" max="4100" width="9.7109375" style="103" hidden="1"/>
    <col min="4101" max="4101" width="12.28515625" style="103" hidden="1"/>
    <col min="4102" max="4102" width="9.28515625" style="103" hidden="1"/>
    <col min="4103" max="4103" width="8.28515625" style="103" hidden="1"/>
    <col min="4104" max="4104" width="9.140625" style="103" hidden="1"/>
    <col min="4105" max="4105" width="14" style="103" hidden="1"/>
    <col min="4106" max="4106" width="17.7109375" style="103" hidden="1"/>
    <col min="4107" max="4352" width="12.28515625" style="103" hidden="1"/>
    <col min="4353" max="4353" width="53.7109375" style="103" hidden="1"/>
    <col min="4354" max="4354" width="12.28515625" style="103" hidden="1"/>
    <col min="4355" max="4355" width="10.5703125" style="103" hidden="1"/>
    <col min="4356" max="4356" width="9.7109375" style="103" hidden="1"/>
    <col min="4357" max="4357" width="12.28515625" style="103" hidden="1"/>
    <col min="4358" max="4358" width="9.28515625" style="103" hidden="1"/>
    <col min="4359" max="4359" width="8.28515625" style="103" hidden="1"/>
    <col min="4360" max="4360" width="9.140625" style="103" hidden="1"/>
    <col min="4361" max="4361" width="14" style="103" hidden="1"/>
    <col min="4362" max="4362" width="17.7109375" style="103" hidden="1"/>
    <col min="4363" max="4608" width="12.28515625" style="103" hidden="1"/>
    <col min="4609" max="4609" width="53.7109375" style="103" hidden="1"/>
    <col min="4610" max="4610" width="12.28515625" style="103" hidden="1"/>
    <col min="4611" max="4611" width="10.5703125" style="103" hidden="1"/>
    <col min="4612" max="4612" width="9.7109375" style="103" hidden="1"/>
    <col min="4613" max="4613" width="12.28515625" style="103" hidden="1"/>
    <col min="4614" max="4614" width="9.28515625" style="103" hidden="1"/>
    <col min="4615" max="4615" width="8.28515625" style="103" hidden="1"/>
    <col min="4616" max="4616" width="9.140625" style="103" hidden="1"/>
    <col min="4617" max="4617" width="14" style="103" hidden="1"/>
    <col min="4618" max="4618" width="17.7109375" style="103" hidden="1"/>
    <col min="4619" max="4864" width="12.28515625" style="103" hidden="1"/>
    <col min="4865" max="4865" width="53.7109375" style="103" hidden="1"/>
    <col min="4866" max="4866" width="12.28515625" style="103" hidden="1"/>
    <col min="4867" max="4867" width="10.5703125" style="103" hidden="1"/>
    <col min="4868" max="4868" width="9.7109375" style="103" hidden="1"/>
    <col min="4869" max="4869" width="12.28515625" style="103" hidden="1"/>
    <col min="4870" max="4870" width="9.28515625" style="103" hidden="1"/>
    <col min="4871" max="4871" width="8.28515625" style="103" hidden="1"/>
    <col min="4872" max="4872" width="9.140625" style="103" hidden="1"/>
    <col min="4873" max="4873" width="14" style="103" hidden="1"/>
    <col min="4874" max="4874" width="17.7109375" style="103" hidden="1"/>
    <col min="4875" max="5120" width="12.28515625" style="103" hidden="1"/>
    <col min="5121" max="5121" width="53.7109375" style="103" hidden="1"/>
    <col min="5122" max="5122" width="12.28515625" style="103" hidden="1"/>
    <col min="5123" max="5123" width="10.5703125" style="103" hidden="1"/>
    <col min="5124" max="5124" width="9.7109375" style="103" hidden="1"/>
    <col min="5125" max="5125" width="12.28515625" style="103" hidden="1"/>
    <col min="5126" max="5126" width="9.28515625" style="103" hidden="1"/>
    <col min="5127" max="5127" width="8.28515625" style="103" hidden="1"/>
    <col min="5128" max="5128" width="9.140625" style="103" hidden="1"/>
    <col min="5129" max="5129" width="14" style="103" hidden="1"/>
    <col min="5130" max="5130" width="17.7109375" style="103" hidden="1"/>
    <col min="5131" max="5376" width="12.28515625" style="103" hidden="1"/>
    <col min="5377" max="5377" width="53.7109375" style="103" hidden="1"/>
    <col min="5378" max="5378" width="12.28515625" style="103" hidden="1"/>
    <col min="5379" max="5379" width="10.5703125" style="103" hidden="1"/>
    <col min="5380" max="5380" width="9.7109375" style="103" hidden="1"/>
    <col min="5381" max="5381" width="12.28515625" style="103" hidden="1"/>
    <col min="5382" max="5382" width="9.28515625" style="103" hidden="1"/>
    <col min="5383" max="5383" width="8.28515625" style="103" hidden="1"/>
    <col min="5384" max="5384" width="9.140625" style="103" hidden="1"/>
    <col min="5385" max="5385" width="14" style="103" hidden="1"/>
    <col min="5386" max="5386" width="17.7109375" style="103" hidden="1"/>
    <col min="5387" max="5632" width="12.28515625" style="103" hidden="1"/>
    <col min="5633" max="5633" width="53.7109375" style="103" hidden="1"/>
    <col min="5634" max="5634" width="12.28515625" style="103" hidden="1"/>
    <col min="5635" max="5635" width="10.5703125" style="103" hidden="1"/>
    <col min="5636" max="5636" width="9.7109375" style="103" hidden="1"/>
    <col min="5637" max="5637" width="12.28515625" style="103" hidden="1"/>
    <col min="5638" max="5638" width="9.28515625" style="103" hidden="1"/>
    <col min="5639" max="5639" width="8.28515625" style="103" hidden="1"/>
    <col min="5640" max="5640" width="9.140625" style="103" hidden="1"/>
    <col min="5641" max="5641" width="14" style="103" hidden="1"/>
    <col min="5642" max="5642" width="17.7109375" style="103" hidden="1"/>
    <col min="5643" max="5888" width="12.28515625" style="103" hidden="1"/>
    <col min="5889" max="5889" width="53.7109375" style="103" hidden="1"/>
    <col min="5890" max="5890" width="12.28515625" style="103" hidden="1"/>
    <col min="5891" max="5891" width="10.5703125" style="103" hidden="1"/>
    <col min="5892" max="5892" width="9.7109375" style="103" hidden="1"/>
    <col min="5893" max="5893" width="12.28515625" style="103" hidden="1"/>
    <col min="5894" max="5894" width="9.28515625" style="103" hidden="1"/>
    <col min="5895" max="5895" width="8.28515625" style="103" hidden="1"/>
    <col min="5896" max="5896" width="9.140625" style="103" hidden="1"/>
    <col min="5897" max="5897" width="14" style="103" hidden="1"/>
    <col min="5898" max="5898" width="17.7109375" style="103" hidden="1"/>
    <col min="5899" max="6144" width="12.28515625" style="103" hidden="1"/>
    <col min="6145" max="6145" width="53.7109375" style="103" hidden="1"/>
    <col min="6146" max="6146" width="12.28515625" style="103" hidden="1"/>
    <col min="6147" max="6147" width="10.5703125" style="103" hidden="1"/>
    <col min="6148" max="6148" width="9.7109375" style="103" hidden="1"/>
    <col min="6149" max="6149" width="12.28515625" style="103" hidden="1"/>
    <col min="6150" max="6150" width="9.28515625" style="103" hidden="1"/>
    <col min="6151" max="6151" width="8.28515625" style="103" hidden="1"/>
    <col min="6152" max="6152" width="9.140625" style="103" hidden="1"/>
    <col min="6153" max="6153" width="14" style="103" hidden="1"/>
    <col min="6154" max="6154" width="17.7109375" style="103" hidden="1"/>
    <col min="6155" max="6400" width="12.28515625" style="103" hidden="1"/>
    <col min="6401" max="6401" width="53.7109375" style="103" hidden="1"/>
    <col min="6402" max="6402" width="12.28515625" style="103" hidden="1"/>
    <col min="6403" max="6403" width="10.5703125" style="103" hidden="1"/>
    <col min="6404" max="6404" width="9.7109375" style="103" hidden="1"/>
    <col min="6405" max="6405" width="12.28515625" style="103" hidden="1"/>
    <col min="6406" max="6406" width="9.28515625" style="103" hidden="1"/>
    <col min="6407" max="6407" width="8.28515625" style="103" hidden="1"/>
    <col min="6408" max="6408" width="9.140625" style="103" hidden="1"/>
    <col min="6409" max="6409" width="14" style="103" hidden="1"/>
    <col min="6410" max="6410" width="17.7109375" style="103" hidden="1"/>
    <col min="6411" max="6656" width="12.28515625" style="103" hidden="1"/>
    <col min="6657" max="6657" width="53.7109375" style="103" hidden="1"/>
    <col min="6658" max="6658" width="12.28515625" style="103" hidden="1"/>
    <col min="6659" max="6659" width="10.5703125" style="103" hidden="1"/>
    <col min="6660" max="6660" width="9.7109375" style="103" hidden="1"/>
    <col min="6661" max="6661" width="12.28515625" style="103" hidden="1"/>
    <col min="6662" max="6662" width="9.28515625" style="103" hidden="1"/>
    <col min="6663" max="6663" width="8.28515625" style="103" hidden="1"/>
    <col min="6664" max="6664" width="9.140625" style="103" hidden="1"/>
    <col min="6665" max="6665" width="14" style="103" hidden="1"/>
    <col min="6666" max="6666" width="17.7109375" style="103" hidden="1"/>
    <col min="6667" max="6912" width="12.28515625" style="103" hidden="1"/>
    <col min="6913" max="6913" width="53.7109375" style="103" hidden="1"/>
    <col min="6914" max="6914" width="12.28515625" style="103" hidden="1"/>
    <col min="6915" max="6915" width="10.5703125" style="103" hidden="1"/>
    <col min="6916" max="6916" width="9.7109375" style="103" hidden="1"/>
    <col min="6917" max="6917" width="12.28515625" style="103" hidden="1"/>
    <col min="6918" max="6918" width="9.28515625" style="103" hidden="1"/>
    <col min="6919" max="6919" width="8.28515625" style="103" hidden="1"/>
    <col min="6920" max="6920" width="9.140625" style="103" hidden="1"/>
    <col min="6921" max="6921" width="14" style="103" hidden="1"/>
    <col min="6922" max="6922" width="17.7109375" style="103" hidden="1"/>
    <col min="6923" max="7168" width="12.28515625" style="103" hidden="1"/>
    <col min="7169" max="7169" width="53.7109375" style="103" hidden="1"/>
    <col min="7170" max="7170" width="12.28515625" style="103" hidden="1"/>
    <col min="7171" max="7171" width="10.5703125" style="103" hidden="1"/>
    <col min="7172" max="7172" width="9.7109375" style="103" hidden="1"/>
    <col min="7173" max="7173" width="12.28515625" style="103" hidden="1"/>
    <col min="7174" max="7174" width="9.28515625" style="103" hidden="1"/>
    <col min="7175" max="7175" width="8.28515625" style="103" hidden="1"/>
    <col min="7176" max="7176" width="9.140625" style="103" hidden="1"/>
    <col min="7177" max="7177" width="14" style="103" hidden="1"/>
    <col min="7178" max="7178" width="17.7109375" style="103" hidden="1"/>
    <col min="7179" max="7424" width="12.28515625" style="103" hidden="1"/>
    <col min="7425" max="7425" width="53.7109375" style="103" hidden="1"/>
    <col min="7426" max="7426" width="12.28515625" style="103" hidden="1"/>
    <col min="7427" max="7427" width="10.5703125" style="103" hidden="1"/>
    <col min="7428" max="7428" width="9.7109375" style="103" hidden="1"/>
    <col min="7429" max="7429" width="12.28515625" style="103" hidden="1"/>
    <col min="7430" max="7430" width="9.28515625" style="103" hidden="1"/>
    <col min="7431" max="7431" width="8.28515625" style="103" hidden="1"/>
    <col min="7432" max="7432" width="9.140625" style="103" hidden="1"/>
    <col min="7433" max="7433" width="14" style="103" hidden="1"/>
    <col min="7434" max="7434" width="17.7109375" style="103" hidden="1"/>
    <col min="7435" max="7680" width="12.28515625" style="103" hidden="1"/>
    <col min="7681" max="7681" width="53.7109375" style="103" hidden="1"/>
    <col min="7682" max="7682" width="12.28515625" style="103" hidden="1"/>
    <col min="7683" max="7683" width="10.5703125" style="103" hidden="1"/>
    <col min="7684" max="7684" width="9.7109375" style="103" hidden="1"/>
    <col min="7685" max="7685" width="12.28515625" style="103" hidden="1"/>
    <col min="7686" max="7686" width="9.28515625" style="103" hidden="1"/>
    <col min="7687" max="7687" width="8.28515625" style="103" hidden="1"/>
    <col min="7688" max="7688" width="9.140625" style="103" hidden="1"/>
    <col min="7689" max="7689" width="14" style="103" hidden="1"/>
    <col min="7690" max="7690" width="17.7109375" style="103" hidden="1"/>
    <col min="7691" max="7936" width="12.28515625" style="103" hidden="1"/>
    <col min="7937" max="7937" width="53.7109375" style="103" hidden="1"/>
    <col min="7938" max="7938" width="12.28515625" style="103" hidden="1"/>
    <col min="7939" max="7939" width="10.5703125" style="103" hidden="1"/>
    <col min="7940" max="7940" width="9.7109375" style="103" hidden="1"/>
    <col min="7941" max="7941" width="12.28515625" style="103" hidden="1"/>
    <col min="7942" max="7942" width="9.28515625" style="103" hidden="1"/>
    <col min="7943" max="7943" width="8.28515625" style="103" hidden="1"/>
    <col min="7944" max="7944" width="9.140625" style="103" hidden="1"/>
    <col min="7945" max="7945" width="14" style="103" hidden="1"/>
    <col min="7946" max="7946" width="17.7109375" style="103" hidden="1"/>
    <col min="7947" max="8192" width="12.28515625" style="103" hidden="1"/>
    <col min="8193" max="8193" width="53.7109375" style="103" hidden="1"/>
    <col min="8194" max="8194" width="12.28515625" style="103" hidden="1"/>
    <col min="8195" max="8195" width="10.5703125" style="103" hidden="1"/>
    <col min="8196" max="8196" width="9.7109375" style="103" hidden="1"/>
    <col min="8197" max="8197" width="12.28515625" style="103" hidden="1"/>
    <col min="8198" max="8198" width="9.28515625" style="103" hidden="1"/>
    <col min="8199" max="8199" width="8.28515625" style="103" hidden="1"/>
    <col min="8200" max="8200" width="9.140625" style="103" hidden="1"/>
    <col min="8201" max="8201" width="14" style="103" hidden="1"/>
    <col min="8202" max="8202" width="17.7109375" style="103" hidden="1"/>
    <col min="8203" max="8448" width="12.28515625" style="103" hidden="1"/>
    <col min="8449" max="8449" width="53.7109375" style="103" hidden="1"/>
    <col min="8450" max="8450" width="12.28515625" style="103" hidden="1"/>
    <col min="8451" max="8451" width="10.5703125" style="103" hidden="1"/>
    <col min="8452" max="8452" width="9.7109375" style="103" hidden="1"/>
    <col min="8453" max="8453" width="12.28515625" style="103" hidden="1"/>
    <col min="8454" max="8454" width="9.28515625" style="103" hidden="1"/>
    <col min="8455" max="8455" width="8.28515625" style="103" hidden="1"/>
    <col min="8456" max="8456" width="9.140625" style="103" hidden="1"/>
    <col min="8457" max="8457" width="14" style="103" hidden="1"/>
    <col min="8458" max="8458" width="17.7109375" style="103" hidden="1"/>
    <col min="8459" max="8704" width="12.28515625" style="103" hidden="1"/>
    <col min="8705" max="8705" width="53.7109375" style="103" hidden="1"/>
    <col min="8706" max="8706" width="12.28515625" style="103" hidden="1"/>
    <col min="8707" max="8707" width="10.5703125" style="103" hidden="1"/>
    <col min="8708" max="8708" width="9.7109375" style="103" hidden="1"/>
    <col min="8709" max="8709" width="12.28515625" style="103" hidden="1"/>
    <col min="8710" max="8710" width="9.28515625" style="103" hidden="1"/>
    <col min="8711" max="8711" width="8.28515625" style="103" hidden="1"/>
    <col min="8712" max="8712" width="9.140625" style="103" hidden="1"/>
    <col min="8713" max="8713" width="14" style="103" hidden="1"/>
    <col min="8714" max="8714" width="17.7109375" style="103" hidden="1"/>
    <col min="8715" max="8960" width="12.28515625" style="103" hidden="1"/>
    <col min="8961" max="8961" width="53.7109375" style="103" hidden="1"/>
    <col min="8962" max="8962" width="12.28515625" style="103" hidden="1"/>
    <col min="8963" max="8963" width="10.5703125" style="103" hidden="1"/>
    <col min="8964" max="8964" width="9.7109375" style="103" hidden="1"/>
    <col min="8965" max="8965" width="12.28515625" style="103" hidden="1"/>
    <col min="8966" max="8966" width="9.28515625" style="103" hidden="1"/>
    <col min="8967" max="8967" width="8.28515625" style="103" hidden="1"/>
    <col min="8968" max="8968" width="9.140625" style="103" hidden="1"/>
    <col min="8969" max="8969" width="14" style="103" hidden="1"/>
    <col min="8970" max="8970" width="17.7109375" style="103" hidden="1"/>
    <col min="8971" max="9216" width="12.28515625" style="103" hidden="1"/>
    <col min="9217" max="9217" width="53.7109375" style="103" hidden="1"/>
    <col min="9218" max="9218" width="12.28515625" style="103" hidden="1"/>
    <col min="9219" max="9219" width="10.5703125" style="103" hidden="1"/>
    <col min="9220" max="9220" width="9.7109375" style="103" hidden="1"/>
    <col min="9221" max="9221" width="12.28515625" style="103" hidden="1"/>
    <col min="9222" max="9222" width="9.28515625" style="103" hidden="1"/>
    <col min="9223" max="9223" width="8.28515625" style="103" hidden="1"/>
    <col min="9224" max="9224" width="9.140625" style="103" hidden="1"/>
    <col min="9225" max="9225" width="14" style="103" hidden="1"/>
    <col min="9226" max="9226" width="17.7109375" style="103" hidden="1"/>
    <col min="9227" max="9472" width="12.28515625" style="103" hidden="1"/>
    <col min="9473" max="9473" width="53.7109375" style="103" hidden="1"/>
    <col min="9474" max="9474" width="12.28515625" style="103" hidden="1"/>
    <col min="9475" max="9475" width="10.5703125" style="103" hidden="1"/>
    <col min="9476" max="9476" width="9.7109375" style="103" hidden="1"/>
    <col min="9477" max="9477" width="12.28515625" style="103" hidden="1"/>
    <col min="9478" max="9478" width="9.28515625" style="103" hidden="1"/>
    <col min="9479" max="9479" width="8.28515625" style="103" hidden="1"/>
    <col min="9480" max="9480" width="9.140625" style="103" hidden="1"/>
    <col min="9481" max="9481" width="14" style="103" hidden="1"/>
    <col min="9482" max="9482" width="17.7109375" style="103" hidden="1"/>
    <col min="9483" max="9728" width="12.28515625" style="103" hidden="1"/>
    <col min="9729" max="9729" width="53.7109375" style="103" hidden="1"/>
    <col min="9730" max="9730" width="12.28515625" style="103" hidden="1"/>
    <col min="9731" max="9731" width="10.5703125" style="103" hidden="1"/>
    <col min="9732" max="9732" width="9.7109375" style="103" hidden="1"/>
    <col min="9733" max="9733" width="12.28515625" style="103" hidden="1"/>
    <col min="9734" max="9734" width="9.28515625" style="103" hidden="1"/>
    <col min="9735" max="9735" width="8.28515625" style="103" hidden="1"/>
    <col min="9736" max="9736" width="9.140625" style="103" hidden="1"/>
    <col min="9737" max="9737" width="14" style="103" hidden="1"/>
    <col min="9738" max="9738" width="17.7109375" style="103" hidden="1"/>
    <col min="9739" max="9984" width="12.28515625" style="103" hidden="1"/>
    <col min="9985" max="9985" width="53.7109375" style="103" hidden="1"/>
    <col min="9986" max="9986" width="12.28515625" style="103" hidden="1"/>
    <col min="9987" max="9987" width="10.5703125" style="103" hidden="1"/>
    <col min="9988" max="9988" width="9.7109375" style="103" hidden="1"/>
    <col min="9989" max="9989" width="12.28515625" style="103" hidden="1"/>
    <col min="9990" max="9990" width="9.28515625" style="103" hidden="1"/>
    <col min="9991" max="9991" width="8.28515625" style="103" hidden="1"/>
    <col min="9992" max="9992" width="9.140625" style="103" hidden="1"/>
    <col min="9993" max="9993" width="14" style="103" hidden="1"/>
    <col min="9994" max="9994" width="17.7109375" style="103" hidden="1"/>
    <col min="9995" max="10240" width="12.28515625" style="103" hidden="1"/>
    <col min="10241" max="10241" width="53.7109375" style="103" hidden="1"/>
    <col min="10242" max="10242" width="12.28515625" style="103" hidden="1"/>
    <col min="10243" max="10243" width="10.5703125" style="103" hidden="1"/>
    <col min="10244" max="10244" width="9.7109375" style="103" hidden="1"/>
    <col min="10245" max="10245" width="12.28515625" style="103" hidden="1"/>
    <col min="10246" max="10246" width="9.28515625" style="103" hidden="1"/>
    <col min="10247" max="10247" width="8.28515625" style="103" hidden="1"/>
    <col min="10248" max="10248" width="9.140625" style="103" hidden="1"/>
    <col min="10249" max="10249" width="14" style="103" hidden="1"/>
    <col min="10250" max="10250" width="17.7109375" style="103" hidden="1"/>
    <col min="10251" max="10496" width="12.28515625" style="103" hidden="1"/>
    <col min="10497" max="10497" width="53.7109375" style="103" hidden="1"/>
    <col min="10498" max="10498" width="12.28515625" style="103" hidden="1"/>
    <col min="10499" max="10499" width="10.5703125" style="103" hidden="1"/>
    <col min="10500" max="10500" width="9.7109375" style="103" hidden="1"/>
    <col min="10501" max="10501" width="12.28515625" style="103" hidden="1"/>
    <col min="10502" max="10502" width="9.28515625" style="103" hidden="1"/>
    <col min="10503" max="10503" width="8.28515625" style="103" hidden="1"/>
    <col min="10504" max="10504" width="9.140625" style="103" hidden="1"/>
    <col min="10505" max="10505" width="14" style="103" hidden="1"/>
    <col min="10506" max="10506" width="17.7109375" style="103" hidden="1"/>
    <col min="10507" max="10752" width="12.28515625" style="103" hidden="1"/>
    <col min="10753" max="10753" width="53.7109375" style="103" hidden="1"/>
    <col min="10754" max="10754" width="12.28515625" style="103" hidden="1"/>
    <col min="10755" max="10755" width="10.5703125" style="103" hidden="1"/>
    <col min="10756" max="10756" width="9.7109375" style="103" hidden="1"/>
    <col min="10757" max="10757" width="12.28515625" style="103" hidden="1"/>
    <col min="10758" max="10758" width="9.28515625" style="103" hidden="1"/>
    <col min="10759" max="10759" width="8.28515625" style="103" hidden="1"/>
    <col min="10760" max="10760" width="9.140625" style="103" hidden="1"/>
    <col min="10761" max="10761" width="14" style="103" hidden="1"/>
    <col min="10762" max="10762" width="17.7109375" style="103" hidden="1"/>
    <col min="10763" max="11008" width="12.28515625" style="103" hidden="1"/>
    <col min="11009" max="11009" width="53.7109375" style="103" hidden="1"/>
    <col min="11010" max="11010" width="12.28515625" style="103" hidden="1"/>
    <col min="11011" max="11011" width="10.5703125" style="103" hidden="1"/>
    <col min="11012" max="11012" width="9.7109375" style="103" hidden="1"/>
    <col min="11013" max="11013" width="12.28515625" style="103" hidden="1"/>
    <col min="11014" max="11014" width="9.28515625" style="103" hidden="1"/>
    <col min="11015" max="11015" width="8.28515625" style="103" hidden="1"/>
    <col min="11016" max="11016" width="9.140625" style="103" hidden="1"/>
    <col min="11017" max="11017" width="14" style="103" hidden="1"/>
    <col min="11018" max="11018" width="17.7109375" style="103" hidden="1"/>
    <col min="11019" max="11264" width="12.28515625" style="103" hidden="1"/>
    <col min="11265" max="11265" width="53.7109375" style="103" hidden="1"/>
    <col min="11266" max="11266" width="12.28515625" style="103" hidden="1"/>
    <col min="11267" max="11267" width="10.5703125" style="103" hidden="1"/>
    <col min="11268" max="11268" width="9.7109375" style="103" hidden="1"/>
    <col min="11269" max="11269" width="12.28515625" style="103" hidden="1"/>
    <col min="11270" max="11270" width="9.28515625" style="103" hidden="1"/>
    <col min="11271" max="11271" width="8.28515625" style="103" hidden="1"/>
    <col min="11272" max="11272" width="9.140625" style="103" hidden="1"/>
    <col min="11273" max="11273" width="14" style="103" hidden="1"/>
    <col min="11274" max="11274" width="17.7109375" style="103" hidden="1"/>
    <col min="11275" max="11520" width="12.28515625" style="103" hidden="1"/>
    <col min="11521" max="11521" width="53.7109375" style="103" hidden="1"/>
    <col min="11522" max="11522" width="12.28515625" style="103" hidden="1"/>
    <col min="11523" max="11523" width="10.5703125" style="103" hidden="1"/>
    <col min="11524" max="11524" width="9.7109375" style="103" hidden="1"/>
    <col min="11525" max="11525" width="12.28515625" style="103" hidden="1"/>
    <col min="11526" max="11526" width="9.28515625" style="103" hidden="1"/>
    <col min="11527" max="11527" width="8.28515625" style="103" hidden="1"/>
    <col min="11528" max="11528" width="9.140625" style="103" hidden="1"/>
    <col min="11529" max="11529" width="14" style="103" hidden="1"/>
    <col min="11530" max="11530" width="17.7109375" style="103" hidden="1"/>
    <col min="11531" max="11776" width="12.28515625" style="103" hidden="1"/>
    <col min="11777" max="11777" width="53.7109375" style="103" hidden="1"/>
    <col min="11778" max="11778" width="12.28515625" style="103" hidden="1"/>
    <col min="11779" max="11779" width="10.5703125" style="103" hidden="1"/>
    <col min="11780" max="11780" width="9.7109375" style="103" hidden="1"/>
    <col min="11781" max="11781" width="12.28515625" style="103" hidden="1"/>
    <col min="11782" max="11782" width="9.28515625" style="103" hidden="1"/>
    <col min="11783" max="11783" width="8.28515625" style="103" hidden="1"/>
    <col min="11784" max="11784" width="9.140625" style="103" hidden="1"/>
    <col min="11785" max="11785" width="14" style="103" hidden="1"/>
    <col min="11786" max="11786" width="17.7109375" style="103" hidden="1"/>
    <col min="11787" max="12032" width="12.28515625" style="103" hidden="1"/>
    <col min="12033" max="12033" width="53.7109375" style="103" hidden="1"/>
    <col min="12034" max="12034" width="12.28515625" style="103" hidden="1"/>
    <col min="12035" max="12035" width="10.5703125" style="103" hidden="1"/>
    <col min="12036" max="12036" width="9.7109375" style="103" hidden="1"/>
    <col min="12037" max="12037" width="12.28515625" style="103" hidden="1"/>
    <col min="12038" max="12038" width="9.28515625" style="103" hidden="1"/>
    <col min="12039" max="12039" width="8.28515625" style="103" hidden="1"/>
    <col min="12040" max="12040" width="9.140625" style="103" hidden="1"/>
    <col min="12041" max="12041" width="14" style="103" hidden="1"/>
    <col min="12042" max="12042" width="17.7109375" style="103" hidden="1"/>
    <col min="12043" max="12288" width="12.28515625" style="103" hidden="1"/>
    <col min="12289" max="12289" width="53.7109375" style="103" hidden="1"/>
    <col min="12290" max="12290" width="12.28515625" style="103" hidden="1"/>
    <col min="12291" max="12291" width="10.5703125" style="103" hidden="1"/>
    <col min="12292" max="12292" width="9.7109375" style="103" hidden="1"/>
    <col min="12293" max="12293" width="12.28515625" style="103" hidden="1"/>
    <col min="12294" max="12294" width="9.28515625" style="103" hidden="1"/>
    <col min="12295" max="12295" width="8.28515625" style="103" hidden="1"/>
    <col min="12296" max="12296" width="9.140625" style="103" hidden="1"/>
    <col min="12297" max="12297" width="14" style="103" hidden="1"/>
    <col min="12298" max="12298" width="17.7109375" style="103" hidden="1"/>
    <col min="12299" max="12544" width="12.28515625" style="103" hidden="1"/>
    <col min="12545" max="12545" width="53.7109375" style="103" hidden="1"/>
    <col min="12546" max="12546" width="12.28515625" style="103" hidden="1"/>
    <col min="12547" max="12547" width="10.5703125" style="103" hidden="1"/>
    <col min="12548" max="12548" width="9.7109375" style="103" hidden="1"/>
    <col min="12549" max="12549" width="12.28515625" style="103" hidden="1"/>
    <col min="12550" max="12550" width="9.28515625" style="103" hidden="1"/>
    <col min="12551" max="12551" width="8.28515625" style="103" hidden="1"/>
    <col min="12552" max="12552" width="9.140625" style="103" hidden="1"/>
    <col min="12553" max="12553" width="14" style="103" hidden="1"/>
    <col min="12554" max="12554" width="17.7109375" style="103" hidden="1"/>
    <col min="12555" max="12800" width="12.28515625" style="103" hidden="1"/>
    <col min="12801" max="12801" width="53.7109375" style="103" hidden="1"/>
    <col min="12802" max="12802" width="12.28515625" style="103" hidden="1"/>
    <col min="12803" max="12803" width="10.5703125" style="103" hidden="1"/>
    <col min="12804" max="12804" width="9.7109375" style="103" hidden="1"/>
    <col min="12805" max="12805" width="12.28515625" style="103" hidden="1"/>
    <col min="12806" max="12806" width="9.28515625" style="103" hidden="1"/>
    <col min="12807" max="12807" width="8.28515625" style="103" hidden="1"/>
    <col min="12808" max="12808" width="9.140625" style="103" hidden="1"/>
    <col min="12809" max="12809" width="14" style="103" hidden="1"/>
    <col min="12810" max="12810" width="17.7109375" style="103" hidden="1"/>
    <col min="12811" max="13056" width="12.28515625" style="103" hidden="1"/>
    <col min="13057" max="13057" width="53.7109375" style="103" hidden="1"/>
    <col min="13058" max="13058" width="12.28515625" style="103" hidden="1"/>
    <col min="13059" max="13059" width="10.5703125" style="103" hidden="1"/>
    <col min="13060" max="13060" width="9.7109375" style="103" hidden="1"/>
    <col min="13061" max="13061" width="12.28515625" style="103" hidden="1"/>
    <col min="13062" max="13062" width="9.28515625" style="103" hidden="1"/>
    <col min="13063" max="13063" width="8.28515625" style="103" hidden="1"/>
    <col min="13064" max="13064" width="9.140625" style="103" hidden="1"/>
    <col min="13065" max="13065" width="14" style="103" hidden="1"/>
    <col min="13066" max="13066" width="17.7109375" style="103" hidden="1"/>
    <col min="13067" max="13312" width="12.28515625" style="103" hidden="1"/>
    <col min="13313" max="13313" width="53.7109375" style="103" hidden="1"/>
    <col min="13314" max="13314" width="12.28515625" style="103" hidden="1"/>
    <col min="13315" max="13315" width="10.5703125" style="103" hidden="1"/>
    <col min="13316" max="13316" width="9.7109375" style="103" hidden="1"/>
    <col min="13317" max="13317" width="12.28515625" style="103" hidden="1"/>
    <col min="13318" max="13318" width="9.28515625" style="103" hidden="1"/>
    <col min="13319" max="13319" width="8.28515625" style="103" hidden="1"/>
    <col min="13320" max="13320" width="9.140625" style="103" hidden="1"/>
    <col min="13321" max="13321" width="14" style="103" hidden="1"/>
    <col min="13322" max="13322" width="17.7109375" style="103" hidden="1"/>
    <col min="13323" max="13568" width="12.28515625" style="103" hidden="1"/>
    <col min="13569" max="13569" width="53.7109375" style="103" hidden="1"/>
    <col min="13570" max="13570" width="12.28515625" style="103" hidden="1"/>
    <col min="13571" max="13571" width="10.5703125" style="103" hidden="1"/>
    <col min="13572" max="13572" width="9.7109375" style="103" hidden="1"/>
    <col min="13573" max="13573" width="12.28515625" style="103" hidden="1"/>
    <col min="13574" max="13574" width="9.28515625" style="103" hidden="1"/>
    <col min="13575" max="13575" width="8.28515625" style="103" hidden="1"/>
    <col min="13576" max="13576" width="9.140625" style="103" hidden="1"/>
    <col min="13577" max="13577" width="14" style="103" hidden="1"/>
    <col min="13578" max="13578" width="17.7109375" style="103" hidden="1"/>
    <col min="13579" max="13824" width="12.28515625" style="103" hidden="1"/>
    <col min="13825" max="13825" width="53.7109375" style="103" hidden="1"/>
    <col min="13826" max="13826" width="12.28515625" style="103" hidden="1"/>
    <col min="13827" max="13827" width="10.5703125" style="103" hidden="1"/>
    <col min="13828" max="13828" width="9.7109375" style="103" hidden="1"/>
    <col min="13829" max="13829" width="12.28515625" style="103" hidden="1"/>
    <col min="13830" max="13830" width="9.28515625" style="103" hidden="1"/>
    <col min="13831" max="13831" width="8.28515625" style="103" hidden="1"/>
    <col min="13832" max="13832" width="9.140625" style="103" hidden="1"/>
    <col min="13833" max="13833" width="14" style="103" hidden="1"/>
    <col min="13834" max="13834" width="17.7109375" style="103" hidden="1"/>
    <col min="13835" max="14080" width="12.28515625" style="103" hidden="1"/>
    <col min="14081" max="14081" width="53.7109375" style="103" hidden="1"/>
    <col min="14082" max="14082" width="12.28515625" style="103" hidden="1"/>
    <col min="14083" max="14083" width="10.5703125" style="103" hidden="1"/>
    <col min="14084" max="14084" width="9.7109375" style="103" hidden="1"/>
    <col min="14085" max="14085" width="12.28515625" style="103" hidden="1"/>
    <col min="14086" max="14086" width="9.28515625" style="103" hidden="1"/>
    <col min="14087" max="14087" width="8.28515625" style="103" hidden="1"/>
    <col min="14088" max="14088" width="9.140625" style="103" hidden="1"/>
    <col min="14089" max="14089" width="14" style="103" hidden="1"/>
    <col min="14090" max="14090" width="17.7109375" style="103" hidden="1"/>
    <col min="14091" max="14336" width="12.28515625" style="103" hidden="1"/>
    <col min="14337" max="14337" width="53.7109375" style="103" hidden="1"/>
    <col min="14338" max="14338" width="12.28515625" style="103" hidden="1"/>
    <col min="14339" max="14339" width="10.5703125" style="103" hidden="1"/>
    <col min="14340" max="14340" width="9.7109375" style="103" hidden="1"/>
    <col min="14341" max="14341" width="12.28515625" style="103" hidden="1"/>
    <col min="14342" max="14342" width="9.28515625" style="103" hidden="1"/>
    <col min="14343" max="14343" width="8.28515625" style="103" hidden="1"/>
    <col min="14344" max="14344" width="9.140625" style="103" hidden="1"/>
    <col min="14345" max="14345" width="14" style="103" hidden="1"/>
    <col min="14346" max="14346" width="17.7109375" style="103" hidden="1"/>
    <col min="14347" max="14592" width="12.28515625" style="103" hidden="1"/>
    <col min="14593" max="14593" width="53.7109375" style="103" hidden="1"/>
    <col min="14594" max="14594" width="12.28515625" style="103" hidden="1"/>
    <col min="14595" max="14595" width="10.5703125" style="103" hidden="1"/>
    <col min="14596" max="14596" width="9.7109375" style="103" hidden="1"/>
    <col min="14597" max="14597" width="12.28515625" style="103" hidden="1"/>
    <col min="14598" max="14598" width="9.28515625" style="103" hidden="1"/>
    <col min="14599" max="14599" width="8.28515625" style="103" hidden="1"/>
    <col min="14600" max="14600" width="9.140625" style="103" hidden="1"/>
    <col min="14601" max="14601" width="14" style="103" hidden="1"/>
    <col min="14602" max="14602" width="17.7109375" style="103" hidden="1"/>
    <col min="14603" max="14848" width="12.28515625" style="103" hidden="1"/>
    <col min="14849" max="14849" width="53.7109375" style="103" hidden="1"/>
    <col min="14850" max="14850" width="12.28515625" style="103" hidden="1"/>
    <col min="14851" max="14851" width="10.5703125" style="103" hidden="1"/>
    <col min="14852" max="14852" width="9.7109375" style="103" hidden="1"/>
    <col min="14853" max="14853" width="12.28515625" style="103" hidden="1"/>
    <col min="14854" max="14854" width="9.28515625" style="103" hidden="1"/>
    <col min="14855" max="14855" width="8.28515625" style="103" hidden="1"/>
    <col min="14856" max="14856" width="9.140625" style="103" hidden="1"/>
    <col min="14857" max="14857" width="14" style="103" hidden="1"/>
    <col min="14858" max="14858" width="17.7109375" style="103" hidden="1"/>
    <col min="14859" max="15104" width="12.28515625" style="103" hidden="1"/>
    <col min="15105" max="15105" width="53.7109375" style="103" hidden="1"/>
    <col min="15106" max="15106" width="12.28515625" style="103" hidden="1"/>
    <col min="15107" max="15107" width="10.5703125" style="103" hidden="1"/>
    <col min="15108" max="15108" width="9.7109375" style="103" hidden="1"/>
    <col min="15109" max="15109" width="12.28515625" style="103" hidden="1"/>
    <col min="15110" max="15110" width="9.28515625" style="103" hidden="1"/>
    <col min="15111" max="15111" width="8.28515625" style="103" hidden="1"/>
    <col min="15112" max="15112" width="9.140625" style="103" hidden="1"/>
    <col min="15113" max="15113" width="14" style="103" hidden="1"/>
    <col min="15114" max="15114" width="17.7109375" style="103" hidden="1"/>
    <col min="15115" max="15360" width="12.28515625" style="103" hidden="1"/>
    <col min="15361" max="15361" width="53.7109375" style="103" hidden="1"/>
    <col min="15362" max="15362" width="12.28515625" style="103" hidden="1"/>
    <col min="15363" max="15363" width="10.5703125" style="103" hidden="1"/>
    <col min="15364" max="15364" width="9.7109375" style="103" hidden="1"/>
    <col min="15365" max="15365" width="12.28515625" style="103" hidden="1"/>
    <col min="15366" max="15366" width="9.28515625" style="103" hidden="1"/>
    <col min="15367" max="15367" width="8.28515625" style="103" hidden="1"/>
    <col min="15368" max="15368" width="9.140625" style="103" hidden="1"/>
    <col min="15369" max="15369" width="14" style="103" hidden="1"/>
    <col min="15370" max="15370" width="17.7109375" style="103" hidden="1"/>
    <col min="15371" max="15616" width="12.28515625" style="103" hidden="1"/>
    <col min="15617" max="15617" width="53.7109375" style="103" hidden="1"/>
    <col min="15618" max="15618" width="12.28515625" style="103" hidden="1"/>
    <col min="15619" max="15619" width="10.5703125" style="103" hidden="1"/>
    <col min="15620" max="15620" width="9.7109375" style="103" hidden="1"/>
    <col min="15621" max="15621" width="12.28515625" style="103" hidden="1"/>
    <col min="15622" max="15622" width="9.28515625" style="103" hidden="1"/>
    <col min="15623" max="15623" width="8.28515625" style="103" hidden="1"/>
    <col min="15624" max="15624" width="9.140625" style="103" hidden="1"/>
    <col min="15625" max="15625" width="14" style="103" hidden="1"/>
    <col min="15626" max="15626" width="17.7109375" style="103" hidden="1"/>
    <col min="15627" max="15872" width="12.28515625" style="103" hidden="1"/>
    <col min="15873" max="15873" width="53.7109375" style="103" hidden="1"/>
    <col min="15874" max="15874" width="12.28515625" style="103" hidden="1"/>
    <col min="15875" max="15875" width="10.5703125" style="103" hidden="1"/>
    <col min="15876" max="15876" width="9.7109375" style="103" hidden="1"/>
    <col min="15877" max="15877" width="12.28515625" style="103" hidden="1"/>
    <col min="15878" max="15878" width="9.28515625" style="103" hidden="1"/>
    <col min="15879" max="15879" width="8.28515625" style="103" hidden="1"/>
    <col min="15880" max="15880" width="9.140625" style="103" hidden="1"/>
    <col min="15881" max="15881" width="14" style="103" hidden="1"/>
    <col min="15882" max="15882" width="17.7109375" style="103" hidden="1"/>
    <col min="15883" max="16128" width="12.28515625" style="103" hidden="1"/>
    <col min="16129" max="16129" width="53.7109375" style="103" hidden="1"/>
    <col min="16130" max="16130" width="12.28515625" style="103" hidden="1"/>
    <col min="16131" max="16131" width="10.5703125" style="103" hidden="1"/>
    <col min="16132" max="16132" width="9.7109375" style="103" hidden="1"/>
    <col min="16133" max="16133" width="12.28515625" style="103" hidden="1"/>
    <col min="16134" max="16134" width="9.28515625" style="103" hidden="1"/>
    <col min="16135" max="16135" width="8.28515625" style="103" hidden="1"/>
    <col min="16136" max="16136" width="9.140625" style="103" hidden="1"/>
    <col min="16137" max="16137" width="14" style="103" hidden="1"/>
    <col min="16138" max="16138" width="17.7109375" style="103" hidden="1"/>
    <col min="16139" max="16384" width="12.28515625" style="103" hidden="1"/>
  </cols>
  <sheetData>
    <row r="1" spans="1:248" ht="15.75" x14ac:dyDescent="0.25">
      <c r="A1" s="99"/>
      <c r="B1" s="99"/>
      <c r="C1" s="100"/>
      <c r="D1" s="99"/>
      <c r="E1" s="99"/>
      <c r="F1" s="101"/>
      <c r="G1" s="99"/>
      <c r="H1" s="99"/>
      <c r="I1" s="102"/>
      <c r="J1" s="190" t="s">
        <v>187</v>
      </c>
    </row>
    <row r="2" spans="1:248" ht="25.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102"/>
    </row>
    <row r="3" spans="1:248" ht="15.75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102"/>
    </row>
    <row r="4" spans="1:248" ht="8.1" customHeight="1" x14ac:dyDescent="0.3">
      <c r="A4" s="104"/>
      <c r="B4" s="104"/>
      <c r="C4" s="105"/>
      <c r="D4" s="104"/>
      <c r="E4" s="104"/>
      <c r="F4" s="105"/>
      <c r="G4" s="104"/>
      <c r="H4" s="104"/>
      <c r="I4" s="102"/>
    </row>
    <row r="5" spans="1:248" ht="18.75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106"/>
      <c r="J5" s="107"/>
      <c r="K5" s="170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  <c r="BO5" s="107"/>
      <c r="BP5" s="107"/>
      <c r="BQ5" s="107"/>
      <c r="BR5" s="107"/>
      <c r="BS5" s="107"/>
      <c r="BT5" s="107"/>
      <c r="BU5" s="107"/>
      <c r="BV5" s="107"/>
      <c r="BW5" s="107"/>
      <c r="BX5" s="107"/>
      <c r="BY5" s="107"/>
      <c r="BZ5" s="107"/>
      <c r="CA5" s="107"/>
      <c r="CB5" s="107"/>
      <c r="CC5" s="107"/>
      <c r="CD5" s="107"/>
      <c r="CE5" s="107"/>
      <c r="CF5" s="107"/>
      <c r="CG5" s="107"/>
      <c r="CH5" s="107"/>
      <c r="CI5" s="107"/>
      <c r="CJ5" s="107"/>
      <c r="CK5" s="107"/>
      <c r="CL5" s="107"/>
      <c r="CM5" s="107"/>
      <c r="CN5" s="107"/>
      <c r="CO5" s="107"/>
      <c r="CP5" s="107"/>
      <c r="CQ5" s="107"/>
      <c r="CR5" s="107"/>
      <c r="CS5" s="107"/>
      <c r="CT5" s="107"/>
      <c r="CU5" s="107"/>
      <c r="CV5" s="107"/>
      <c r="CW5" s="107"/>
      <c r="CX5" s="107"/>
      <c r="CY5" s="107"/>
      <c r="CZ5" s="107"/>
      <c r="DA5" s="107"/>
      <c r="DB5" s="107"/>
      <c r="DC5" s="107"/>
      <c r="DD5" s="107"/>
      <c r="DE5" s="107"/>
      <c r="DF5" s="107"/>
      <c r="DG5" s="107"/>
      <c r="DH5" s="107"/>
      <c r="DI5" s="107"/>
      <c r="DJ5" s="107"/>
      <c r="DK5" s="107"/>
      <c r="DL5" s="107"/>
      <c r="DM5" s="107"/>
      <c r="DN5" s="107"/>
      <c r="DO5" s="107"/>
      <c r="DP5" s="107"/>
      <c r="DQ5" s="107"/>
      <c r="DR5" s="107"/>
      <c r="DS5" s="107"/>
      <c r="DT5" s="107"/>
      <c r="DU5" s="107"/>
      <c r="DV5" s="107"/>
      <c r="DW5" s="107"/>
      <c r="DX5" s="107"/>
      <c r="DY5" s="107"/>
      <c r="DZ5" s="107"/>
      <c r="EA5" s="107"/>
      <c r="EB5" s="107"/>
      <c r="EC5" s="107"/>
      <c r="ED5" s="107"/>
      <c r="EE5" s="107"/>
      <c r="EF5" s="107"/>
      <c r="EG5" s="107"/>
      <c r="EH5" s="107"/>
      <c r="EI5" s="107"/>
      <c r="EJ5" s="107"/>
      <c r="EK5" s="107"/>
      <c r="EL5" s="107"/>
      <c r="EM5" s="107"/>
      <c r="EN5" s="107"/>
      <c r="EO5" s="107"/>
      <c r="EP5" s="107"/>
      <c r="EQ5" s="107"/>
      <c r="ER5" s="107"/>
      <c r="ES5" s="107"/>
      <c r="ET5" s="107"/>
      <c r="EU5" s="107"/>
      <c r="EV5" s="107"/>
      <c r="EW5" s="107"/>
      <c r="EX5" s="107"/>
      <c r="EY5" s="107"/>
      <c r="EZ5" s="107"/>
      <c r="FA5" s="107"/>
      <c r="FB5" s="107"/>
      <c r="FC5" s="107"/>
      <c r="FD5" s="107"/>
      <c r="FE5" s="107"/>
      <c r="FF5" s="107"/>
      <c r="FG5" s="107"/>
      <c r="FH5" s="107"/>
      <c r="FI5" s="107"/>
      <c r="FJ5" s="107"/>
      <c r="FK5" s="107"/>
      <c r="FL5" s="107"/>
      <c r="FM5" s="107"/>
      <c r="FN5" s="107"/>
      <c r="FO5" s="107"/>
      <c r="FP5" s="107"/>
      <c r="FQ5" s="107"/>
      <c r="FR5" s="107"/>
      <c r="FS5" s="107"/>
      <c r="FT5" s="107"/>
      <c r="FU5" s="107"/>
      <c r="FV5" s="107"/>
      <c r="FW5" s="107"/>
      <c r="FX5" s="107"/>
      <c r="FY5" s="107"/>
      <c r="FZ5" s="107"/>
      <c r="GA5" s="107"/>
      <c r="GB5" s="107"/>
      <c r="GC5" s="107"/>
      <c r="GD5" s="107"/>
      <c r="GE5" s="107"/>
      <c r="GF5" s="107"/>
      <c r="GG5" s="107"/>
      <c r="GH5" s="107"/>
      <c r="GI5" s="107"/>
      <c r="GJ5" s="107"/>
      <c r="GK5" s="107"/>
      <c r="GL5" s="107"/>
      <c r="GM5" s="107"/>
      <c r="GN5" s="107"/>
      <c r="GO5" s="107"/>
      <c r="GP5" s="107"/>
      <c r="GQ5" s="107"/>
      <c r="GR5" s="107"/>
      <c r="GS5" s="107"/>
      <c r="GT5" s="107"/>
      <c r="GU5" s="107"/>
      <c r="GV5" s="107"/>
      <c r="GW5" s="107"/>
      <c r="GX5" s="107"/>
      <c r="GY5" s="107"/>
      <c r="GZ5" s="107"/>
      <c r="HA5" s="107"/>
      <c r="HB5" s="107"/>
      <c r="HC5" s="107"/>
      <c r="HD5" s="107"/>
      <c r="HE5" s="107"/>
      <c r="HF5" s="107"/>
      <c r="HG5" s="107"/>
      <c r="HH5" s="107"/>
      <c r="HI5" s="107"/>
      <c r="HJ5" s="107"/>
      <c r="HK5" s="107"/>
      <c r="HL5" s="107"/>
      <c r="HM5" s="107"/>
      <c r="HN5" s="107"/>
      <c r="HO5" s="107"/>
      <c r="HP5" s="107"/>
      <c r="HQ5" s="107"/>
      <c r="HR5" s="107"/>
      <c r="HS5" s="107"/>
      <c r="HT5" s="107"/>
      <c r="HU5" s="107"/>
      <c r="HV5" s="107"/>
      <c r="HW5" s="107"/>
      <c r="HX5" s="107"/>
      <c r="HY5" s="107"/>
      <c r="HZ5" s="107"/>
      <c r="IA5" s="107"/>
      <c r="IB5" s="107"/>
      <c r="IC5" s="107"/>
      <c r="ID5" s="107"/>
      <c r="IE5" s="107"/>
      <c r="IF5" s="107"/>
      <c r="IG5" s="107"/>
      <c r="IH5" s="107"/>
      <c r="II5" s="107"/>
      <c r="IJ5" s="107"/>
      <c r="IK5" s="107"/>
      <c r="IL5" s="107"/>
      <c r="IM5" s="107"/>
      <c r="IN5" s="107"/>
    </row>
    <row r="6" spans="1:248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106"/>
      <c r="J6" s="16"/>
      <c r="K6" s="107"/>
      <c r="L6" s="107"/>
      <c r="M6" s="107"/>
      <c r="N6" s="107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  <c r="IM6" s="107"/>
      <c r="IN6" s="107"/>
    </row>
    <row r="7" spans="1:248" ht="6" customHeight="1" thickBot="1" x14ac:dyDescent="0.25">
      <c r="A7" s="108"/>
      <c r="B7" s="108"/>
      <c r="C7" s="109"/>
      <c r="D7" s="108"/>
      <c r="E7" s="108"/>
      <c r="G7" s="108"/>
      <c r="H7" s="108"/>
      <c r="I7" s="102"/>
      <c r="K7" s="136"/>
      <c r="L7" s="136"/>
    </row>
    <row r="8" spans="1:248" s="3" customFormat="1" ht="16.5" customHeight="1" x14ac:dyDescent="0.2">
      <c r="A8" s="236" t="s">
        <v>141</v>
      </c>
      <c r="B8" s="232" t="s">
        <v>189</v>
      </c>
      <c r="C8" s="232" t="s">
        <v>210</v>
      </c>
      <c r="D8" s="232" t="s">
        <v>142</v>
      </c>
      <c r="E8" s="238" t="s">
        <v>203</v>
      </c>
      <c r="F8" s="238" t="s">
        <v>211</v>
      </c>
      <c r="G8" s="232" t="s">
        <v>142</v>
      </c>
      <c r="H8" s="232" t="s">
        <v>143</v>
      </c>
      <c r="I8" s="111"/>
    </row>
    <row r="9" spans="1:248" s="3" customFormat="1" ht="23.25" customHeight="1" thickBot="1" x14ac:dyDescent="0.25">
      <c r="A9" s="237"/>
      <c r="B9" s="233"/>
      <c r="C9" s="233"/>
      <c r="D9" s="233"/>
      <c r="E9" s="239"/>
      <c r="F9" s="239"/>
      <c r="G9" s="233"/>
      <c r="H9" s="233"/>
      <c r="I9" s="111"/>
    </row>
    <row r="10" spans="1:248" s="10" customFormat="1" ht="12.75" x14ac:dyDescent="0.2">
      <c r="A10" s="8" t="s">
        <v>1</v>
      </c>
      <c r="B10" s="113">
        <v>49084.186866153002</v>
      </c>
      <c r="C10" s="113">
        <f>IF($A10="","",SUM('Situfin serie mensual'!IH2:IN2))</f>
        <v>25228.136653490004</v>
      </c>
      <c r="D10" s="113">
        <f>IFERROR((C10/B10*100),0)</f>
        <v>51.397686840130952</v>
      </c>
      <c r="E10" s="113">
        <v>53587.424227143012</v>
      </c>
      <c r="F10" s="113">
        <f>IF($A10="","",'2'!N10)</f>
        <v>30272.415235513996</v>
      </c>
      <c r="G10" s="113">
        <f>IFERROR((F10/E10*100),0)</f>
        <v>56.491640850654022</v>
      </c>
      <c r="H10" s="113">
        <f>IF(C10&lt;&gt;0,F10/C10*100-100," ")</f>
        <v>19.994653791944543</v>
      </c>
      <c r="I10" s="114"/>
    </row>
    <row r="11" spans="1:248" s="10" customFormat="1" ht="6.75" customHeight="1" x14ac:dyDescent="0.2">
      <c r="A11" s="8"/>
      <c r="B11" s="113"/>
      <c r="C11" s="113" t="s">
        <v>144</v>
      </c>
      <c r="D11" s="113"/>
      <c r="E11" s="113"/>
      <c r="F11" s="113" t="str">
        <f>IF($A11="","",'2'!N11)</f>
        <v/>
      </c>
      <c r="G11" s="113"/>
      <c r="H11" s="113"/>
      <c r="I11" s="114"/>
    </row>
    <row r="12" spans="1:248" s="10" customFormat="1" ht="12.75" outlineLevel="1" x14ac:dyDescent="0.2">
      <c r="A12" s="10" t="s">
        <v>93</v>
      </c>
      <c r="B12" s="115">
        <v>32376.951988366</v>
      </c>
      <c r="C12" s="115">
        <f>IF($A12="","",SUM('Situfin serie mensual'!IH4:IN4))</f>
        <v>18391.014101495002</v>
      </c>
      <c r="D12" s="115">
        <f>IFERROR((C12/B12*100),0)</f>
        <v>56.802796347548224</v>
      </c>
      <c r="E12" s="115">
        <v>34465.319791477006</v>
      </c>
      <c r="F12" s="115">
        <f>IF($A12="","",'2'!N12)</f>
        <v>22717.563917478001</v>
      </c>
      <c r="G12" s="115">
        <f>IFERROR((F12/E12*100),0)</f>
        <v>65.914269923866684</v>
      </c>
      <c r="H12" s="115">
        <f>IF(C12&lt;&gt;0,F12/C12*100-100," ")</f>
        <v>23.525346629098038</v>
      </c>
      <c r="I12" s="114"/>
      <c r="L12" s="116"/>
    </row>
    <row r="13" spans="1:248" s="118" customFormat="1" ht="6" customHeight="1" x14ac:dyDescent="0.2">
      <c r="A13" s="13"/>
      <c r="B13" s="117"/>
      <c r="C13" s="117"/>
      <c r="D13" s="117"/>
      <c r="E13" s="200"/>
      <c r="F13" s="200" t="str">
        <f>IF($A13="","",'2'!N13)</f>
        <v/>
      </c>
      <c r="G13" s="117"/>
      <c r="H13" s="117"/>
      <c r="I13" s="114"/>
    </row>
    <row r="14" spans="1:248" s="16" customFormat="1" ht="12.75" outlineLevel="2" x14ac:dyDescent="0.2">
      <c r="A14" s="10" t="s">
        <v>10</v>
      </c>
      <c r="B14" s="115">
        <v>3678.2154902480002</v>
      </c>
      <c r="C14" s="115">
        <f>IF($A14="","",SUM('Situfin serie mensual'!IH13:IN13))</f>
        <v>2228.6224304360003</v>
      </c>
      <c r="D14" s="115">
        <f>IFERROR((C14/B14*100),0)</f>
        <v>60.589773392687697</v>
      </c>
      <c r="E14" s="201">
        <v>4759.9829034539998</v>
      </c>
      <c r="F14" s="201">
        <f>IF($A14="","",'2'!N14)</f>
        <v>1900.1500506880002</v>
      </c>
      <c r="G14" s="115">
        <f>IFERROR((F14/E14*100),0)</f>
        <v>39.919262090399293</v>
      </c>
      <c r="H14" s="115">
        <f>IF(C14&lt;&gt;0,F14/C14*100-100," ")</f>
        <v>-14.738807940820138</v>
      </c>
      <c r="I14" s="114"/>
      <c r="L14" s="119"/>
    </row>
    <row r="15" spans="1:248" s="118" customFormat="1" ht="8.25" customHeight="1" x14ac:dyDescent="0.2">
      <c r="A15" s="13"/>
      <c r="B15" s="117"/>
      <c r="C15" s="117" t="str">
        <f>IF($A15="","",SUM('Situfin serie mensual'!IH14:IN14))</f>
        <v/>
      </c>
      <c r="D15" s="117"/>
      <c r="E15" s="200"/>
      <c r="F15" s="200" t="str">
        <f>IF($A15="","",'2'!N15)</f>
        <v/>
      </c>
      <c r="G15" s="117"/>
      <c r="H15" s="117"/>
      <c r="I15" s="114"/>
    </row>
    <row r="16" spans="1:248" s="16" customFormat="1" ht="12.75" outlineLevel="2" x14ac:dyDescent="0.2">
      <c r="A16" s="10" t="s">
        <v>11</v>
      </c>
      <c r="B16" s="115">
        <v>2463.185671961</v>
      </c>
      <c r="C16" s="115">
        <f>IF($A16="","",SUM('Situfin serie mensual'!IH15:IN15))</f>
        <v>943.75936108099995</v>
      </c>
      <c r="D16" s="115">
        <f t="shared" ref="D16:D33" si="0">IFERROR((C16/B16*100),0)</f>
        <v>38.314584719456043</v>
      </c>
      <c r="E16" s="201">
        <v>2256.894112422</v>
      </c>
      <c r="F16" s="201">
        <f>IF($A16="","",'2'!N16)</f>
        <v>1075.3622719599998</v>
      </c>
      <c r="G16" s="115">
        <f t="shared" ref="G16:G33" si="1">IFERROR((F16/E16*100),0)</f>
        <v>47.647883258730651</v>
      </c>
      <c r="H16" s="115">
        <f t="shared" ref="H16:H33" si="2">IF(C16&lt;&gt;0,F16/C16*100-100," ")</f>
        <v>13.944540982169372</v>
      </c>
      <c r="I16" s="114"/>
    </row>
    <row r="17" spans="1:11" s="118" customFormat="1" ht="12.75" customHeight="1" x14ac:dyDescent="0.2">
      <c r="A17" s="13" t="s">
        <v>145</v>
      </c>
      <c r="B17" s="117">
        <v>901.51954092899996</v>
      </c>
      <c r="C17" s="117">
        <f>IF($A17="","",SUM('Situfin serie mensual'!IH16:IN16))</f>
        <v>66.410693085999995</v>
      </c>
      <c r="D17" s="117">
        <f t="shared" si="0"/>
        <v>7.3665284079771522</v>
      </c>
      <c r="E17" s="200">
        <v>596.57291028199995</v>
      </c>
      <c r="F17" s="200">
        <f>IF($A17="","",'2'!N17)</f>
        <v>36.164146451999997</v>
      </c>
      <c r="G17" s="117">
        <f t="shared" si="1"/>
        <v>6.0619826728144943</v>
      </c>
      <c r="H17" s="117">
        <f t="shared" si="2"/>
        <v>-45.544693525230286</v>
      </c>
      <c r="I17" s="114"/>
    </row>
    <row r="18" spans="1:11" s="118" customFormat="1" ht="12.75" customHeight="1" x14ac:dyDescent="0.2">
      <c r="A18" s="168" t="s">
        <v>181</v>
      </c>
      <c r="B18" s="117">
        <v>140.42475430799999</v>
      </c>
      <c r="C18" s="117">
        <f>IF($A18="","",SUM('Situfin serie mensual'!IH17:IN17))</f>
        <v>0</v>
      </c>
      <c r="D18" s="117">
        <f t="shared" si="0"/>
        <v>0</v>
      </c>
      <c r="E18" s="200">
        <v>47.614178204999995</v>
      </c>
      <c r="F18" s="200">
        <f>IF($A18="","",'2'!N18)</f>
        <v>0</v>
      </c>
      <c r="G18" s="117">
        <f t="shared" si="1"/>
        <v>0</v>
      </c>
      <c r="H18" s="117" t="str">
        <f t="shared" si="2"/>
        <v xml:space="preserve"> </v>
      </c>
      <c r="I18" s="114"/>
    </row>
    <row r="19" spans="1:11" s="118" customFormat="1" ht="12.75" customHeight="1" x14ac:dyDescent="0.2">
      <c r="A19" s="168" t="s">
        <v>182</v>
      </c>
      <c r="B19" s="117">
        <v>761.09478662100003</v>
      </c>
      <c r="C19" s="117">
        <f>IF($A19="","",SUM('Situfin serie mensual'!IH18:IN18))</f>
        <v>66.410693085999995</v>
      </c>
      <c r="D19" s="117">
        <f t="shared" si="0"/>
        <v>8.72567967267792</v>
      </c>
      <c r="E19" s="200">
        <v>548.95873207699992</v>
      </c>
      <c r="F19" s="200">
        <f>IF($A19="","",'2'!N19)</f>
        <v>36.164146451999997</v>
      </c>
      <c r="G19" s="117">
        <f t="shared" si="1"/>
        <v>6.5877714186587371</v>
      </c>
      <c r="H19" s="117">
        <f t="shared" si="2"/>
        <v>-45.544693525230286</v>
      </c>
      <c r="I19" s="114"/>
    </row>
    <row r="20" spans="1:11" s="118" customFormat="1" ht="12.75" customHeight="1" x14ac:dyDescent="0.2">
      <c r="A20" s="13" t="s">
        <v>146</v>
      </c>
      <c r="B20" s="117">
        <v>20.460999999999999</v>
      </c>
      <c r="C20" s="117">
        <f>IF($A20="","",SUM('Situfin serie mensual'!IH19:IN19))</f>
        <v>66.590111535999995</v>
      </c>
      <c r="D20" s="117">
        <f t="shared" si="0"/>
        <v>325.44895917110603</v>
      </c>
      <c r="E20" s="200">
        <v>30.8843</v>
      </c>
      <c r="F20" s="200">
        <f>IF($A20="","",'2'!N20)</f>
        <v>152.51454167499998</v>
      </c>
      <c r="G20" s="117">
        <f t="shared" si="1"/>
        <v>493.82547661756939</v>
      </c>
      <c r="H20" s="117">
        <f t="shared" si="2"/>
        <v>129.0348193703617</v>
      </c>
      <c r="I20" s="114"/>
    </row>
    <row r="21" spans="1:11" s="118" customFormat="1" ht="12.75" customHeight="1" x14ac:dyDescent="0.2">
      <c r="A21" s="168" t="s">
        <v>181</v>
      </c>
      <c r="B21" s="117">
        <v>0</v>
      </c>
      <c r="C21" s="117">
        <f>IF($A21="","",SUM('Situfin serie mensual'!IH20:IN20))</f>
        <v>0</v>
      </c>
      <c r="D21" s="117">
        <f t="shared" si="0"/>
        <v>0</v>
      </c>
      <c r="E21" s="200">
        <v>0</v>
      </c>
      <c r="F21" s="200">
        <f>IF($A21="","",'2'!N21)</f>
        <v>0</v>
      </c>
      <c r="G21" s="117">
        <f t="shared" si="1"/>
        <v>0</v>
      </c>
      <c r="H21" s="117" t="str">
        <f t="shared" si="2"/>
        <v xml:space="preserve"> </v>
      </c>
      <c r="I21" s="114"/>
    </row>
    <row r="22" spans="1:11" s="118" customFormat="1" ht="12.75" customHeight="1" x14ac:dyDescent="0.2">
      <c r="A22" s="168" t="s">
        <v>182</v>
      </c>
      <c r="B22" s="117">
        <v>20.460999999999999</v>
      </c>
      <c r="C22" s="117">
        <f>IF($A22="","",SUM('Situfin serie mensual'!IH21:IN21))</f>
        <v>66.590111535999995</v>
      </c>
      <c r="D22" s="117">
        <f t="shared" si="0"/>
        <v>325.44895917110603</v>
      </c>
      <c r="E22" s="200">
        <v>30.8843</v>
      </c>
      <c r="F22" s="200">
        <f>IF($A22="","",'2'!N22)</f>
        <v>152.51454167499998</v>
      </c>
      <c r="G22" s="117">
        <f t="shared" si="1"/>
        <v>493.82547661756939</v>
      </c>
      <c r="H22" s="117">
        <f t="shared" si="2"/>
        <v>129.0348193703617</v>
      </c>
      <c r="I22" s="114"/>
    </row>
    <row r="23" spans="1:11" s="118" customFormat="1" ht="12.75" customHeight="1" x14ac:dyDescent="0.2">
      <c r="A23" s="13" t="s">
        <v>147</v>
      </c>
      <c r="B23" s="117">
        <v>1541.2051310320001</v>
      </c>
      <c r="C23" s="117">
        <f>IF($A23="","",SUM('Situfin serie mensual'!IH22:IN22))</f>
        <v>810.75855645899992</v>
      </c>
      <c r="D23" s="117">
        <f t="shared" si="0"/>
        <v>52.605492944090528</v>
      </c>
      <c r="E23" s="200">
        <v>1629.4369021399998</v>
      </c>
      <c r="F23" s="200">
        <f>IF($A23="","",'2'!N23)</f>
        <v>886.68358383299994</v>
      </c>
      <c r="G23" s="117">
        <f t="shared" si="1"/>
        <v>54.416564560952651</v>
      </c>
      <c r="H23" s="117">
        <f t="shared" si="2"/>
        <v>9.3646902359691069</v>
      </c>
      <c r="I23" s="114"/>
    </row>
    <row r="24" spans="1:11" s="118" customFormat="1" ht="12.75" customHeight="1" x14ac:dyDescent="0.2">
      <c r="A24" s="168" t="s">
        <v>181</v>
      </c>
      <c r="B24" s="117">
        <v>1541.2051310320001</v>
      </c>
      <c r="C24" s="117">
        <f>IF($A24="","",SUM('Situfin serie mensual'!IH23:IN23))</f>
        <v>810.75855645899992</v>
      </c>
      <c r="D24" s="117">
        <f t="shared" si="0"/>
        <v>52.605492944090528</v>
      </c>
      <c r="E24" s="200">
        <v>1629.4369021399998</v>
      </c>
      <c r="F24" s="200">
        <f>IF($A24="","",'2'!N24)</f>
        <v>886.68358383299994</v>
      </c>
      <c r="G24" s="117">
        <f t="shared" si="1"/>
        <v>54.416564560952651</v>
      </c>
      <c r="H24" s="117">
        <f t="shared" si="2"/>
        <v>9.3646902359691069</v>
      </c>
      <c r="I24" s="114"/>
    </row>
    <row r="25" spans="1:11" s="118" customFormat="1" ht="12.75" customHeight="1" x14ac:dyDescent="0.2">
      <c r="A25" s="168" t="s">
        <v>182</v>
      </c>
      <c r="B25" s="117">
        <v>0</v>
      </c>
      <c r="C25" s="117">
        <f>IF($A25="","",SUM('Situfin serie mensual'!IH24:IN24))</f>
        <v>0</v>
      </c>
      <c r="D25" s="117">
        <f t="shared" si="0"/>
        <v>0</v>
      </c>
      <c r="E25" s="200">
        <v>0</v>
      </c>
      <c r="F25" s="200">
        <f>IF($A25="","",'2'!N25)</f>
        <v>0</v>
      </c>
      <c r="G25" s="117">
        <f t="shared" si="1"/>
        <v>0</v>
      </c>
      <c r="H25" s="117" t="str">
        <f t="shared" si="2"/>
        <v xml:space="preserve"> </v>
      </c>
      <c r="I25" s="114"/>
    </row>
    <row r="26" spans="1:11" s="16" customFormat="1" ht="12.75" outlineLevel="2" x14ac:dyDescent="0.2">
      <c r="A26" s="10" t="s">
        <v>17</v>
      </c>
      <c r="B26" s="115">
        <v>10565.833715577999</v>
      </c>
      <c r="C26" s="115">
        <f>IF($A26="","",SUM('Situfin serie mensual'!IH25:IN25))</f>
        <v>3664.7407604780001</v>
      </c>
      <c r="D26" s="115">
        <f t="shared" si="0"/>
        <v>34.68482335733524</v>
      </c>
      <c r="E26" s="201">
        <v>12105.227419790001</v>
      </c>
      <c r="F26" s="201">
        <f>IF($A26="","",'2'!N26)</f>
        <v>4579.3389953880005</v>
      </c>
      <c r="G26" s="115">
        <f t="shared" si="1"/>
        <v>37.829433818827354</v>
      </c>
      <c r="H26" s="115">
        <f t="shared" si="2"/>
        <v>24.956696658420867</v>
      </c>
      <c r="I26" s="114"/>
      <c r="K26" s="120"/>
    </row>
    <row r="27" spans="1:11" s="118" customFormat="1" ht="12.75" customHeight="1" x14ac:dyDescent="0.2">
      <c r="A27" s="13" t="s">
        <v>18</v>
      </c>
      <c r="B27" s="117">
        <v>3746.4567776680001</v>
      </c>
      <c r="C27" s="117">
        <f>IF($A27="","",SUM('Situfin serie mensual'!IH26:IN26))</f>
        <v>1830.2036604730001</v>
      </c>
      <c r="D27" s="117">
        <f t="shared" si="0"/>
        <v>48.851588823406075</v>
      </c>
      <c r="E27" s="200">
        <v>4159.4644145459997</v>
      </c>
      <c r="F27" s="200">
        <f>IF($A27="","",'2'!N27)</f>
        <v>1617.5939237020002</v>
      </c>
      <c r="G27" s="117">
        <f t="shared" si="1"/>
        <v>38.889476203838584</v>
      </c>
      <c r="H27" s="117">
        <f t="shared" si="2"/>
        <v>-11.616725578838199</v>
      </c>
      <c r="I27" s="114"/>
    </row>
    <row r="28" spans="1:11" s="118" customFormat="1" ht="14.25" customHeight="1" x14ac:dyDescent="0.2">
      <c r="A28" s="168" t="s">
        <v>178</v>
      </c>
      <c r="B28" s="117">
        <v>2597.9610234389997</v>
      </c>
      <c r="C28" s="117">
        <f>IF($A28="","",SUM('Situfin serie mensual'!IH27:IN27))</f>
        <v>1265.3456066440001</v>
      </c>
      <c r="D28" s="117">
        <f t="shared" si="0"/>
        <v>48.705334499938871</v>
      </c>
      <c r="E28" s="200">
        <v>3142.6081160120002</v>
      </c>
      <c r="F28" s="200">
        <f>IF($A28="","",'2'!N28)</f>
        <v>1219.866320828</v>
      </c>
      <c r="G28" s="117">
        <f t="shared" si="1"/>
        <v>38.817004086911801</v>
      </c>
      <c r="H28" s="117">
        <f t="shared" si="2"/>
        <v>-3.594218494710077</v>
      </c>
      <c r="I28" s="114"/>
    </row>
    <row r="29" spans="1:11" s="118" customFormat="1" ht="14.25" customHeight="1" x14ac:dyDescent="0.2">
      <c r="A29" s="168" t="s">
        <v>179</v>
      </c>
      <c r="B29" s="117">
        <v>1148.4957542290003</v>
      </c>
      <c r="C29" s="117">
        <f>IF($A29="","",SUM('Situfin serie mensual'!IH28:IN28))</f>
        <v>564.85805382899991</v>
      </c>
      <c r="D29" s="117">
        <f t="shared" si="0"/>
        <v>49.182424205668589</v>
      </c>
      <c r="E29" s="200">
        <v>1016.8562985339998</v>
      </c>
      <c r="F29" s="200">
        <f>IF($A29="","",'2'!N29)</f>
        <v>397.72760287400001</v>
      </c>
      <c r="G29" s="117">
        <f t="shared" si="1"/>
        <v>39.113452259419866</v>
      </c>
      <c r="H29" s="117">
        <f t="shared" si="2"/>
        <v>-29.588044256795797</v>
      </c>
      <c r="I29" s="114"/>
    </row>
    <row r="30" spans="1:11" s="118" customFormat="1" ht="12.75" customHeight="1" x14ac:dyDescent="0.2">
      <c r="A30" s="13" t="s">
        <v>21</v>
      </c>
      <c r="B30" s="117">
        <v>2516.9229736009997</v>
      </c>
      <c r="C30" s="117">
        <f>IF($A30="","",SUM('Situfin serie mensual'!IH29:IN29))</f>
        <v>1521.3433788739999</v>
      </c>
      <c r="D30" s="117">
        <f t="shared" si="0"/>
        <v>60.444574380335169</v>
      </c>
      <c r="E30" s="200">
        <v>2376.103942323</v>
      </c>
      <c r="F30" s="200">
        <f>IF($A30="","",'2'!N30)</f>
        <v>2556.8456959400005</v>
      </c>
      <c r="G30" s="117">
        <f t="shared" si="1"/>
        <v>107.60664339626061</v>
      </c>
      <c r="H30" s="117">
        <f t="shared" si="2"/>
        <v>68.064996465979448</v>
      </c>
      <c r="I30" s="114"/>
    </row>
    <row r="31" spans="1:11" s="118" customFormat="1" ht="14.25" customHeight="1" x14ac:dyDescent="0.2">
      <c r="A31" s="168" t="s">
        <v>180</v>
      </c>
      <c r="B31" s="117">
        <v>565.49755947099993</v>
      </c>
      <c r="C31" s="117">
        <f>IF($A31="","",SUM('Situfin serie mensual'!IH30:IN30))</f>
        <v>624.497958993</v>
      </c>
      <c r="D31" s="117">
        <f t="shared" si="0"/>
        <v>110.4333605926067</v>
      </c>
      <c r="E31" s="200">
        <v>357.71500100399999</v>
      </c>
      <c r="F31" s="200">
        <f>IF($A31="","",'2'!N31)</f>
        <v>1619.3184999499999</v>
      </c>
      <c r="G31" s="117">
        <f t="shared" si="1"/>
        <v>452.68397897909028</v>
      </c>
      <c r="H31" s="117">
        <f t="shared" si="2"/>
        <v>159.29924615944998</v>
      </c>
      <c r="I31" s="114"/>
    </row>
    <row r="32" spans="1:11" s="118" customFormat="1" ht="14.25" customHeight="1" x14ac:dyDescent="0.2">
      <c r="A32" s="168" t="s">
        <v>23</v>
      </c>
      <c r="B32" s="117">
        <v>1951.4254141300003</v>
      </c>
      <c r="C32" s="117">
        <f>IF($A32="","",SUM('Situfin serie mensual'!IH31:IN31))</f>
        <v>896.84541988099988</v>
      </c>
      <c r="D32" s="117">
        <f t="shared" si="0"/>
        <v>45.958478012383502</v>
      </c>
      <c r="E32" s="200">
        <v>2018.388941319</v>
      </c>
      <c r="F32" s="200">
        <f>IF($A32="","",'2'!N32)</f>
        <v>937.52719599000011</v>
      </c>
      <c r="G32" s="117">
        <f t="shared" si="1"/>
        <v>46.449283227708037</v>
      </c>
      <c r="H32" s="117">
        <f t="shared" si="2"/>
        <v>4.5360967684261624</v>
      </c>
      <c r="I32" s="114"/>
    </row>
    <row r="33" spans="1:13" s="118" customFormat="1" ht="12.75" customHeight="1" x14ac:dyDescent="0.2">
      <c r="A33" s="169" t="s">
        <v>17</v>
      </c>
      <c r="B33" s="117">
        <v>4302.4539643089993</v>
      </c>
      <c r="C33" s="117">
        <f>IF($A33="","",SUM('Situfin serie mensual'!IH32:IN32))</f>
        <v>313.19372113100002</v>
      </c>
      <c r="D33" s="117">
        <f t="shared" si="0"/>
        <v>7.2794206220240385</v>
      </c>
      <c r="E33" s="200">
        <v>5569.6590629210004</v>
      </c>
      <c r="F33" s="200">
        <f>IF($A33="","",'2'!N33)</f>
        <v>404.89937574600003</v>
      </c>
      <c r="G33" s="117">
        <f t="shared" si="1"/>
        <v>7.2697335900063349</v>
      </c>
      <c r="H33" s="117">
        <f t="shared" si="2"/>
        <v>29.28080878627901</v>
      </c>
      <c r="I33" s="114"/>
    </row>
    <row r="34" spans="1:13" s="118" customFormat="1" ht="8.25" customHeight="1" x14ac:dyDescent="0.2">
      <c r="A34" s="13"/>
      <c r="B34" s="117"/>
      <c r="C34" s="117" t="str">
        <f>IF($A34="","",SUM('Situfin serie mensual'!IH33:IN33))</f>
        <v/>
      </c>
      <c r="D34" s="117"/>
      <c r="E34" s="200"/>
      <c r="F34" s="200" t="str">
        <f>IF($A34="","",'2'!N34)</f>
        <v/>
      </c>
      <c r="G34" s="117"/>
      <c r="H34" s="117"/>
      <c r="I34" s="114"/>
    </row>
    <row r="35" spans="1:13" s="10" customFormat="1" ht="12.75" x14ac:dyDescent="0.2">
      <c r="A35" s="112" t="s">
        <v>24</v>
      </c>
      <c r="B35" s="121">
        <v>51886.439575220007</v>
      </c>
      <c r="C35" s="121">
        <f>IF($A35="","",SUM('Situfin serie mensual'!IH34:IN34))</f>
        <v>25261.613585342002</v>
      </c>
      <c r="D35" s="121">
        <f t="shared" ref="D35:D70" si="3">IFERROR((C35/B35*100),0)</f>
        <v>48.68635002160849</v>
      </c>
      <c r="E35" s="202">
        <v>55226.356435736991</v>
      </c>
      <c r="F35" s="202">
        <f>IF($A35="","",'2'!N35)</f>
        <v>28572.301394918002</v>
      </c>
      <c r="G35" s="121">
        <f t="shared" ref="G35:G70" si="4">IFERROR((F35/E35*100),0)</f>
        <v>51.736712756282543</v>
      </c>
      <c r="H35" s="121">
        <f t="shared" ref="H35:H70" si="5">IF(C35&lt;&gt;0,F35/C35*100-100," ")</f>
        <v>13.105607044424985</v>
      </c>
      <c r="I35" s="114"/>
      <c r="M35" s="223"/>
    </row>
    <row r="36" spans="1:13" s="118" customFormat="1" ht="12.75" x14ac:dyDescent="0.2">
      <c r="A36" s="122" t="s">
        <v>25</v>
      </c>
      <c r="B36" s="123">
        <v>21097.381216390004</v>
      </c>
      <c r="C36" s="123">
        <f>IF($A36="","",SUM('Situfin serie mensual'!IH35:IN35))</f>
        <v>10889.488931440999</v>
      </c>
      <c r="D36" s="123">
        <f t="shared" si="3"/>
        <v>51.615358417002199</v>
      </c>
      <c r="E36" s="202">
        <v>22843.672076311992</v>
      </c>
      <c r="F36" s="202">
        <f>IF($A36="","",'2'!N36)</f>
        <v>11702.773939654</v>
      </c>
      <c r="G36" s="123">
        <f t="shared" si="4"/>
        <v>51.229828114146883</v>
      </c>
      <c r="H36" s="123">
        <f t="shared" si="5"/>
        <v>7.468532392413934</v>
      </c>
      <c r="I36" s="114"/>
    </row>
    <row r="37" spans="1:13" s="118" customFormat="1" ht="12.75" x14ac:dyDescent="0.2">
      <c r="A37" s="152" t="s">
        <v>26</v>
      </c>
      <c r="B37" s="115">
        <v>7759.7099901840011</v>
      </c>
      <c r="C37" s="115">
        <f>IF($A37="","",SUM('Situfin serie mensual'!IH36:IN36))</f>
        <v>3025.5997371180001</v>
      </c>
      <c r="D37" s="115">
        <f t="shared" si="3"/>
        <v>38.991144526604351</v>
      </c>
      <c r="E37" s="201">
        <v>7026.9390580290001</v>
      </c>
      <c r="F37" s="201">
        <f>IF($A37="","",'2'!N37)</f>
        <v>4020.3667516720002</v>
      </c>
      <c r="G37" s="115">
        <f t="shared" si="4"/>
        <v>57.213627704346152</v>
      </c>
      <c r="H37" s="115">
        <f t="shared" si="5"/>
        <v>32.878341518549746</v>
      </c>
      <c r="I37" s="114"/>
    </row>
    <row r="38" spans="1:13" s="118" customFormat="1" ht="12.75" customHeight="1" x14ac:dyDescent="0.2">
      <c r="A38" s="31" t="s">
        <v>27</v>
      </c>
      <c r="B38" s="117">
        <v>2198.361908373</v>
      </c>
      <c r="C38" s="117">
        <f>IF($A38="","",SUM('Situfin serie mensual'!IH37:IN37))</f>
        <v>1035.5776787279999</v>
      </c>
      <c r="D38" s="117">
        <f t="shared" si="3"/>
        <v>47.106787776104952</v>
      </c>
      <c r="E38" s="200">
        <v>2035.8256578579999</v>
      </c>
      <c r="F38" s="200">
        <f>IF($A38="","",'2'!N38)</f>
        <v>1002.3391815590001</v>
      </c>
      <c r="G38" s="117">
        <f t="shared" si="4"/>
        <v>49.235020577037737</v>
      </c>
      <c r="H38" s="117">
        <f t="shared" si="5"/>
        <v>-3.2096575516987542</v>
      </c>
      <c r="I38" s="114"/>
    </row>
    <row r="39" spans="1:13" s="118" customFormat="1" ht="12.75" customHeight="1" x14ac:dyDescent="0.2">
      <c r="A39" s="31" t="s">
        <v>28</v>
      </c>
      <c r="B39" s="117">
        <v>5331.156971669001</v>
      </c>
      <c r="C39" s="117">
        <f>IF($A39="","",SUM('Situfin serie mensual'!IH38:IN38))</f>
        <v>1844.3181807619999</v>
      </c>
      <c r="D39" s="117">
        <f t="shared" si="3"/>
        <v>34.595083029127309</v>
      </c>
      <c r="E39" s="200">
        <v>4772.7162558</v>
      </c>
      <c r="F39" s="200">
        <f>IF($A39="","",'2'!N39)</f>
        <v>2839.853928384</v>
      </c>
      <c r="G39" s="117">
        <f t="shared" si="4"/>
        <v>59.501838705221445</v>
      </c>
      <c r="H39" s="117">
        <f t="shared" si="5"/>
        <v>53.978524855764533</v>
      </c>
      <c r="I39" s="114"/>
    </row>
    <row r="40" spans="1:13" s="118" customFormat="1" ht="12.75" customHeight="1" x14ac:dyDescent="0.2">
      <c r="A40" s="31" t="s">
        <v>29</v>
      </c>
      <c r="B40" s="117">
        <v>118.188766</v>
      </c>
      <c r="C40" s="117">
        <f>IF($A40="","",SUM('Situfin serie mensual'!IH39:IN39))</f>
        <v>36.418889057999998</v>
      </c>
      <c r="D40" s="117">
        <f t="shared" si="3"/>
        <v>30.814171507637194</v>
      </c>
      <c r="E40" s="200">
        <v>101.109362598</v>
      </c>
      <c r="F40" s="200">
        <f>IF($A40="","",'2'!N40)</f>
        <v>62.236442671999995</v>
      </c>
      <c r="G40" s="117">
        <f t="shared" si="4"/>
        <v>61.553590164983461</v>
      </c>
      <c r="H40" s="117">
        <f t="shared" si="5"/>
        <v>70.890557844539046</v>
      </c>
      <c r="I40" s="114"/>
    </row>
    <row r="41" spans="1:13" s="118" customFormat="1" ht="12.75" customHeight="1" x14ac:dyDescent="0.2">
      <c r="A41" s="31" t="s">
        <v>30</v>
      </c>
      <c r="B41" s="117">
        <v>112.0023441420002</v>
      </c>
      <c r="C41" s="117">
        <f>IF($A41="","",SUM('Situfin serie mensual'!IH40:IN40))</f>
        <v>109.28498856999988</v>
      </c>
      <c r="D41" s="117">
        <f t="shared" si="3"/>
        <v>97.573840446986395</v>
      </c>
      <c r="E41" s="200">
        <v>117.2877817729991</v>
      </c>
      <c r="F41" s="200">
        <f>IF($A41="","",'2'!N41)</f>
        <v>115.93719905700014</v>
      </c>
      <c r="G41" s="117">
        <f t="shared" si="4"/>
        <v>98.848488141234611</v>
      </c>
      <c r="H41" s="117">
        <f t="shared" si="5"/>
        <v>6.087030409249067</v>
      </c>
      <c r="I41" s="114"/>
    </row>
    <row r="42" spans="1:13" s="118" customFormat="1" ht="12.75" x14ac:dyDescent="0.2">
      <c r="A42" s="152" t="s">
        <v>31</v>
      </c>
      <c r="B42" s="115">
        <v>5244.0037177670001</v>
      </c>
      <c r="C42" s="115">
        <f>IF($A42="","",SUM('Situfin serie mensual'!IH41:IN41))</f>
        <v>2522.2013847819999</v>
      </c>
      <c r="D42" s="115">
        <f t="shared" si="3"/>
        <v>48.096864924725928</v>
      </c>
      <c r="E42" s="201">
        <v>6463.0685330360002</v>
      </c>
      <c r="F42" s="201">
        <f>IF($A42="","",'2'!N42)</f>
        <v>3240.0499701819999</v>
      </c>
      <c r="G42" s="115">
        <f>IFERROR((F42/E42*100),0)</f>
        <v>50.131759451729032</v>
      </c>
      <c r="H42" s="115">
        <f t="shared" si="5"/>
        <v>28.461192263679834</v>
      </c>
      <c r="I42" s="114"/>
    </row>
    <row r="43" spans="1:13" s="118" customFormat="1" ht="12.75" customHeight="1" x14ac:dyDescent="0.2">
      <c r="A43" s="31" t="s">
        <v>32</v>
      </c>
      <c r="B43" s="117">
        <v>4849.1718393020001</v>
      </c>
      <c r="C43" s="117">
        <f>IF($A43="","",SUM('Situfin serie mensual'!IH42:IN42))</f>
        <v>2349.6211578290004</v>
      </c>
      <c r="D43" s="117">
        <f t="shared" si="3"/>
        <v>48.454070832994233</v>
      </c>
      <c r="E43" s="200">
        <v>5813.1996694790005</v>
      </c>
      <c r="F43" s="200">
        <f>IF($A43="","",'2'!N43)</f>
        <v>2965.9509671979999</v>
      </c>
      <c r="G43" s="117">
        <f t="shared" si="4"/>
        <v>51.020971854280361</v>
      </c>
      <c r="H43" s="117">
        <f t="shared" si="5"/>
        <v>26.231029088045617</v>
      </c>
      <c r="I43" s="114"/>
    </row>
    <row r="44" spans="1:13" s="118" customFormat="1" ht="12.75" customHeight="1" x14ac:dyDescent="0.2">
      <c r="A44" s="31" t="s">
        <v>33</v>
      </c>
      <c r="B44" s="117">
        <v>394.83187846499999</v>
      </c>
      <c r="C44" s="117">
        <f>IF($A44="","",SUM('Situfin serie mensual'!IH43:IN43))</f>
        <v>172.58022695300002</v>
      </c>
      <c r="D44" s="117">
        <f t="shared" si="3"/>
        <v>43.709800643237188</v>
      </c>
      <c r="E44" s="200">
        <v>649.86886355699994</v>
      </c>
      <c r="F44" s="200">
        <f>IF($A44="","",'2'!N44)</f>
        <v>274.09900298400004</v>
      </c>
      <c r="G44" s="117">
        <f t="shared" si="4"/>
        <v>42.177586641671567</v>
      </c>
      <c r="H44" s="117">
        <f t="shared" si="5"/>
        <v>58.824106227793607</v>
      </c>
      <c r="I44" s="114"/>
    </row>
    <row r="45" spans="1:13" s="118" customFormat="1" ht="12.75" customHeight="1" x14ac:dyDescent="0.2">
      <c r="A45" s="13" t="s">
        <v>34</v>
      </c>
      <c r="B45" s="117">
        <v>0</v>
      </c>
      <c r="C45" s="117">
        <f>IF($A45="","",SUM('Situfin serie mensual'!IH44:IN44))</f>
        <v>0</v>
      </c>
      <c r="D45" s="117">
        <f t="shared" si="3"/>
        <v>0</v>
      </c>
      <c r="E45" s="200">
        <v>0</v>
      </c>
      <c r="F45" s="200">
        <f>IF($A45="","",'2'!N45)</f>
        <v>0</v>
      </c>
      <c r="G45" s="117">
        <f t="shared" si="4"/>
        <v>0</v>
      </c>
      <c r="H45" s="117" t="str">
        <f t="shared" si="5"/>
        <v xml:space="preserve"> </v>
      </c>
      <c r="I45" s="114"/>
    </row>
    <row r="46" spans="1:13" s="118" customFormat="1" ht="12.75" x14ac:dyDescent="0.2">
      <c r="A46" s="152" t="s">
        <v>11</v>
      </c>
      <c r="B46" s="115">
        <v>5496.8092197080005</v>
      </c>
      <c r="C46" s="115">
        <f>IF($A46="","",SUM('Situfin serie mensual'!IH45:IN45))</f>
        <v>2748.2411374320004</v>
      </c>
      <c r="D46" s="115">
        <f t="shared" si="3"/>
        <v>49.997026048831863</v>
      </c>
      <c r="E46" s="201">
        <v>5855.8836962199994</v>
      </c>
      <c r="F46" s="201">
        <f>IF($A46="","",'2'!N46)</f>
        <v>3334.6323349019999</v>
      </c>
      <c r="G46" s="115">
        <f t="shared" si="4"/>
        <v>56.944989140657299</v>
      </c>
      <c r="H46" s="115">
        <f t="shared" si="5"/>
        <v>21.33696310280591</v>
      </c>
      <c r="I46" s="114"/>
    </row>
    <row r="47" spans="1:13" s="118" customFormat="1" ht="12.75" customHeight="1" x14ac:dyDescent="0.2">
      <c r="A47" s="13" t="s">
        <v>167</v>
      </c>
      <c r="B47" s="117">
        <v>0</v>
      </c>
      <c r="C47" s="117">
        <f>IF($A47="","",SUM('Situfin serie mensual'!IH46:IN46))</f>
        <v>0</v>
      </c>
      <c r="D47" s="117">
        <f t="shared" si="3"/>
        <v>0</v>
      </c>
      <c r="E47" s="200">
        <v>0</v>
      </c>
      <c r="F47" s="200">
        <f>IF($A47="","",'2'!N47)</f>
        <v>0</v>
      </c>
      <c r="G47" s="117">
        <f t="shared" si="4"/>
        <v>0</v>
      </c>
      <c r="H47" s="117" t="str">
        <f t="shared" si="5"/>
        <v xml:space="preserve"> </v>
      </c>
      <c r="I47" s="114"/>
    </row>
    <row r="48" spans="1:13" s="118" customFormat="1" ht="12.75" customHeight="1" x14ac:dyDescent="0.2">
      <c r="A48" s="13" t="s">
        <v>13</v>
      </c>
      <c r="B48" s="117">
        <v>0</v>
      </c>
      <c r="C48" s="117">
        <f>IF($A48="","",SUM('Situfin serie mensual'!IH47:IN47))</f>
        <v>0</v>
      </c>
      <c r="D48" s="117">
        <f t="shared" si="3"/>
        <v>0</v>
      </c>
      <c r="E48" s="200">
        <v>0</v>
      </c>
      <c r="F48" s="200">
        <f>IF($A48="","",'2'!N48)</f>
        <v>0</v>
      </c>
      <c r="G48" s="117">
        <f t="shared" si="4"/>
        <v>0</v>
      </c>
      <c r="H48" s="117" t="str">
        <f t="shared" si="5"/>
        <v xml:space="preserve"> </v>
      </c>
      <c r="I48" s="114"/>
    </row>
    <row r="49" spans="1:9" s="118" customFormat="1" ht="12.75" customHeight="1" x14ac:dyDescent="0.2">
      <c r="A49" s="13" t="s">
        <v>14</v>
      </c>
      <c r="B49" s="117">
        <v>0</v>
      </c>
      <c r="C49" s="117">
        <f>IF($A49="","",SUM('Situfin serie mensual'!IH48:IN48))</f>
        <v>0</v>
      </c>
      <c r="D49" s="117">
        <f t="shared" si="3"/>
        <v>0</v>
      </c>
      <c r="E49" s="200">
        <v>0</v>
      </c>
      <c r="F49" s="200">
        <f>IF($A49="","",'2'!N49)</f>
        <v>0</v>
      </c>
      <c r="G49" s="117">
        <f t="shared" si="4"/>
        <v>0</v>
      </c>
      <c r="H49" s="117" t="str">
        <f t="shared" si="5"/>
        <v xml:space="preserve"> </v>
      </c>
      <c r="I49" s="114"/>
    </row>
    <row r="50" spans="1:9" s="118" customFormat="1" ht="12.75" customHeight="1" x14ac:dyDescent="0.2">
      <c r="A50" s="13" t="s">
        <v>148</v>
      </c>
      <c r="B50" s="117">
        <v>73.524197801999989</v>
      </c>
      <c r="C50" s="117">
        <f>IF($A50="","",SUM('Situfin serie mensual'!IH49:IN49))</f>
        <v>39.375222825999998</v>
      </c>
      <c r="D50" s="117">
        <f t="shared" si="3"/>
        <v>53.554100558889637</v>
      </c>
      <c r="E50" s="200">
        <v>68.308625784</v>
      </c>
      <c r="F50" s="200">
        <f>IF($A50="","",'2'!N50)</f>
        <v>34.958129507999999</v>
      </c>
      <c r="G50" s="117">
        <f t="shared" si="4"/>
        <v>51.176742478382984</v>
      </c>
      <c r="H50" s="117">
        <f t="shared" si="5"/>
        <v>-11.217951292667564</v>
      </c>
      <c r="I50" s="114"/>
    </row>
    <row r="51" spans="1:9" s="118" customFormat="1" ht="12.75" customHeight="1" x14ac:dyDescent="0.2">
      <c r="A51" s="13" t="s">
        <v>13</v>
      </c>
      <c r="B51" s="117">
        <v>73.524197801999989</v>
      </c>
      <c r="C51" s="117">
        <f>IF($A51="","",SUM('Situfin serie mensual'!IH50:IN50))</f>
        <v>39.375222825999998</v>
      </c>
      <c r="D51" s="117">
        <f t="shared" si="3"/>
        <v>53.554100558889637</v>
      </c>
      <c r="E51" s="200">
        <v>68.308625784</v>
      </c>
      <c r="F51" s="200">
        <f>IF($A51="","",'2'!N51)</f>
        <v>34.958129507999999</v>
      </c>
      <c r="G51" s="117">
        <f t="shared" si="4"/>
        <v>51.176742478382984</v>
      </c>
      <c r="H51" s="117">
        <f t="shared" si="5"/>
        <v>-11.217951292667564</v>
      </c>
      <c r="I51" s="114"/>
    </row>
    <row r="52" spans="1:9" s="118" customFormat="1" ht="12.75" customHeight="1" x14ac:dyDescent="0.2">
      <c r="A52" s="13" t="s">
        <v>14</v>
      </c>
      <c r="B52" s="117">
        <v>0</v>
      </c>
      <c r="C52" s="117">
        <f>IF($A52="","",SUM('Situfin serie mensual'!IH51:IN51))</f>
        <v>0</v>
      </c>
      <c r="D52" s="117">
        <f t="shared" si="3"/>
        <v>0</v>
      </c>
      <c r="E52" s="200">
        <v>0</v>
      </c>
      <c r="F52" s="200">
        <f>IF($A52="","",'2'!N52)</f>
        <v>0</v>
      </c>
      <c r="G52" s="117">
        <f t="shared" si="4"/>
        <v>0</v>
      </c>
      <c r="H52" s="117" t="str">
        <f t="shared" si="5"/>
        <v xml:space="preserve"> </v>
      </c>
      <c r="I52" s="114"/>
    </row>
    <row r="53" spans="1:9" s="118" customFormat="1" ht="12.75" customHeight="1" x14ac:dyDescent="0.2">
      <c r="A53" s="13" t="s">
        <v>149</v>
      </c>
      <c r="B53" s="117">
        <v>5423.2850219060001</v>
      </c>
      <c r="C53" s="117">
        <f>IF($A53="","",SUM('Situfin serie mensual'!IH52:IN52))</f>
        <v>2708.8659146059999</v>
      </c>
      <c r="D53" s="117">
        <f t="shared" si="3"/>
        <v>49.948802315648457</v>
      </c>
      <c r="E53" s="200">
        <v>5787.5750704359998</v>
      </c>
      <c r="F53" s="200">
        <f>IF($A53="","",'2'!N53)</f>
        <v>3299.6742053940002</v>
      </c>
      <c r="G53" s="117">
        <f t="shared" si="4"/>
        <v>57.013069640329064</v>
      </c>
      <c r="H53" s="117">
        <f t="shared" si="5"/>
        <v>21.810171097890318</v>
      </c>
      <c r="I53" s="114"/>
    </row>
    <row r="54" spans="1:9" s="118" customFormat="1" ht="12.75" customHeight="1" x14ac:dyDescent="0.2">
      <c r="A54" s="13" t="s">
        <v>13</v>
      </c>
      <c r="B54" s="117">
        <v>3712.7878512529996</v>
      </c>
      <c r="C54" s="117">
        <f>IF($A54="","",SUM('Situfin serie mensual'!IH53:IN53))</f>
        <v>1895.563794829</v>
      </c>
      <c r="D54" s="117">
        <f t="shared" si="3"/>
        <v>51.054998851854172</v>
      </c>
      <c r="E54" s="200">
        <v>3960.4655035360001</v>
      </c>
      <c r="F54" s="200">
        <f>IF($A54="","",'2'!N54)</f>
        <v>2145.116885121</v>
      </c>
      <c r="G54" s="117">
        <f t="shared" si="4"/>
        <v>54.163251345221596</v>
      </c>
      <c r="H54" s="117">
        <f t="shared" si="5"/>
        <v>13.165111666131608</v>
      </c>
      <c r="I54" s="114"/>
    </row>
    <row r="55" spans="1:9" s="118" customFormat="1" ht="12.75" customHeight="1" x14ac:dyDescent="0.2">
      <c r="A55" s="13" t="s">
        <v>14</v>
      </c>
      <c r="B55" s="117">
        <v>1710.497170653</v>
      </c>
      <c r="C55" s="117">
        <f>IF($A55="","",SUM('Situfin serie mensual'!IH54:IN54))</f>
        <v>813.30211977700003</v>
      </c>
      <c r="D55" s="117">
        <f t="shared" si="3"/>
        <v>47.547703307016491</v>
      </c>
      <c r="E55" s="200">
        <v>1827.1095668999999</v>
      </c>
      <c r="F55" s="200">
        <f>IF($A55="","",'2'!N55)</f>
        <v>1154.557320273</v>
      </c>
      <c r="G55" s="117">
        <f t="shared" si="4"/>
        <v>63.190371348769283</v>
      </c>
      <c r="H55" s="117">
        <f t="shared" si="5"/>
        <v>41.95921690079561</v>
      </c>
      <c r="I55" s="114"/>
    </row>
    <row r="56" spans="1:9" s="118" customFormat="1" ht="12.75" x14ac:dyDescent="0.2">
      <c r="A56" s="152" t="s">
        <v>35</v>
      </c>
      <c r="B56" s="115">
        <v>9617.9789692800005</v>
      </c>
      <c r="C56" s="115">
        <f>IF($A56="","",SUM('Situfin serie mensual'!IH55:IN55))</f>
        <v>5026.7059763850002</v>
      </c>
      <c r="D56" s="115">
        <f t="shared" si="3"/>
        <v>52.26364075488614</v>
      </c>
      <c r="E56" s="201">
        <v>10570.560932491</v>
      </c>
      <c r="F56" s="201">
        <f>IF($A56="","",'2'!N56)</f>
        <v>5177.7213616529989</v>
      </c>
      <c r="G56" s="115">
        <f t="shared" si="4"/>
        <v>48.982465497531976</v>
      </c>
      <c r="H56" s="115">
        <f t="shared" si="5"/>
        <v>3.004261358779587</v>
      </c>
      <c r="I56" s="114"/>
    </row>
    <row r="57" spans="1:9" s="118" customFormat="1" ht="12.75" x14ac:dyDescent="0.2">
      <c r="A57" s="31" t="s">
        <v>36</v>
      </c>
      <c r="B57" s="117">
        <v>5093.4496784920002</v>
      </c>
      <c r="C57" s="117">
        <f>IF($A57="","",SUM('Situfin serie mensual'!IH56:IN56))</f>
        <v>2732.1078108699999</v>
      </c>
      <c r="D57" s="117">
        <f t="shared" si="3"/>
        <v>53.639634890412538</v>
      </c>
      <c r="E57" s="200">
        <v>5976.5180528759993</v>
      </c>
      <c r="F57" s="200">
        <f>IF($A57="","",'2'!N57)</f>
        <v>3042.2535369549996</v>
      </c>
      <c r="G57" s="117">
        <f t="shared" si="4"/>
        <v>50.903444280420388</v>
      </c>
      <c r="H57" s="117">
        <f t="shared" si="5"/>
        <v>11.351884609057166</v>
      </c>
      <c r="I57" s="114"/>
    </row>
    <row r="58" spans="1:9" s="118" customFormat="1" ht="12.75" x14ac:dyDescent="0.2">
      <c r="A58" s="31" t="s">
        <v>37</v>
      </c>
      <c r="B58" s="117">
        <v>3556.1750486579995</v>
      </c>
      <c r="C58" s="117">
        <f>IF($A58="","",SUM('Situfin serie mensual'!IH57:IN57))</f>
        <v>1681.468000974</v>
      </c>
      <c r="D58" s="117">
        <f t="shared" si="3"/>
        <v>47.283049286579377</v>
      </c>
      <c r="E58" s="200">
        <v>4254.0584474699999</v>
      </c>
      <c r="F58" s="200">
        <f>IF($A58="","",'2'!N58)</f>
        <v>1938.5263139620001</v>
      </c>
      <c r="G58" s="117">
        <f t="shared" si="4"/>
        <v>45.568868831947825</v>
      </c>
      <c r="H58" s="117">
        <f t="shared" si="5"/>
        <v>15.28773148457762</v>
      </c>
      <c r="I58" s="114"/>
    </row>
    <row r="59" spans="1:9" s="118" customFormat="1" ht="12.75" x14ac:dyDescent="0.2">
      <c r="A59" s="31" t="s">
        <v>38</v>
      </c>
      <c r="B59" s="117">
        <v>968.35424212999988</v>
      </c>
      <c r="C59" s="117">
        <f>IF($A59="","",SUM('Situfin serie mensual'!IH58:IN58))</f>
        <v>613.130164541</v>
      </c>
      <c r="D59" s="117">
        <f t="shared" si="3"/>
        <v>63.316722111151591</v>
      </c>
      <c r="E59" s="117">
        <v>339.98443214499997</v>
      </c>
      <c r="F59" s="200">
        <f>IF($A59="","",'2'!N59)</f>
        <v>196.94151073600003</v>
      </c>
      <c r="G59" s="117">
        <f t="shared" si="4"/>
        <v>57.926626079163071</v>
      </c>
      <c r="H59" s="117">
        <f t="shared" si="5"/>
        <v>-67.879330992720952</v>
      </c>
      <c r="I59" s="114"/>
    </row>
    <row r="60" spans="1:9" s="118" customFormat="1" ht="12.75" x14ac:dyDescent="0.2">
      <c r="A60" s="152" t="s">
        <v>39</v>
      </c>
      <c r="B60" s="115">
        <v>2670.5564618910003</v>
      </c>
      <c r="C60" s="115">
        <f>IF($A60="","",SUM('Situfin serie mensual'!IH59:IN59))</f>
        <v>1049.3764181840002</v>
      </c>
      <c r="D60" s="115">
        <f t="shared" si="3"/>
        <v>39.294298141929005</v>
      </c>
      <c r="E60" s="201">
        <v>2466.2321396489997</v>
      </c>
      <c r="F60" s="201">
        <f>IF($A60="","",'2'!N60)</f>
        <v>1096.757036855</v>
      </c>
      <c r="G60" s="115">
        <f t="shared" si="4"/>
        <v>44.470957101836049</v>
      </c>
      <c r="H60" s="115">
        <f t="shared" si="5"/>
        <v>4.5151213473040031</v>
      </c>
      <c r="I60" s="114"/>
    </row>
    <row r="61" spans="1:9" s="118" customFormat="1" ht="12.75" customHeight="1" x14ac:dyDescent="0.2">
      <c r="A61" s="13" t="s">
        <v>40</v>
      </c>
      <c r="B61" s="117">
        <v>1040.426355327</v>
      </c>
      <c r="C61" s="117">
        <f>IF($A61="","",SUM('Situfin serie mensual'!IH60:IN60))</f>
        <v>317.42954634</v>
      </c>
      <c r="D61" s="117">
        <f t="shared" si="3"/>
        <v>30.5095641526914</v>
      </c>
      <c r="E61" s="200">
        <v>880.14765361199989</v>
      </c>
      <c r="F61" s="200">
        <f>IF($A61="","",'2'!N61)</f>
        <v>475.8570813</v>
      </c>
      <c r="G61" s="117">
        <f t="shared" si="4"/>
        <v>54.065596760628821</v>
      </c>
      <c r="H61" s="117">
        <f t="shared" si="5"/>
        <v>49.909511192857792</v>
      </c>
      <c r="I61" s="114"/>
    </row>
    <row r="62" spans="1:9" s="118" customFormat="1" ht="25.5" hidden="1" customHeight="1" x14ac:dyDescent="0.2">
      <c r="A62" s="33" t="s">
        <v>41</v>
      </c>
      <c r="B62" s="117">
        <v>197.97505642199999</v>
      </c>
      <c r="C62" s="117">
        <f>IF($A62="","",SUM('Situfin serie mensual'!IH61:IN61))</f>
        <v>70.385565280999998</v>
      </c>
      <c r="D62" s="117">
        <f t="shared" si="3"/>
        <v>35.552744145185351</v>
      </c>
      <c r="E62" s="200">
        <v>202.765445167</v>
      </c>
      <c r="F62" s="200">
        <f>IF($A62="","",'2'!N62)</f>
        <v>114.90839881899998</v>
      </c>
      <c r="G62" s="117">
        <f t="shared" si="4"/>
        <v>56.670602194747765</v>
      </c>
      <c r="H62" s="117">
        <f t="shared" si="5"/>
        <v>63.255631123017452</v>
      </c>
      <c r="I62" s="114"/>
    </row>
    <row r="63" spans="1:9" s="118" customFormat="1" ht="12.75" hidden="1" customHeight="1" x14ac:dyDescent="0.2">
      <c r="A63" s="33" t="s">
        <v>42</v>
      </c>
      <c r="B63" s="117">
        <v>311.85710277800007</v>
      </c>
      <c r="C63" s="117">
        <f>IF($A63="","",SUM('Situfin serie mensual'!IH62:IN62))</f>
        <v>123.625855708</v>
      </c>
      <c r="D63" s="117">
        <f t="shared" si="3"/>
        <v>39.641827813684536</v>
      </c>
      <c r="E63" s="200">
        <v>271.79040768800002</v>
      </c>
      <c r="F63" s="200">
        <f>IF($A63="","",'2'!N63)</f>
        <v>113.80988922999998</v>
      </c>
      <c r="G63" s="117">
        <f t="shared" si="4"/>
        <v>41.874137574659102</v>
      </c>
      <c r="H63" s="117">
        <f t="shared" si="5"/>
        <v>-7.9400594817195866</v>
      </c>
      <c r="I63" s="114"/>
    </row>
    <row r="64" spans="1:9" s="118" customFormat="1" ht="25.5" hidden="1" customHeight="1" x14ac:dyDescent="0.2">
      <c r="A64" s="33" t="s">
        <v>43</v>
      </c>
      <c r="B64" s="117">
        <v>31.615695366000001</v>
      </c>
      <c r="C64" s="117">
        <f>IF($A64="","",SUM('Situfin serie mensual'!IH63:IN63))</f>
        <v>17.473998706000003</v>
      </c>
      <c r="D64" s="117">
        <f t="shared" si="3"/>
        <v>55.270012263566429</v>
      </c>
      <c r="E64" s="200">
        <v>26.549646938999999</v>
      </c>
      <c r="F64" s="200">
        <f>IF($A64="","",'2'!N64)</f>
        <v>7.9808298390000001</v>
      </c>
      <c r="G64" s="117">
        <f t="shared" si="4"/>
        <v>30.060022482922712</v>
      </c>
      <c r="H64" s="117">
        <f t="shared" si="5"/>
        <v>-54.327398248806993</v>
      </c>
      <c r="I64" s="114"/>
    </row>
    <row r="65" spans="1:12" s="118" customFormat="1" ht="12.75" hidden="1" customHeight="1" x14ac:dyDescent="0.2">
      <c r="A65" s="13" t="s">
        <v>44</v>
      </c>
      <c r="B65" s="117">
        <v>465.86600783400002</v>
      </c>
      <c r="C65" s="117">
        <f>IF($A65="","",SUM('Situfin serie mensual'!IH64:IN64))</f>
        <v>84.687693314000001</v>
      </c>
      <c r="D65" s="117">
        <f t="shared" si="3"/>
        <v>18.178551748763002</v>
      </c>
      <c r="E65" s="200">
        <v>343.23826089099998</v>
      </c>
      <c r="F65" s="200">
        <f>IF($A65="","",'2'!N65)</f>
        <v>216.70365546599999</v>
      </c>
      <c r="G65" s="117">
        <f t="shared" si="4"/>
        <v>63.135052282186344</v>
      </c>
      <c r="H65" s="117">
        <f t="shared" si="5"/>
        <v>155.88565113294445</v>
      </c>
      <c r="I65" s="114"/>
    </row>
    <row r="66" spans="1:12" s="118" customFormat="1" ht="12.75" hidden="1" customHeight="1" x14ac:dyDescent="0.2">
      <c r="A66" s="13" t="s">
        <v>45</v>
      </c>
      <c r="B66" s="117">
        <v>33.112492926999998</v>
      </c>
      <c r="C66" s="117">
        <f>IF($A66="","",SUM('Situfin serie mensual'!IH65:IN65))</f>
        <v>21.256433331</v>
      </c>
      <c r="D66" s="117">
        <f t="shared" si="3"/>
        <v>64.194602858389615</v>
      </c>
      <c r="E66" s="200">
        <v>35.803892927</v>
      </c>
      <c r="F66" s="200">
        <f>IF($A66="","",'2'!N66)</f>
        <v>22.454307946</v>
      </c>
      <c r="G66" s="117">
        <f t="shared" si="4"/>
        <v>62.714710916440673</v>
      </c>
      <c r="H66" s="117">
        <f t="shared" si="5"/>
        <v>5.6353509375114186</v>
      </c>
      <c r="I66" s="114"/>
    </row>
    <row r="67" spans="1:12" s="118" customFormat="1" ht="12.75" customHeight="1" x14ac:dyDescent="0.2">
      <c r="A67" s="13" t="s">
        <v>168</v>
      </c>
      <c r="B67" s="117">
        <v>1630.130106564</v>
      </c>
      <c r="C67" s="117">
        <f>IF($A67="","",SUM('Situfin serie mensual'!IH66:IN66))</f>
        <v>731.94687184400004</v>
      </c>
      <c r="D67" s="117">
        <f t="shared" si="3"/>
        <v>44.901132056679998</v>
      </c>
      <c r="E67" s="200">
        <v>1586.084486037</v>
      </c>
      <c r="F67" s="200">
        <f>IF($A67="","",'2'!N67)</f>
        <v>620.89995555500002</v>
      </c>
      <c r="G67" s="117">
        <f t="shared" si="4"/>
        <v>39.146713874390407</v>
      </c>
      <c r="H67" s="117">
        <f t="shared" si="5"/>
        <v>-15.171444890424709</v>
      </c>
      <c r="I67" s="114"/>
    </row>
    <row r="68" spans="1:12" s="118" customFormat="1" ht="12.75" hidden="1" customHeight="1" x14ac:dyDescent="0.2">
      <c r="A68" s="13" t="s">
        <v>47</v>
      </c>
      <c r="B68" s="117">
        <v>989.29927567100003</v>
      </c>
      <c r="C68" s="117">
        <f>IF($A68="","",SUM('Situfin serie mensual'!IH67:IN67))</f>
        <v>376.87113958900005</v>
      </c>
      <c r="D68" s="117">
        <f t="shared" si="3"/>
        <v>38.094755435192674</v>
      </c>
      <c r="E68" s="200">
        <v>916.67653577299996</v>
      </c>
      <c r="F68" s="200">
        <f>IF($A68="","",'2'!N68)</f>
        <v>620.89995555500002</v>
      </c>
      <c r="G68" s="117">
        <f t="shared" si="4"/>
        <v>67.733811363614507</v>
      </c>
      <c r="H68" s="117">
        <f t="shared" si="5"/>
        <v>64.751261195571431</v>
      </c>
      <c r="I68" s="114"/>
    </row>
    <row r="69" spans="1:12" s="118" customFormat="1" ht="12.75" hidden="1" customHeight="1" x14ac:dyDescent="0.2">
      <c r="A69" s="13" t="s">
        <v>48</v>
      </c>
      <c r="B69" s="117">
        <v>0</v>
      </c>
      <c r="C69" s="117">
        <f>IF($A69="","",SUM('Situfin serie mensual'!IH68:IN68))</f>
        <v>0</v>
      </c>
      <c r="D69" s="117">
        <f t="shared" si="3"/>
        <v>0</v>
      </c>
      <c r="E69" s="200">
        <v>0</v>
      </c>
      <c r="F69" s="200">
        <f>IF($A69="","",'2'!N69)</f>
        <v>0</v>
      </c>
      <c r="G69" s="117">
        <f t="shared" si="4"/>
        <v>0</v>
      </c>
      <c r="H69" s="117" t="str">
        <f t="shared" si="5"/>
        <v xml:space="preserve"> </v>
      </c>
      <c r="I69" s="114"/>
    </row>
    <row r="70" spans="1:12" s="118" customFormat="1" ht="12.75" hidden="1" customHeight="1" x14ac:dyDescent="0.2">
      <c r="A70" s="13" t="s">
        <v>49</v>
      </c>
      <c r="B70" s="117">
        <v>640.83083089299998</v>
      </c>
      <c r="C70" s="117">
        <f>IF($A70="","",SUM('Situfin serie mensual'!IH69:IN69))</f>
        <v>355.07573225500005</v>
      </c>
      <c r="D70" s="117">
        <f t="shared" si="3"/>
        <v>55.408653132403252</v>
      </c>
      <c r="E70" s="200">
        <v>669.40795026399996</v>
      </c>
      <c r="F70" s="200">
        <f>IF($A70="","",'2'!N70)</f>
        <v>0</v>
      </c>
      <c r="G70" s="117">
        <f t="shared" si="4"/>
        <v>0</v>
      </c>
      <c r="H70" s="117">
        <f t="shared" si="5"/>
        <v>-100</v>
      </c>
      <c r="I70" s="114"/>
    </row>
    <row r="71" spans="1:12" s="118" customFormat="1" ht="12.75" x14ac:dyDescent="0.2">
      <c r="A71" s="13"/>
      <c r="B71" s="117"/>
      <c r="C71" s="117" t="str">
        <f>IF($A71="","",SUM('Situfin serie mensual'!IH70:IN70))</f>
        <v/>
      </c>
      <c r="D71" s="117"/>
      <c r="E71" s="200"/>
      <c r="F71" s="200" t="str">
        <f>IF($A71="","",'2'!N71)</f>
        <v/>
      </c>
      <c r="G71" s="117"/>
      <c r="H71" s="117"/>
      <c r="I71" s="114"/>
    </row>
    <row r="72" spans="1:12" s="118" customFormat="1" ht="13.5" x14ac:dyDescent="0.25">
      <c r="A72" s="124" t="s">
        <v>50</v>
      </c>
      <c r="B72" s="125">
        <v>-2802.2527090670046</v>
      </c>
      <c r="C72" s="125">
        <f>IF($A72="","",SUM('Situfin serie mensual'!IH71:IN71))</f>
        <v>-33.47693185199978</v>
      </c>
      <c r="D72" s="197"/>
      <c r="E72" s="203">
        <v>-1638.9322085939784</v>
      </c>
      <c r="F72" s="203">
        <f>IF($A72="","",'2'!N72)</f>
        <v>1700.1138405960014</v>
      </c>
      <c r="G72" s="197"/>
      <c r="H72" s="197"/>
      <c r="I72" s="114"/>
      <c r="L72" s="218"/>
    </row>
    <row r="73" spans="1:12" s="118" customFormat="1" ht="7.5" customHeight="1" x14ac:dyDescent="0.2">
      <c r="A73" s="112"/>
      <c r="B73" s="115"/>
      <c r="C73" s="115" t="str">
        <f>IF($A73="","",SUM('Situfin serie mensual'!IH72:IN72))</f>
        <v/>
      </c>
      <c r="D73" s="121"/>
      <c r="E73" s="201"/>
      <c r="F73" s="201" t="str">
        <f>IF($A73="","",'2'!N73)</f>
        <v/>
      </c>
      <c r="G73" s="121"/>
      <c r="H73" s="121"/>
      <c r="I73" s="114"/>
    </row>
    <row r="74" spans="1:12" s="10" customFormat="1" ht="6.75" customHeight="1" x14ac:dyDescent="0.2">
      <c r="A74" s="112"/>
      <c r="B74" s="121"/>
      <c r="C74" s="121" t="str">
        <f>IF($A74="","",SUM('Situfin serie mensual'!IH73:IN73))</f>
        <v/>
      </c>
      <c r="D74" s="121"/>
      <c r="E74" s="202"/>
      <c r="F74" s="202" t="str">
        <f>IF($A74="","",'2'!N74)</f>
        <v/>
      </c>
      <c r="G74" s="121"/>
      <c r="H74" s="121"/>
      <c r="I74" s="114"/>
    </row>
    <row r="75" spans="1:12" s="16" customFormat="1" ht="12.75" outlineLevel="2" x14ac:dyDescent="0.2">
      <c r="A75" s="10" t="s">
        <v>51</v>
      </c>
      <c r="B75" s="115">
        <v>10787.180852150002</v>
      </c>
      <c r="C75" s="115">
        <f>IF($A75="","",SUM('Situfin serie mensual'!IH74:IN74))</f>
        <v>3697.3440624620002</v>
      </c>
      <c r="D75" s="115">
        <f>IFERROR((C75/B75*100),0)</f>
        <v>34.275350651278636</v>
      </c>
      <c r="E75" s="201">
        <v>9103.5194366650012</v>
      </c>
      <c r="F75" s="201">
        <f>IF($A75="","",'2'!N75)</f>
        <v>3056.8955959590003</v>
      </c>
      <c r="G75" s="115">
        <f>IFERROR((F75/E75*100),0)</f>
        <v>33.579272469580935</v>
      </c>
      <c r="H75" s="115">
        <f>IF(C75&lt;&gt;0,F75/C75*100-100," ")</f>
        <v>-17.321852001962085</v>
      </c>
      <c r="I75" s="114"/>
      <c r="J75" s="126"/>
      <c r="K75" s="127"/>
    </row>
    <row r="76" spans="1:12" s="118" customFormat="1" ht="12.75" x14ac:dyDescent="0.2">
      <c r="A76" s="13" t="s">
        <v>52</v>
      </c>
      <c r="B76" s="117">
        <v>10646.804170118003</v>
      </c>
      <c r="C76" s="117">
        <f>IF($A76="","",SUM('Situfin serie mensual'!IH75:IN75))</f>
        <v>3438.0762139469998</v>
      </c>
      <c r="D76" s="117">
        <f>IFERROR((C76/B76*100),0)</f>
        <v>32.292095909836711</v>
      </c>
      <c r="E76" s="200">
        <v>8997.1956067650008</v>
      </c>
      <c r="F76" s="200">
        <f>IF($A76="","",'2'!N76)</f>
        <v>2902.3377108900004</v>
      </c>
      <c r="G76" s="117">
        <f>IFERROR((F76/E76*100),0)</f>
        <v>32.258248433631138</v>
      </c>
      <c r="H76" s="117">
        <f>IF(C76&lt;&gt;0,F76/C76*100-100," ")</f>
        <v>-15.582508057375435</v>
      </c>
      <c r="I76" s="114"/>
      <c r="J76" s="128"/>
    </row>
    <row r="77" spans="1:12" s="118" customFormat="1" ht="12.75" x14ac:dyDescent="0.2">
      <c r="A77" s="13" t="s">
        <v>53</v>
      </c>
      <c r="B77" s="117">
        <v>140.37668203199999</v>
      </c>
      <c r="C77" s="117">
        <f>IF($A77="","",SUM('Situfin serie mensual'!IH76:IN76))</f>
        <v>44.881321344999996</v>
      </c>
      <c r="D77" s="117">
        <f>IFERROR((C77/B77*100),0)</f>
        <v>31.972063091481917</v>
      </c>
      <c r="E77" s="200">
        <v>106.32382990000002</v>
      </c>
      <c r="F77" s="200">
        <f>IF($A77="","",'2'!N77)</f>
        <v>38.936753075999995</v>
      </c>
      <c r="G77" s="117">
        <f>IFERROR((F77/E77*100),0)</f>
        <v>36.620909078069232</v>
      </c>
      <c r="H77" s="117">
        <f>IF(C77&lt;&gt;0,F77/C77*100-100," ")</f>
        <v>-13.245083011938235</v>
      </c>
      <c r="I77" s="114"/>
      <c r="J77" s="129"/>
    </row>
    <row r="78" spans="1:12" s="118" customFormat="1" ht="13.5" customHeight="1" x14ac:dyDescent="0.2">
      <c r="A78" s="13" t="s">
        <v>150</v>
      </c>
      <c r="B78" s="117"/>
      <c r="C78" s="117">
        <f>IF($A78="","",SUM('Situfin serie mensual'!IH77:IN77))</f>
        <v>214.38652716999997</v>
      </c>
      <c r="D78" s="117">
        <v>0</v>
      </c>
      <c r="E78" s="200"/>
      <c r="F78" s="200">
        <f>IF($A78="","",'2'!N78)</f>
        <v>115.62113199300001</v>
      </c>
      <c r="G78" s="117">
        <v>0</v>
      </c>
      <c r="H78" s="117">
        <f>IF(C78&lt;&gt;0,F78/C78*100-100," ")</f>
        <v>-46.068844194991286</v>
      </c>
      <c r="I78" s="114"/>
      <c r="J78" s="128"/>
    </row>
    <row r="79" spans="1:12" s="118" customFormat="1" ht="13.5" x14ac:dyDescent="0.25">
      <c r="A79" s="147" t="s">
        <v>55</v>
      </c>
      <c r="B79" s="130">
        <v>-13589.433561217007</v>
      </c>
      <c r="C79" s="130">
        <f>IF($A79="","",SUM('Situfin serie mensual'!IH78:IN78))</f>
        <v>-3730.8209943139996</v>
      </c>
      <c r="D79" s="198">
        <f>IFERROR((C79/B79*100),0)</f>
        <v>27.453837406155174</v>
      </c>
      <c r="E79" s="204">
        <v>-10742.45164525898</v>
      </c>
      <c r="F79" s="204">
        <f>IF($A79="","",'2'!N79)</f>
        <v>-1356.7817553629989</v>
      </c>
      <c r="G79" s="198">
        <f>IFERROR((F79/E79*100),0)</f>
        <v>12.630094136488799</v>
      </c>
      <c r="H79" s="130"/>
      <c r="I79" s="114"/>
      <c r="K79" s="184"/>
      <c r="L79" s="184"/>
    </row>
    <row r="80" spans="1:12" s="118" customFormat="1" ht="5.25" customHeight="1" x14ac:dyDescent="0.2">
      <c r="A80" s="13"/>
      <c r="B80" s="117"/>
      <c r="C80" s="117" t="str">
        <f>IF($A80="","",SUM('Situfin serie mensual'!IH79:IN79))</f>
        <v/>
      </c>
      <c r="D80" s="117"/>
      <c r="E80" s="117"/>
      <c r="F80" s="117" t="str">
        <f>IF($A80="","",'2'!N80)</f>
        <v/>
      </c>
      <c r="G80" s="117"/>
      <c r="H80" s="117"/>
      <c r="I80" s="114"/>
    </row>
    <row r="81" spans="1:9" s="118" customFormat="1" ht="12.75" x14ac:dyDescent="0.2">
      <c r="A81" s="149" t="s">
        <v>151</v>
      </c>
      <c r="B81" s="117"/>
      <c r="C81" s="117"/>
      <c r="D81" s="131"/>
      <c r="E81" s="117"/>
      <c r="F81" s="117"/>
      <c r="G81" s="131"/>
      <c r="H81" s="131"/>
      <c r="I81" s="114"/>
    </row>
    <row r="82" spans="1:9" s="118" customFormat="1" ht="7.5" customHeight="1" x14ac:dyDescent="0.2">
      <c r="A82" s="10"/>
      <c r="B82" s="117"/>
      <c r="C82" s="117" t="str">
        <f>IF($A82="","",SUM('Situfin serie mensual'!IH81:IN81))</f>
        <v/>
      </c>
      <c r="D82" s="115"/>
      <c r="E82" s="117"/>
      <c r="F82" s="117" t="str">
        <f>IF($A82="","",'2'!N82)</f>
        <v/>
      </c>
      <c r="G82" s="115"/>
      <c r="H82" s="115"/>
      <c r="I82" s="114"/>
    </row>
    <row r="83" spans="1:9" s="16" customFormat="1" ht="12.75" outlineLevel="2" x14ac:dyDescent="0.2">
      <c r="A83" s="10" t="s">
        <v>56</v>
      </c>
      <c r="B83" s="115">
        <v>-550.62603519900006</v>
      </c>
      <c r="C83" s="115">
        <f>IF($A83="","",SUM('Situfin serie mensual'!IH82:IN82))</f>
        <v>3060.4907765063372</v>
      </c>
      <c r="D83" s="115">
        <f t="shared" ref="D83:D90" si="6">IFERROR((C83/B83*100),0)</f>
        <v>-555.82020842880308</v>
      </c>
      <c r="E83" s="115">
        <v>112.54644139099989</v>
      </c>
      <c r="F83" s="115">
        <f>IF($A83="","",'2'!N83)</f>
        <v>5769.6016649718085</v>
      </c>
      <c r="G83" s="115">
        <f t="shared" ref="G83:G95" si="7">IFERROR((F83/E83*100),0)</f>
        <v>5126.4185643396022</v>
      </c>
      <c r="H83" s="115">
        <f t="shared" ref="H83:H88" si="8">IF(C83&lt;&gt;0,F83/C83*100-100," ")</f>
        <v>88.518838522951569</v>
      </c>
      <c r="I83" s="114"/>
    </row>
    <row r="84" spans="1:9" s="118" customFormat="1" ht="12.75" customHeight="1" x14ac:dyDescent="0.2">
      <c r="A84" s="13" t="s">
        <v>57</v>
      </c>
      <c r="B84" s="117">
        <v>-550.62603519900006</v>
      </c>
      <c r="C84" s="117">
        <f>IF($A84="","",SUM('Situfin serie mensual'!IH83:IN83))</f>
        <v>3060.4907765063372</v>
      </c>
      <c r="D84" s="117">
        <f t="shared" si="6"/>
        <v>-555.82020842880308</v>
      </c>
      <c r="E84" s="117">
        <v>112.54644139099989</v>
      </c>
      <c r="F84" s="117">
        <f>IF($A84="","",'2'!N84)</f>
        <v>5769.6016649718085</v>
      </c>
      <c r="G84" s="117">
        <f t="shared" si="7"/>
        <v>5126.4185643396022</v>
      </c>
      <c r="H84" s="117">
        <f t="shared" si="8"/>
        <v>88.518838522951569</v>
      </c>
      <c r="I84" s="114"/>
    </row>
    <row r="85" spans="1:9" s="118" customFormat="1" ht="12.75" customHeight="1" x14ac:dyDescent="0.2">
      <c r="A85" s="13" t="s">
        <v>58</v>
      </c>
      <c r="B85" s="117">
        <v>0</v>
      </c>
      <c r="C85" s="117">
        <f>IF($A85="","",SUM('Situfin serie mensual'!IH84:IN84))</f>
        <v>0</v>
      </c>
      <c r="D85" s="117">
        <f t="shared" si="6"/>
        <v>0</v>
      </c>
      <c r="E85" s="117">
        <v>0</v>
      </c>
      <c r="F85" s="117">
        <f>IF($A85="","",'2'!N85)</f>
        <v>0</v>
      </c>
      <c r="G85" s="117">
        <f t="shared" si="7"/>
        <v>0</v>
      </c>
      <c r="H85" s="117" t="str">
        <f t="shared" si="8"/>
        <v xml:space="preserve"> </v>
      </c>
      <c r="I85" s="114"/>
    </row>
    <row r="86" spans="1:9" s="16" customFormat="1" ht="12.75" outlineLevel="2" x14ac:dyDescent="0.2">
      <c r="A86" s="10" t="s">
        <v>59</v>
      </c>
      <c r="B86" s="115">
        <v>13038.807526018001</v>
      </c>
      <c r="C86" s="115">
        <f>IF($A86="","",SUM('Situfin serie mensual'!IH85:IN85))</f>
        <v>7569.9096831480001</v>
      </c>
      <c r="D86" s="115">
        <f t="shared" si="6"/>
        <v>58.056763764959264</v>
      </c>
      <c r="E86" s="115">
        <v>10854.998086650001</v>
      </c>
      <c r="F86" s="115">
        <f>IF($A86="","",'2'!N86)</f>
        <v>5852.5625500929991</v>
      </c>
      <c r="G86" s="115">
        <f t="shared" si="7"/>
        <v>53.915832166665808</v>
      </c>
      <c r="H86" s="115">
        <f t="shared" si="8"/>
        <v>-22.686494356440321</v>
      </c>
      <c r="I86" s="114"/>
    </row>
    <row r="87" spans="1:9" s="118" customFormat="1" ht="15" customHeight="1" x14ac:dyDescent="0.2">
      <c r="A87" s="13" t="s">
        <v>57</v>
      </c>
      <c r="B87" s="117">
        <v>1301.25885666</v>
      </c>
      <c r="C87" s="117">
        <f>IF($A87="","",SUM('Situfin serie mensual'!IH86:IN86))</f>
        <v>186.45653811599959</v>
      </c>
      <c r="D87" s="117">
        <f t="shared" si="6"/>
        <v>14.328935181627584</v>
      </c>
      <c r="E87" s="117">
        <v>1168.1423423910001</v>
      </c>
      <c r="F87" s="117">
        <f>IF($A87="","",'2'!N87)</f>
        <v>-2430.6535194480002</v>
      </c>
      <c r="G87" s="117">
        <f t="shared" si="7"/>
        <v>-208.07853899661254</v>
      </c>
      <c r="H87" s="117">
        <f t="shared" si="8"/>
        <v>-1403.6032654085993</v>
      </c>
      <c r="I87" s="114"/>
    </row>
    <row r="88" spans="1:9" s="118" customFormat="1" ht="12.75" customHeight="1" x14ac:dyDescent="0.2">
      <c r="A88" s="13" t="s">
        <v>58</v>
      </c>
      <c r="B88" s="117">
        <v>11737.548669358001</v>
      </c>
      <c r="C88" s="117">
        <f>IF($A88="","",SUM('Situfin serie mensual'!IH87:IN87))</f>
        <v>7383.453145032001</v>
      </c>
      <c r="D88" s="117">
        <f t="shared" si="6"/>
        <v>62.904558294247714</v>
      </c>
      <c r="E88" s="117">
        <v>9686.8557442590009</v>
      </c>
      <c r="F88" s="117">
        <f>IF($A88="","",'2'!N88)</f>
        <v>8283.2160695409984</v>
      </c>
      <c r="G88" s="117">
        <f t="shared" si="7"/>
        <v>85.509852610844533</v>
      </c>
      <c r="H88" s="117">
        <f t="shared" si="8"/>
        <v>12.186207548623898</v>
      </c>
      <c r="I88" s="114"/>
    </row>
    <row r="89" spans="1:9" s="118" customFormat="1" ht="6" customHeight="1" x14ac:dyDescent="0.2">
      <c r="A89" s="13"/>
      <c r="B89" s="117"/>
      <c r="C89" s="117" t="str">
        <f>IF($A89="","",SUM('Situfin serie mensual'!IH88:IN88))</f>
        <v/>
      </c>
      <c r="D89" s="117"/>
      <c r="E89" s="117"/>
      <c r="F89" s="117" t="str">
        <f>IF($A89="","",'2'!N89)</f>
        <v/>
      </c>
      <c r="G89" s="117"/>
      <c r="H89" s="117"/>
      <c r="I89" s="114"/>
    </row>
    <row r="90" spans="1:9" s="10" customFormat="1" ht="12.75" x14ac:dyDescent="0.2">
      <c r="A90" s="10" t="s">
        <v>60</v>
      </c>
      <c r="B90" s="115">
        <v>-468.95445424400003</v>
      </c>
      <c r="C90" s="115">
        <f>IF($A90="","",SUM('Situfin serie mensual'!IH89:IN89))</f>
        <v>-425.57193968599972</v>
      </c>
      <c r="D90" s="115">
        <f t="shared" si="6"/>
        <v>90.749098517906788</v>
      </c>
      <c r="E90" s="115">
        <v>-258.46516035299999</v>
      </c>
      <c r="F90" s="115">
        <f>IF($A90="","",'2'!N90)</f>
        <v>-3552.4524704109999</v>
      </c>
      <c r="G90" s="115"/>
      <c r="H90" s="115">
        <f t="shared" ref="H90:H95" si="9">IF(C90&lt;&gt;0,F90/C90*100-100," ")</f>
        <v>734.74781561775671</v>
      </c>
      <c r="I90" s="114"/>
    </row>
    <row r="91" spans="1:9" s="133" customFormat="1" ht="12.75" customHeight="1" x14ac:dyDescent="0.2">
      <c r="A91" s="13" t="s">
        <v>61</v>
      </c>
      <c r="B91" s="132">
        <v>0</v>
      </c>
      <c r="C91" s="132">
        <f>IF($A91="","",SUM('Situfin serie mensual'!IH90:IN90))</f>
        <v>2851.4419267990006</v>
      </c>
      <c r="D91" s="132">
        <f>IFERROR((C91/B91*100),0)</f>
        <v>0</v>
      </c>
      <c r="E91" s="132">
        <v>0</v>
      </c>
      <c r="F91" s="132">
        <f>IF($A91="","",'2'!N91)</f>
        <v>1932.174787188</v>
      </c>
      <c r="G91" s="132"/>
      <c r="H91" s="132">
        <f t="shared" si="9"/>
        <v>-32.238676543658755</v>
      </c>
      <c r="I91" s="114"/>
    </row>
    <row r="92" spans="1:9" s="133" customFormat="1" ht="12.75" customHeight="1" x14ac:dyDescent="0.2">
      <c r="A92" s="13" t="s">
        <v>62</v>
      </c>
      <c r="B92" s="132">
        <v>468.95445424400003</v>
      </c>
      <c r="C92" s="132">
        <f>IF($A92="","",SUM('Situfin serie mensual'!IH91:IN91))</f>
        <v>3277.0138664850001</v>
      </c>
      <c r="D92" s="132">
        <f>IFERROR((C92/B92*100),0)</f>
        <v>698.7915002892687</v>
      </c>
      <c r="E92" s="132">
        <v>258.46516035299999</v>
      </c>
      <c r="F92" s="132">
        <f>IF($A92="","",'2'!N92)</f>
        <v>5484.6272575989997</v>
      </c>
      <c r="G92" s="132"/>
      <c r="H92" s="132">
        <f t="shared" si="9"/>
        <v>67.366617324751701</v>
      </c>
      <c r="I92" s="114"/>
    </row>
    <row r="93" spans="1:9" s="133" customFormat="1" ht="6.75" customHeight="1" x14ac:dyDescent="0.2">
      <c r="B93" s="132"/>
      <c r="C93" s="132" t="str">
        <f>IF($A93="","",SUM('Situfin serie mensual'!IH92:IN92))</f>
        <v/>
      </c>
      <c r="D93" s="132"/>
      <c r="E93" s="132"/>
      <c r="F93" s="132" t="str">
        <f>IF($A93="","",'2'!N93)</f>
        <v/>
      </c>
      <c r="G93" s="132"/>
      <c r="H93" s="132"/>
      <c r="I93" s="114"/>
    </row>
    <row r="94" spans="1:9" s="133" customFormat="1" ht="12.75" x14ac:dyDescent="0.2">
      <c r="A94" s="10" t="s">
        <v>63</v>
      </c>
      <c r="B94" s="134">
        <v>-1832.887243762</v>
      </c>
      <c r="C94" s="134">
        <f>IF($A94="","",SUM('Situfin serie mensual'!IH93:IN93))</f>
        <v>2764.0847499193369</v>
      </c>
      <c r="D94" s="134">
        <f>IFERROR((C94/B94*100),0)</f>
        <v>-150.80495318664856</v>
      </c>
      <c r="E94" s="134">
        <v>-1234.2224680649999</v>
      </c>
      <c r="F94" s="134">
        <f>IF($A94="","",'2'!N94)</f>
        <v>5394.1570594738077</v>
      </c>
      <c r="G94" s="134">
        <f t="shared" si="7"/>
        <v>-437.04900850903374</v>
      </c>
      <c r="H94" s="134">
        <f t="shared" si="9"/>
        <v>95.151652265048057</v>
      </c>
      <c r="I94" s="114"/>
    </row>
    <row r="95" spans="1:9" s="133" customFormat="1" ht="12.75" x14ac:dyDescent="0.2">
      <c r="A95" s="13" t="s">
        <v>64</v>
      </c>
      <c r="B95" s="132">
        <v>-1832.887243762</v>
      </c>
      <c r="C95" s="132">
        <f>IF($A95="","",SUM('Situfin serie mensual'!IH94:IN94))</f>
        <v>2764.0847499193369</v>
      </c>
      <c r="D95" s="132">
        <f>IFERROR((C95/B95*100),0)</f>
        <v>-150.80495318664856</v>
      </c>
      <c r="E95" s="132">
        <v>-1234.2224680649999</v>
      </c>
      <c r="F95" s="132">
        <f>IF($A95="","",'2'!N95)</f>
        <v>5394.1570594738077</v>
      </c>
      <c r="G95" s="132">
        <f t="shared" si="7"/>
        <v>-437.04900850903374</v>
      </c>
      <c r="H95" s="132">
        <f t="shared" si="9"/>
        <v>95.151652265048057</v>
      </c>
      <c r="I95" s="114"/>
    </row>
    <row r="96" spans="1:9" s="133" customFormat="1" ht="7.5" customHeight="1" x14ac:dyDescent="0.2">
      <c r="A96" s="118"/>
      <c r="B96" s="132"/>
      <c r="C96" s="132" t="str">
        <f>IF($A96="","",SUM('Situfin serie mensual'!HI95:IN95))</f>
        <v/>
      </c>
      <c r="D96" s="132"/>
      <c r="E96" s="132"/>
      <c r="F96" s="132" t="str">
        <f>IF($A96="","",'2'!N96)</f>
        <v/>
      </c>
      <c r="G96" s="132"/>
      <c r="H96" s="132"/>
      <c r="I96" s="114"/>
    </row>
    <row r="97" spans="1:12" s="133" customFormat="1" ht="12.75" hidden="1" customHeight="1" x14ac:dyDescent="0.2">
      <c r="A97" s="10" t="s">
        <v>152</v>
      </c>
      <c r="B97" s="134">
        <v>0</v>
      </c>
      <c r="C97" s="134">
        <f>IF($A97="","",SUM('Situfin serie mensual'!GX96:HI96))</f>
        <v>734.43644826141701</v>
      </c>
      <c r="D97" s="134"/>
      <c r="E97" s="134">
        <v>2.1827872842550278E-11</v>
      </c>
      <c r="F97" s="134">
        <f>IF($A97="","",'2'!N97)</f>
        <v>-1273.8208702418083</v>
      </c>
      <c r="G97" s="132"/>
      <c r="H97" s="134"/>
      <c r="I97" s="114"/>
    </row>
    <row r="98" spans="1:12" x14ac:dyDescent="0.2">
      <c r="B98" s="199"/>
      <c r="C98" s="199" t="str">
        <f>IF($A98="","",SUM('Situfin serie mensual'!GX97:HI97))</f>
        <v/>
      </c>
      <c r="D98" s="199"/>
      <c r="E98" s="199"/>
      <c r="F98" s="199" t="str">
        <f>IF($A98="","",'2'!N98)</f>
        <v/>
      </c>
      <c r="G98" s="199"/>
      <c r="H98" s="199"/>
      <c r="I98" s="114"/>
    </row>
    <row r="99" spans="1:12" x14ac:dyDescent="0.2">
      <c r="A99" s="210" t="s">
        <v>190</v>
      </c>
      <c r="B99" s="211"/>
      <c r="C99" s="211"/>
      <c r="D99" s="211"/>
      <c r="E99" s="211"/>
      <c r="F99" s="211"/>
      <c r="G99" s="211"/>
      <c r="H99" s="211"/>
      <c r="I99" s="114"/>
    </row>
    <row r="100" spans="1:12" x14ac:dyDescent="0.2">
      <c r="A100" s="205" t="s">
        <v>191</v>
      </c>
      <c r="B100" s="206">
        <f>B35-B49-B52-B55-B67-B42</f>
        <v>43301.808580236007</v>
      </c>
      <c r="C100" s="206">
        <f>C35-C49-C52-C55-C67-C42</f>
        <v>21194.163208939004</v>
      </c>
      <c r="D100" s="132">
        <f>IFERROR((C100/B100*100),0)</f>
        <v>48.94521477011132</v>
      </c>
      <c r="E100" s="206">
        <f>E35-E49-E52-E55-E67-E42</f>
        <v>45350.093849763995</v>
      </c>
      <c r="F100" s="206">
        <f>F35-F49-F52-F55-F67-F42</f>
        <v>23556.794148908</v>
      </c>
      <c r="G100" s="132">
        <f t="shared" ref="G100:G101" si="10">IFERROR((F100/E100*100),0)</f>
        <v>51.94431179557656</v>
      </c>
      <c r="H100" s="132">
        <f t="shared" ref="H100:H101" si="11">IF(C100&lt;&gt;0,F100/C100*100-100," ")</f>
        <v>11.147554714368326</v>
      </c>
      <c r="I100" s="114"/>
      <c r="J100" s="209"/>
    </row>
    <row r="101" spans="1:12" x14ac:dyDescent="0.2">
      <c r="A101" s="205" t="s">
        <v>92</v>
      </c>
      <c r="B101" s="206">
        <f>B79+B42</f>
        <v>-8345.429843450007</v>
      </c>
      <c r="C101" s="206">
        <f>C79+C42</f>
        <v>-1208.6196095319997</v>
      </c>
      <c r="D101" s="132">
        <f>IFERROR((C101/B101*100),0)</f>
        <v>14.482412915861929</v>
      </c>
      <c r="E101" s="206">
        <f>E79+E42</f>
        <v>-4279.3831122229794</v>
      </c>
      <c r="F101" s="206">
        <f>F79+F42</f>
        <v>1883.2682148190011</v>
      </c>
      <c r="G101" s="132">
        <f t="shared" si="10"/>
        <v>-44.007936785092227</v>
      </c>
      <c r="H101" s="132">
        <f t="shared" si="11"/>
        <v>-255.81976330404223</v>
      </c>
      <c r="I101" s="114"/>
      <c r="J101" s="209"/>
    </row>
    <row r="102" spans="1:12" ht="9" customHeight="1" x14ac:dyDescent="0.2">
      <c r="A102" s="212"/>
      <c r="B102" s="213"/>
      <c r="C102" s="213"/>
      <c r="D102" s="214"/>
      <c r="E102" s="213"/>
      <c r="F102" s="213"/>
      <c r="G102" s="214"/>
      <c r="H102" s="214"/>
      <c r="I102" s="114"/>
      <c r="J102" s="209"/>
    </row>
    <row r="103" spans="1:12" ht="16.5" x14ac:dyDescent="0.3">
      <c r="A103" s="171" t="s">
        <v>186</v>
      </c>
      <c r="B103" s="136"/>
      <c r="D103" s="136"/>
      <c r="E103" s="136"/>
      <c r="F103" s="137"/>
      <c r="I103" s="114"/>
    </row>
    <row r="104" spans="1:12" x14ac:dyDescent="0.2">
      <c r="A104" s="138" t="s">
        <v>153</v>
      </c>
      <c r="B104" s="136"/>
      <c r="D104" s="136"/>
      <c r="E104" s="136"/>
      <c r="F104" s="139"/>
      <c r="G104" s="139"/>
      <c r="H104" s="139"/>
      <c r="I104" s="114"/>
      <c r="J104" s="139"/>
      <c r="K104" s="139"/>
      <c r="L104" s="139"/>
    </row>
    <row r="105" spans="1:12" x14ac:dyDescent="0.2">
      <c r="B105" s="136"/>
      <c r="D105" s="136"/>
      <c r="E105" s="136"/>
      <c r="F105" s="139"/>
      <c r="G105" s="139"/>
      <c r="H105" s="139"/>
      <c r="I105" s="114"/>
      <c r="J105" s="139"/>
      <c r="K105" s="139"/>
      <c r="L105" s="139"/>
    </row>
  </sheetData>
  <mergeCells count="12">
    <mergeCell ref="G8:G9"/>
    <mergeCell ref="H8:H9"/>
    <mergeCell ref="A2:H2"/>
    <mergeCell ref="A3:H3"/>
    <mergeCell ref="A5:H5"/>
    <mergeCell ref="A6:H6"/>
    <mergeCell ref="A8:A9"/>
    <mergeCell ref="B8:B9"/>
    <mergeCell ref="C8:C9"/>
    <mergeCell ref="D8:D9"/>
    <mergeCell ref="E8:E9"/>
    <mergeCell ref="F8:F9"/>
  </mergeCells>
  <hyperlinks>
    <hyperlink ref="J1" location="Informe!A1" display="Volver a Inicio" xr:uid="{00000000-0004-0000-0100-000000000000}"/>
  </hyperlinks>
  <printOptions horizontalCentered="1"/>
  <pageMargins left="0.70866141732283472" right="0.70866141732283472" top="0.09" bottom="0.09" header="0.08" footer="0.13"/>
  <pageSetup scale="87" fitToHeight="0" orientation="portrait" verticalDpi="200" r:id="rId1"/>
  <ignoredErrors>
    <ignoredError sqref="C10:C98" formulaRange="1"/>
    <ignoredError sqref="D100:D10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V106"/>
  <sheetViews>
    <sheetView showGridLines="0" showRowColHeaders="0" zoomScale="85" zoomScaleNormal="85" workbookViewId="0">
      <pane ySplit="9" topLeftCell="A10" activePane="bottomLeft" state="frozen"/>
      <selection activeCell="K15" sqref="K15"/>
      <selection pane="bottomLeft" activeCell="P1" sqref="P1"/>
    </sheetView>
  </sheetViews>
  <sheetFormatPr baseColWidth="10" defaultColWidth="0" defaultRowHeight="14.25" zeroHeight="1" outlineLevelRow="2" x14ac:dyDescent="0.2"/>
  <cols>
    <col min="1" max="1" width="99.7109375" style="103" customWidth="1"/>
    <col min="2" max="2" width="8.5703125" style="103" bestFit="1" customWidth="1"/>
    <col min="3" max="3" width="8.85546875" style="103" customWidth="1"/>
    <col min="4" max="4" width="8.5703125" style="103" customWidth="1"/>
    <col min="5" max="5" width="9.28515625" style="103" customWidth="1"/>
    <col min="6" max="6" width="8.5703125" style="142" customWidth="1"/>
    <col min="7" max="7" width="7.7109375" style="103" customWidth="1"/>
    <col min="8" max="8" width="8.5703125" style="103" customWidth="1"/>
    <col min="9" max="10" width="8.5703125" style="103" hidden="1" customWidth="1"/>
    <col min="11" max="11" width="10.28515625" style="103" hidden="1" customWidth="1"/>
    <col min="12" max="12" width="10.140625" style="103" hidden="1" customWidth="1"/>
    <col min="13" max="13" width="10.28515625" style="103" hidden="1" customWidth="1"/>
    <col min="14" max="14" width="10.28515625" style="103" customWidth="1"/>
    <col min="15" max="15" width="7.5703125" style="103" customWidth="1"/>
    <col min="16" max="16" width="15.140625" style="103" customWidth="1"/>
    <col min="17" max="256" width="12.28515625" style="103" hidden="1"/>
    <col min="257" max="257" width="53.85546875" style="103" hidden="1"/>
    <col min="258" max="259" width="7.7109375" style="103" hidden="1"/>
    <col min="260" max="260" width="8.28515625" style="103" hidden="1"/>
    <col min="261" max="261" width="8.42578125" style="103" hidden="1"/>
    <col min="262" max="262" width="9" style="103" hidden="1"/>
    <col min="263" max="263" width="8" style="103" hidden="1"/>
    <col min="264" max="269" width="12.28515625" style="103" hidden="1"/>
    <col min="270" max="270" width="11.28515625" style="103" hidden="1"/>
    <col min="271" max="512" width="12.28515625" style="103" hidden="1"/>
    <col min="513" max="513" width="53.85546875" style="103" hidden="1"/>
    <col min="514" max="515" width="7.7109375" style="103" hidden="1"/>
    <col min="516" max="516" width="8.28515625" style="103" hidden="1"/>
    <col min="517" max="517" width="8.42578125" style="103" hidden="1"/>
    <col min="518" max="518" width="9" style="103" hidden="1"/>
    <col min="519" max="519" width="8" style="103" hidden="1"/>
    <col min="520" max="525" width="12.28515625" style="103" hidden="1"/>
    <col min="526" max="526" width="11.28515625" style="103" hidden="1"/>
    <col min="527" max="768" width="12.28515625" style="103" hidden="1"/>
    <col min="769" max="769" width="53.85546875" style="103" hidden="1"/>
    <col min="770" max="771" width="7.7109375" style="103" hidden="1"/>
    <col min="772" max="772" width="8.28515625" style="103" hidden="1"/>
    <col min="773" max="773" width="8.42578125" style="103" hidden="1"/>
    <col min="774" max="774" width="9" style="103" hidden="1"/>
    <col min="775" max="775" width="8" style="103" hidden="1"/>
    <col min="776" max="781" width="12.28515625" style="103" hidden="1"/>
    <col min="782" max="782" width="11.28515625" style="103" hidden="1"/>
    <col min="783" max="1024" width="12.28515625" style="103" hidden="1"/>
    <col min="1025" max="1025" width="53.85546875" style="103" hidden="1"/>
    <col min="1026" max="1027" width="7.7109375" style="103" hidden="1"/>
    <col min="1028" max="1028" width="8.28515625" style="103" hidden="1"/>
    <col min="1029" max="1029" width="8.42578125" style="103" hidden="1"/>
    <col min="1030" max="1030" width="9" style="103" hidden="1"/>
    <col min="1031" max="1031" width="8" style="103" hidden="1"/>
    <col min="1032" max="1037" width="12.28515625" style="103" hidden="1"/>
    <col min="1038" max="1038" width="11.28515625" style="103" hidden="1"/>
    <col min="1039" max="1280" width="12.28515625" style="103" hidden="1"/>
    <col min="1281" max="1281" width="53.85546875" style="103" hidden="1"/>
    <col min="1282" max="1283" width="7.7109375" style="103" hidden="1"/>
    <col min="1284" max="1284" width="8.28515625" style="103" hidden="1"/>
    <col min="1285" max="1285" width="8.42578125" style="103" hidden="1"/>
    <col min="1286" max="1286" width="9" style="103" hidden="1"/>
    <col min="1287" max="1287" width="8" style="103" hidden="1"/>
    <col min="1288" max="1293" width="12.28515625" style="103" hidden="1"/>
    <col min="1294" max="1294" width="11.28515625" style="103" hidden="1"/>
    <col min="1295" max="1536" width="12.28515625" style="103" hidden="1"/>
    <col min="1537" max="1537" width="53.85546875" style="103" hidden="1"/>
    <col min="1538" max="1539" width="7.7109375" style="103" hidden="1"/>
    <col min="1540" max="1540" width="8.28515625" style="103" hidden="1"/>
    <col min="1541" max="1541" width="8.42578125" style="103" hidden="1"/>
    <col min="1542" max="1542" width="9" style="103" hidden="1"/>
    <col min="1543" max="1543" width="8" style="103" hidden="1"/>
    <col min="1544" max="1549" width="12.28515625" style="103" hidden="1"/>
    <col min="1550" max="1550" width="11.28515625" style="103" hidden="1"/>
    <col min="1551" max="1792" width="12.28515625" style="103" hidden="1"/>
    <col min="1793" max="1793" width="53.85546875" style="103" hidden="1"/>
    <col min="1794" max="1795" width="7.7109375" style="103" hidden="1"/>
    <col min="1796" max="1796" width="8.28515625" style="103" hidden="1"/>
    <col min="1797" max="1797" width="8.42578125" style="103" hidden="1"/>
    <col min="1798" max="1798" width="9" style="103" hidden="1"/>
    <col min="1799" max="1799" width="8" style="103" hidden="1"/>
    <col min="1800" max="1805" width="12.28515625" style="103" hidden="1"/>
    <col min="1806" max="1806" width="11.28515625" style="103" hidden="1"/>
    <col min="1807" max="2048" width="12.28515625" style="103" hidden="1"/>
    <col min="2049" max="2049" width="53.85546875" style="103" hidden="1"/>
    <col min="2050" max="2051" width="7.7109375" style="103" hidden="1"/>
    <col min="2052" max="2052" width="8.28515625" style="103" hidden="1"/>
    <col min="2053" max="2053" width="8.42578125" style="103" hidden="1"/>
    <col min="2054" max="2054" width="9" style="103" hidden="1"/>
    <col min="2055" max="2055" width="8" style="103" hidden="1"/>
    <col min="2056" max="2061" width="12.28515625" style="103" hidden="1"/>
    <col min="2062" max="2062" width="11.28515625" style="103" hidden="1"/>
    <col min="2063" max="2304" width="12.28515625" style="103" hidden="1"/>
    <col min="2305" max="2305" width="53.85546875" style="103" hidden="1"/>
    <col min="2306" max="2307" width="7.7109375" style="103" hidden="1"/>
    <col min="2308" max="2308" width="8.28515625" style="103" hidden="1"/>
    <col min="2309" max="2309" width="8.42578125" style="103" hidden="1"/>
    <col min="2310" max="2310" width="9" style="103" hidden="1"/>
    <col min="2311" max="2311" width="8" style="103" hidden="1"/>
    <col min="2312" max="2317" width="12.28515625" style="103" hidden="1"/>
    <col min="2318" max="2318" width="11.28515625" style="103" hidden="1"/>
    <col min="2319" max="2560" width="12.28515625" style="103" hidden="1"/>
    <col min="2561" max="2561" width="53.85546875" style="103" hidden="1"/>
    <col min="2562" max="2563" width="7.7109375" style="103" hidden="1"/>
    <col min="2564" max="2564" width="8.28515625" style="103" hidden="1"/>
    <col min="2565" max="2565" width="8.42578125" style="103" hidden="1"/>
    <col min="2566" max="2566" width="9" style="103" hidden="1"/>
    <col min="2567" max="2567" width="8" style="103" hidden="1"/>
    <col min="2568" max="2573" width="12.28515625" style="103" hidden="1"/>
    <col min="2574" max="2574" width="11.28515625" style="103" hidden="1"/>
    <col min="2575" max="2816" width="12.28515625" style="103" hidden="1"/>
    <col min="2817" max="2817" width="53.85546875" style="103" hidden="1"/>
    <col min="2818" max="2819" width="7.7109375" style="103" hidden="1"/>
    <col min="2820" max="2820" width="8.28515625" style="103" hidden="1"/>
    <col min="2821" max="2821" width="8.42578125" style="103" hidden="1"/>
    <col min="2822" max="2822" width="9" style="103" hidden="1"/>
    <col min="2823" max="2823" width="8" style="103" hidden="1"/>
    <col min="2824" max="2829" width="12.28515625" style="103" hidden="1"/>
    <col min="2830" max="2830" width="11.28515625" style="103" hidden="1"/>
    <col min="2831" max="3072" width="12.28515625" style="103" hidden="1"/>
    <col min="3073" max="3073" width="53.85546875" style="103" hidden="1"/>
    <col min="3074" max="3075" width="7.7109375" style="103" hidden="1"/>
    <col min="3076" max="3076" width="8.28515625" style="103" hidden="1"/>
    <col min="3077" max="3077" width="8.42578125" style="103" hidden="1"/>
    <col min="3078" max="3078" width="9" style="103" hidden="1"/>
    <col min="3079" max="3079" width="8" style="103" hidden="1"/>
    <col min="3080" max="3085" width="12.28515625" style="103" hidden="1"/>
    <col min="3086" max="3086" width="11.28515625" style="103" hidden="1"/>
    <col min="3087" max="3328" width="12.28515625" style="103" hidden="1"/>
    <col min="3329" max="3329" width="53.85546875" style="103" hidden="1"/>
    <col min="3330" max="3331" width="7.7109375" style="103" hidden="1"/>
    <col min="3332" max="3332" width="8.28515625" style="103" hidden="1"/>
    <col min="3333" max="3333" width="8.42578125" style="103" hidden="1"/>
    <col min="3334" max="3334" width="9" style="103" hidden="1"/>
    <col min="3335" max="3335" width="8" style="103" hidden="1"/>
    <col min="3336" max="3341" width="12.28515625" style="103" hidden="1"/>
    <col min="3342" max="3342" width="11.28515625" style="103" hidden="1"/>
    <col min="3343" max="3584" width="12.28515625" style="103" hidden="1"/>
    <col min="3585" max="3585" width="53.85546875" style="103" hidden="1"/>
    <col min="3586" max="3587" width="7.7109375" style="103" hidden="1"/>
    <col min="3588" max="3588" width="8.28515625" style="103" hidden="1"/>
    <col min="3589" max="3589" width="8.42578125" style="103" hidden="1"/>
    <col min="3590" max="3590" width="9" style="103" hidden="1"/>
    <col min="3591" max="3591" width="8" style="103" hidden="1"/>
    <col min="3592" max="3597" width="12.28515625" style="103" hidden="1"/>
    <col min="3598" max="3598" width="11.28515625" style="103" hidden="1"/>
    <col min="3599" max="3840" width="12.28515625" style="103" hidden="1"/>
    <col min="3841" max="3841" width="53.85546875" style="103" hidden="1"/>
    <col min="3842" max="3843" width="7.7109375" style="103" hidden="1"/>
    <col min="3844" max="3844" width="8.28515625" style="103" hidden="1"/>
    <col min="3845" max="3845" width="8.42578125" style="103" hidden="1"/>
    <col min="3846" max="3846" width="9" style="103" hidden="1"/>
    <col min="3847" max="3847" width="8" style="103" hidden="1"/>
    <col min="3848" max="3853" width="12.28515625" style="103" hidden="1"/>
    <col min="3854" max="3854" width="11.28515625" style="103" hidden="1"/>
    <col min="3855" max="4096" width="12.28515625" style="103" hidden="1"/>
    <col min="4097" max="4097" width="53.85546875" style="103" hidden="1"/>
    <col min="4098" max="4099" width="7.7109375" style="103" hidden="1"/>
    <col min="4100" max="4100" width="8.28515625" style="103" hidden="1"/>
    <col min="4101" max="4101" width="8.42578125" style="103" hidden="1"/>
    <col min="4102" max="4102" width="9" style="103" hidden="1"/>
    <col min="4103" max="4103" width="8" style="103" hidden="1"/>
    <col min="4104" max="4109" width="12.28515625" style="103" hidden="1"/>
    <col min="4110" max="4110" width="11.28515625" style="103" hidden="1"/>
    <col min="4111" max="4352" width="12.28515625" style="103" hidden="1"/>
    <col min="4353" max="4353" width="53.85546875" style="103" hidden="1"/>
    <col min="4354" max="4355" width="7.7109375" style="103" hidden="1"/>
    <col min="4356" max="4356" width="8.28515625" style="103" hidden="1"/>
    <col min="4357" max="4357" width="8.42578125" style="103" hidden="1"/>
    <col min="4358" max="4358" width="9" style="103" hidden="1"/>
    <col min="4359" max="4359" width="8" style="103" hidden="1"/>
    <col min="4360" max="4365" width="12.28515625" style="103" hidden="1"/>
    <col min="4366" max="4366" width="11.28515625" style="103" hidden="1"/>
    <col min="4367" max="4608" width="12.28515625" style="103" hidden="1"/>
    <col min="4609" max="4609" width="53.85546875" style="103" hidden="1"/>
    <col min="4610" max="4611" width="7.7109375" style="103" hidden="1"/>
    <col min="4612" max="4612" width="8.28515625" style="103" hidden="1"/>
    <col min="4613" max="4613" width="8.42578125" style="103" hidden="1"/>
    <col min="4614" max="4614" width="9" style="103" hidden="1"/>
    <col min="4615" max="4615" width="8" style="103" hidden="1"/>
    <col min="4616" max="4621" width="12.28515625" style="103" hidden="1"/>
    <col min="4622" max="4622" width="11.28515625" style="103" hidden="1"/>
    <col min="4623" max="4864" width="12.28515625" style="103" hidden="1"/>
    <col min="4865" max="4865" width="53.85546875" style="103" hidden="1"/>
    <col min="4866" max="4867" width="7.7109375" style="103" hidden="1"/>
    <col min="4868" max="4868" width="8.28515625" style="103" hidden="1"/>
    <col min="4869" max="4869" width="8.42578125" style="103" hidden="1"/>
    <col min="4870" max="4870" width="9" style="103" hidden="1"/>
    <col min="4871" max="4871" width="8" style="103" hidden="1"/>
    <col min="4872" max="4877" width="12.28515625" style="103" hidden="1"/>
    <col min="4878" max="4878" width="11.28515625" style="103" hidden="1"/>
    <col min="4879" max="5120" width="12.28515625" style="103" hidden="1"/>
    <col min="5121" max="5121" width="53.85546875" style="103" hidden="1"/>
    <col min="5122" max="5123" width="7.7109375" style="103" hidden="1"/>
    <col min="5124" max="5124" width="8.28515625" style="103" hidden="1"/>
    <col min="5125" max="5125" width="8.42578125" style="103" hidden="1"/>
    <col min="5126" max="5126" width="9" style="103" hidden="1"/>
    <col min="5127" max="5127" width="8" style="103" hidden="1"/>
    <col min="5128" max="5133" width="12.28515625" style="103" hidden="1"/>
    <col min="5134" max="5134" width="11.28515625" style="103" hidden="1"/>
    <col min="5135" max="5376" width="12.28515625" style="103" hidden="1"/>
    <col min="5377" max="5377" width="53.85546875" style="103" hidden="1"/>
    <col min="5378" max="5379" width="7.7109375" style="103" hidden="1"/>
    <col min="5380" max="5380" width="8.28515625" style="103" hidden="1"/>
    <col min="5381" max="5381" width="8.42578125" style="103" hidden="1"/>
    <col min="5382" max="5382" width="9" style="103" hidden="1"/>
    <col min="5383" max="5383" width="8" style="103" hidden="1"/>
    <col min="5384" max="5389" width="12.28515625" style="103" hidden="1"/>
    <col min="5390" max="5390" width="11.28515625" style="103" hidden="1"/>
    <col min="5391" max="5632" width="12.28515625" style="103" hidden="1"/>
    <col min="5633" max="5633" width="53.85546875" style="103" hidden="1"/>
    <col min="5634" max="5635" width="7.7109375" style="103" hidden="1"/>
    <col min="5636" max="5636" width="8.28515625" style="103" hidden="1"/>
    <col min="5637" max="5637" width="8.42578125" style="103" hidden="1"/>
    <col min="5638" max="5638" width="9" style="103" hidden="1"/>
    <col min="5639" max="5639" width="8" style="103" hidden="1"/>
    <col min="5640" max="5645" width="12.28515625" style="103" hidden="1"/>
    <col min="5646" max="5646" width="11.28515625" style="103" hidden="1"/>
    <col min="5647" max="5888" width="12.28515625" style="103" hidden="1"/>
    <col min="5889" max="5889" width="53.85546875" style="103" hidden="1"/>
    <col min="5890" max="5891" width="7.7109375" style="103" hidden="1"/>
    <col min="5892" max="5892" width="8.28515625" style="103" hidden="1"/>
    <col min="5893" max="5893" width="8.42578125" style="103" hidden="1"/>
    <col min="5894" max="5894" width="9" style="103" hidden="1"/>
    <col min="5895" max="5895" width="8" style="103" hidden="1"/>
    <col min="5896" max="5901" width="12.28515625" style="103" hidden="1"/>
    <col min="5902" max="5902" width="11.28515625" style="103" hidden="1"/>
    <col min="5903" max="6144" width="12.28515625" style="103" hidden="1"/>
    <col min="6145" max="6145" width="53.85546875" style="103" hidden="1"/>
    <col min="6146" max="6147" width="7.7109375" style="103" hidden="1"/>
    <col min="6148" max="6148" width="8.28515625" style="103" hidden="1"/>
    <col min="6149" max="6149" width="8.42578125" style="103" hidden="1"/>
    <col min="6150" max="6150" width="9" style="103" hidden="1"/>
    <col min="6151" max="6151" width="8" style="103" hidden="1"/>
    <col min="6152" max="6157" width="12.28515625" style="103" hidden="1"/>
    <col min="6158" max="6158" width="11.28515625" style="103" hidden="1"/>
    <col min="6159" max="6400" width="12.28515625" style="103" hidden="1"/>
    <col min="6401" max="6401" width="53.85546875" style="103" hidden="1"/>
    <col min="6402" max="6403" width="7.7109375" style="103" hidden="1"/>
    <col min="6404" max="6404" width="8.28515625" style="103" hidden="1"/>
    <col min="6405" max="6405" width="8.42578125" style="103" hidden="1"/>
    <col min="6406" max="6406" width="9" style="103" hidden="1"/>
    <col min="6407" max="6407" width="8" style="103" hidden="1"/>
    <col min="6408" max="6413" width="12.28515625" style="103" hidden="1"/>
    <col min="6414" max="6414" width="11.28515625" style="103" hidden="1"/>
    <col min="6415" max="6656" width="12.28515625" style="103" hidden="1"/>
    <col min="6657" max="6657" width="53.85546875" style="103" hidden="1"/>
    <col min="6658" max="6659" width="7.7109375" style="103" hidden="1"/>
    <col min="6660" max="6660" width="8.28515625" style="103" hidden="1"/>
    <col min="6661" max="6661" width="8.42578125" style="103" hidden="1"/>
    <col min="6662" max="6662" width="9" style="103" hidden="1"/>
    <col min="6663" max="6663" width="8" style="103" hidden="1"/>
    <col min="6664" max="6669" width="12.28515625" style="103" hidden="1"/>
    <col min="6670" max="6670" width="11.28515625" style="103" hidden="1"/>
    <col min="6671" max="6912" width="12.28515625" style="103" hidden="1"/>
    <col min="6913" max="6913" width="53.85546875" style="103" hidden="1"/>
    <col min="6914" max="6915" width="7.7109375" style="103" hidden="1"/>
    <col min="6916" max="6916" width="8.28515625" style="103" hidden="1"/>
    <col min="6917" max="6917" width="8.42578125" style="103" hidden="1"/>
    <col min="6918" max="6918" width="9" style="103" hidden="1"/>
    <col min="6919" max="6919" width="8" style="103" hidden="1"/>
    <col min="6920" max="6925" width="12.28515625" style="103" hidden="1"/>
    <col min="6926" max="6926" width="11.28515625" style="103" hidden="1"/>
    <col min="6927" max="7168" width="12.28515625" style="103" hidden="1"/>
    <col min="7169" max="7169" width="53.85546875" style="103" hidden="1"/>
    <col min="7170" max="7171" width="7.7109375" style="103" hidden="1"/>
    <col min="7172" max="7172" width="8.28515625" style="103" hidden="1"/>
    <col min="7173" max="7173" width="8.42578125" style="103" hidden="1"/>
    <col min="7174" max="7174" width="9" style="103" hidden="1"/>
    <col min="7175" max="7175" width="8" style="103" hidden="1"/>
    <col min="7176" max="7181" width="12.28515625" style="103" hidden="1"/>
    <col min="7182" max="7182" width="11.28515625" style="103" hidden="1"/>
    <col min="7183" max="7424" width="12.28515625" style="103" hidden="1"/>
    <col min="7425" max="7425" width="53.85546875" style="103" hidden="1"/>
    <col min="7426" max="7427" width="7.7109375" style="103" hidden="1"/>
    <col min="7428" max="7428" width="8.28515625" style="103" hidden="1"/>
    <col min="7429" max="7429" width="8.42578125" style="103" hidden="1"/>
    <col min="7430" max="7430" width="9" style="103" hidden="1"/>
    <col min="7431" max="7431" width="8" style="103" hidden="1"/>
    <col min="7432" max="7437" width="12.28515625" style="103" hidden="1"/>
    <col min="7438" max="7438" width="11.28515625" style="103" hidden="1"/>
    <col min="7439" max="7680" width="12.28515625" style="103" hidden="1"/>
    <col min="7681" max="7681" width="53.85546875" style="103" hidden="1"/>
    <col min="7682" max="7683" width="7.7109375" style="103" hidden="1"/>
    <col min="7684" max="7684" width="8.28515625" style="103" hidden="1"/>
    <col min="7685" max="7685" width="8.42578125" style="103" hidden="1"/>
    <col min="7686" max="7686" width="9" style="103" hidden="1"/>
    <col min="7687" max="7687" width="8" style="103" hidden="1"/>
    <col min="7688" max="7693" width="12.28515625" style="103" hidden="1"/>
    <col min="7694" max="7694" width="11.28515625" style="103" hidden="1"/>
    <col min="7695" max="7936" width="12.28515625" style="103" hidden="1"/>
    <col min="7937" max="7937" width="53.85546875" style="103" hidden="1"/>
    <col min="7938" max="7939" width="7.7109375" style="103" hidden="1"/>
    <col min="7940" max="7940" width="8.28515625" style="103" hidden="1"/>
    <col min="7941" max="7941" width="8.42578125" style="103" hidden="1"/>
    <col min="7942" max="7942" width="9" style="103" hidden="1"/>
    <col min="7943" max="7943" width="8" style="103" hidden="1"/>
    <col min="7944" max="7949" width="12.28515625" style="103" hidden="1"/>
    <col min="7950" max="7950" width="11.28515625" style="103" hidden="1"/>
    <col min="7951" max="8192" width="12.28515625" style="103" hidden="1"/>
    <col min="8193" max="8193" width="53.85546875" style="103" hidden="1"/>
    <col min="8194" max="8195" width="7.7109375" style="103" hidden="1"/>
    <col min="8196" max="8196" width="8.28515625" style="103" hidden="1"/>
    <col min="8197" max="8197" width="8.42578125" style="103" hidden="1"/>
    <col min="8198" max="8198" width="9" style="103" hidden="1"/>
    <col min="8199" max="8199" width="8" style="103" hidden="1"/>
    <col min="8200" max="8205" width="12.28515625" style="103" hidden="1"/>
    <col min="8206" max="8206" width="11.28515625" style="103" hidden="1"/>
    <col min="8207" max="8448" width="12.28515625" style="103" hidden="1"/>
    <col min="8449" max="8449" width="53.85546875" style="103" hidden="1"/>
    <col min="8450" max="8451" width="7.7109375" style="103" hidden="1"/>
    <col min="8452" max="8452" width="8.28515625" style="103" hidden="1"/>
    <col min="8453" max="8453" width="8.42578125" style="103" hidden="1"/>
    <col min="8454" max="8454" width="9" style="103" hidden="1"/>
    <col min="8455" max="8455" width="8" style="103" hidden="1"/>
    <col min="8456" max="8461" width="12.28515625" style="103" hidden="1"/>
    <col min="8462" max="8462" width="11.28515625" style="103" hidden="1"/>
    <col min="8463" max="8704" width="12.28515625" style="103" hidden="1"/>
    <col min="8705" max="8705" width="53.85546875" style="103" hidden="1"/>
    <col min="8706" max="8707" width="7.7109375" style="103" hidden="1"/>
    <col min="8708" max="8708" width="8.28515625" style="103" hidden="1"/>
    <col min="8709" max="8709" width="8.42578125" style="103" hidden="1"/>
    <col min="8710" max="8710" width="9" style="103" hidden="1"/>
    <col min="8711" max="8711" width="8" style="103" hidden="1"/>
    <col min="8712" max="8717" width="12.28515625" style="103" hidden="1"/>
    <col min="8718" max="8718" width="11.28515625" style="103" hidden="1"/>
    <col min="8719" max="8960" width="12.28515625" style="103" hidden="1"/>
    <col min="8961" max="8961" width="53.85546875" style="103" hidden="1"/>
    <col min="8962" max="8963" width="7.7109375" style="103" hidden="1"/>
    <col min="8964" max="8964" width="8.28515625" style="103" hidden="1"/>
    <col min="8965" max="8965" width="8.42578125" style="103" hidden="1"/>
    <col min="8966" max="8966" width="9" style="103" hidden="1"/>
    <col min="8967" max="8967" width="8" style="103" hidden="1"/>
    <col min="8968" max="8973" width="12.28515625" style="103" hidden="1"/>
    <col min="8974" max="8974" width="11.28515625" style="103" hidden="1"/>
    <col min="8975" max="9216" width="12.28515625" style="103" hidden="1"/>
    <col min="9217" max="9217" width="53.85546875" style="103" hidden="1"/>
    <col min="9218" max="9219" width="7.7109375" style="103" hidden="1"/>
    <col min="9220" max="9220" width="8.28515625" style="103" hidden="1"/>
    <col min="9221" max="9221" width="8.42578125" style="103" hidden="1"/>
    <col min="9222" max="9222" width="9" style="103" hidden="1"/>
    <col min="9223" max="9223" width="8" style="103" hidden="1"/>
    <col min="9224" max="9229" width="12.28515625" style="103" hidden="1"/>
    <col min="9230" max="9230" width="11.28515625" style="103" hidden="1"/>
    <col min="9231" max="9472" width="12.28515625" style="103" hidden="1"/>
    <col min="9473" max="9473" width="53.85546875" style="103" hidden="1"/>
    <col min="9474" max="9475" width="7.7109375" style="103" hidden="1"/>
    <col min="9476" max="9476" width="8.28515625" style="103" hidden="1"/>
    <col min="9477" max="9477" width="8.42578125" style="103" hidden="1"/>
    <col min="9478" max="9478" width="9" style="103" hidden="1"/>
    <col min="9479" max="9479" width="8" style="103" hidden="1"/>
    <col min="9480" max="9485" width="12.28515625" style="103" hidden="1"/>
    <col min="9486" max="9486" width="11.28515625" style="103" hidden="1"/>
    <col min="9487" max="9728" width="12.28515625" style="103" hidden="1"/>
    <col min="9729" max="9729" width="53.85546875" style="103" hidden="1"/>
    <col min="9730" max="9731" width="7.7109375" style="103" hidden="1"/>
    <col min="9732" max="9732" width="8.28515625" style="103" hidden="1"/>
    <col min="9733" max="9733" width="8.42578125" style="103" hidden="1"/>
    <col min="9734" max="9734" width="9" style="103" hidden="1"/>
    <col min="9735" max="9735" width="8" style="103" hidden="1"/>
    <col min="9736" max="9741" width="12.28515625" style="103" hidden="1"/>
    <col min="9742" max="9742" width="11.28515625" style="103" hidden="1"/>
    <col min="9743" max="9984" width="12.28515625" style="103" hidden="1"/>
    <col min="9985" max="9985" width="53.85546875" style="103" hidden="1"/>
    <col min="9986" max="9987" width="7.7109375" style="103" hidden="1"/>
    <col min="9988" max="9988" width="8.28515625" style="103" hidden="1"/>
    <col min="9989" max="9989" width="8.42578125" style="103" hidden="1"/>
    <col min="9990" max="9990" width="9" style="103" hidden="1"/>
    <col min="9991" max="9991" width="8" style="103" hidden="1"/>
    <col min="9992" max="9997" width="12.28515625" style="103" hidden="1"/>
    <col min="9998" max="9998" width="11.28515625" style="103" hidden="1"/>
    <col min="9999" max="10240" width="12.28515625" style="103" hidden="1"/>
    <col min="10241" max="10241" width="53.85546875" style="103" hidden="1"/>
    <col min="10242" max="10243" width="7.7109375" style="103" hidden="1"/>
    <col min="10244" max="10244" width="8.28515625" style="103" hidden="1"/>
    <col min="10245" max="10245" width="8.42578125" style="103" hidden="1"/>
    <col min="10246" max="10246" width="9" style="103" hidden="1"/>
    <col min="10247" max="10247" width="8" style="103" hidden="1"/>
    <col min="10248" max="10253" width="12.28515625" style="103" hidden="1"/>
    <col min="10254" max="10254" width="11.28515625" style="103" hidden="1"/>
    <col min="10255" max="10496" width="12.28515625" style="103" hidden="1"/>
    <col min="10497" max="10497" width="53.85546875" style="103" hidden="1"/>
    <col min="10498" max="10499" width="7.7109375" style="103" hidden="1"/>
    <col min="10500" max="10500" width="8.28515625" style="103" hidden="1"/>
    <col min="10501" max="10501" width="8.42578125" style="103" hidden="1"/>
    <col min="10502" max="10502" width="9" style="103" hidden="1"/>
    <col min="10503" max="10503" width="8" style="103" hidden="1"/>
    <col min="10504" max="10509" width="12.28515625" style="103" hidden="1"/>
    <col min="10510" max="10510" width="11.28515625" style="103" hidden="1"/>
    <col min="10511" max="10752" width="12.28515625" style="103" hidden="1"/>
    <col min="10753" max="10753" width="53.85546875" style="103" hidden="1"/>
    <col min="10754" max="10755" width="7.7109375" style="103" hidden="1"/>
    <col min="10756" max="10756" width="8.28515625" style="103" hidden="1"/>
    <col min="10757" max="10757" width="8.42578125" style="103" hidden="1"/>
    <col min="10758" max="10758" width="9" style="103" hidden="1"/>
    <col min="10759" max="10759" width="8" style="103" hidden="1"/>
    <col min="10760" max="10765" width="12.28515625" style="103" hidden="1"/>
    <col min="10766" max="10766" width="11.28515625" style="103" hidden="1"/>
    <col min="10767" max="11008" width="12.28515625" style="103" hidden="1"/>
    <col min="11009" max="11009" width="53.85546875" style="103" hidden="1"/>
    <col min="11010" max="11011" width="7.7109375" style="103" hidden="1"/>
    <col min="11012" max="11012" width="8.28515625" style="103" hidden="1"/>
    <col min="11013" max="11013" width="8.42578125" style="103" hidden="1"/>
    <col min="11014" max="11014" width="9" style="103" hidden="1"/>
    <col min="11015" max="11015" width="8" style="103" hidden="1"/>
    <col min="11016" max="11021" width="12.28515625" style="103" hidden="1"/>
    <col min="11022" max="11022" width="11.28515625" style="103" hidden="1"/>
    <col min="11023" max="11264" width="12.28515625" style="103" hidden="1"/>
    <col min="11265" max="11265" width="53.85546875" style="103" hidden="1"/>
    <col min="11266" max="11267" width="7.7109375" style="103" hidden="1"/>
    <col min="11268" max="11268" width="8.28515625" style="103" hidden="1"/>
    <col min="11269" max="11269" width="8.42578125" style="103" hidden="1"/>
    <col min="11270" max="11270" width="9" style="103" hidden="1"/>
    <col min="11271" max="11271" width="8" style="103" hidden="1"/>
    <col min="11272" max="11277" width="12.28515625" style="103" hidden="1"/>
    <col min="11278" max="11278" width="11.28515625" style="103" hidden="1"/>
    <col min="11279" max="11520" width="12.28515625" style="103" hidden="1"/>
    <col min="11521" max="11521" width="53.85546875" style="103" hidden="1"/>
    <col min="11522" max="11523" width="7.7109375" style="103" hidden="1"/>
    <col min="11524" max="11524" width="8.28515625" style="103" hidden="1"/>
    <col min="11525" max="11525" width="8.42578125" style="103" hidden="1"/>
    <col min="11526" max="11526" width="9" style="103" hidden="1"/>
    <col min="11527" max="11527" width="8" style="103" hidden="1"/>
    <col min="11528" max="11533" width="12.28515625" style="103" hidden="1"/>
    <col min="11534" max="11534" width="11.28515625" style="103" hidden="1"/>
    <col min="11535" max="11776" width="12.28515625" style="103" hidden="1"/>
    <col min="11777" max="11777" width="53.85546875" style="103" hidden="1"/>
    <col min="11778" max="11779" width="7.7109375" style="103" hidden="1"/>
    <col min="11780" max="11780" width="8.28515625" style="103" hidden="1"/>
    <col min="11781" max="11781" width="8.42578125" style="103" hidden="1"/>
    <col min="11782" max="11782" width="9" style="103" hidden="1"/>
    <col min="11783" max="11783" width="8" style="103" hidden="1"/>
    <col min="11784" max="11789" width="12.28515625" style="103" hidden="1"/>
    <col min="11790" max="11790" width="11.28515625" style="103" hidden="1"/>
    <col min="11791" max="12032" width="12.28515625" style="103" hidden="1"/>
    <col min="12033" max="12033" width="53.85546875" style="103" hidden="1"/>
    <col min="12034" max="12035" width="7.7109375" style="103" hidden="1"/>
    <col min="12036" max="12036" width="8.28515625" style="103" hidden="1"/>
    <col min="12037" max="12037" width="8.42578125" style="103" hidden="1"/>
    <col min="12038" max="12038" width="9" style="103" hidden="1"/>
    <col min="12039" max="12039" width="8" style="103" hidden="1"/>
    <col min="12040" max="12045" width="12.28515625" style="103" hidden="1"/>
    <col min="12046" max="12046" width="11.28515625" style="103" hidden="1"/>
    <col min="12047" max="12288" width="12.28515625" style="103" hidden="1"/>
    <col min="12289" max="12289" width="53.85546875" style="103" hidden="1"/>
    <col min="12290" max="12291" width="7.7109375" style="103" hidden="1"/>
    <col min="12292" max="12292" width="8.28515625" style="103" hidden="1"/>
    <col min="12293" max="12293" width="8.42578125" style="103" hidden="1"/>
    <col min="12294" max="12294" width="9" style="103" hidden="1"/>
    <col min="12295" max="12295" width="8" style="103" hidden="1"/>
    <col min="12296" max="12301" width="12.28515625" style="103" hidden="1"/>
    <col min="12302" max="12302" width="11.28515625" style="103" hidden="1"/>
    <col min="12303" max="12544" width="12.28515625" style="103" hidden="1"/>
    <col min="12545" max="12545" width="53.85546875" style="103" hidden="1"/>
    <col min="12546" max="12547" width="7.7109375" style="103" hidden="1"/>
    <col min="12548" max="12548" width="8.28515625" style="103" hidden="1"/>
    <col min="12549" max="12549" width="8.42578125" style="103" hidden="1"/>
    <col min="12550" max="12550" width="9" style="103" hidden="1"/>
    <col min="12551" max="12551" width="8" style="103" hidden="1"/>
    <col min="12552" max="12557" width="12.28515625" style="103" hidden="1"/>
    <col min="12558" max="12558" width="11.28515625" style="103" hidden="1"/>
    <col min="12559" max="12800" width="12.28515625" style="103" hidden="1"/>
    <col min="12801" max="12801" width="53.85546875" style="103" hidden="1"/>
    <col min="12802" max="12803" width="7.7109375" style="103" hidden="1"/>
    <col min="12804" max="12804" width="8.28515625" style="103" hidden="1"/>
    <col min="12805" max="12805" width="8.42578125" style="103" hidden="1"/>
    <col min="12806" max="12806" width="9" style="103" hidden="1"/>
    <col min="12807" max="12807" width="8" style="103" hidden="1"/>
    <col min="12808" max="12813" width="12.28515625" style="103" hidden="1"/>
    <col min="12814" max="12814" width="11.28515625" style="103" hidden="1"/>
    <col min="12815" max="13056" width="12.28515625" style="103" hidden="1"/>
    <col min="13057" max="13057" width="53.85546875" style="103" hidden="1"/>
    <col min="13058" max="13059" width="7.7109375" style="103" hidden="1"/>
    <col min="13060" max="13060" width="8.28515625" style="103" hidden="1"/>
    <col min="13061" max="13061" width="8.42578125" style="103" hidden="1"/>
    <col min="13062" max="13062" width="9" style="103" hidden="1"/>
    <col min="13063" max="13063" width="8" style="103" hidden="1"/>
    <col min="13064" max="13069" width="12.28515625" style="103" hidden="1"/>
    <col min="13070" max="13070" width="11.28515625" style="103" hidden="1"/>
    <col min="13071" max="13312" width="12.28515625" style="103" hidden="1"/>
    <col min="13313" max="13313" width="53.85546875" style="103" hidden="1"/>
    <col min="13314" max="13315" width="7.7109375" style="103" hidden="1"/>
    <col min="13316" max="13316" width="8.28515625" style="103" hidden="1"/>
    <col min="13317" max="13317" width="8.42578125" style="103" hidden="1"/>
    <col min="13318" max="13318" width="9" style="103" hidden="1"/>
    <col min="13319" max="13319" width="8" style="103" hidden="1"/>
    <col min="13320" max="13325" width="12.28515625" style="103" hidden="1"/>
    <col min="13326" max="13326" width="11.28515625" style="103" hidden="1"/>
    <col min="13327" max="13568" width="12.28515625" style="103" hidden="1"/>
    <col min="13569" max="13569" width="53.85546875" style="103" hidden="1"/>
    <col min="13570" max="13571" width="7.7109375" style="103" hidden="1"/>
    <col min="13572" max="13572" width="8.28515625" style="103" hidden="1"/>
    <col min="13573" max="13573" width="8.42578125" style="103" hidden="1"/>
    <col min="13574" max="13574" width="9" style="103" hidden="1"/>
    <col min="13575" max="13575" width="8" style="103" hidden="1"/>
    <col min="13576" max="13581" width="12.28515625" style="103" hidden="1"/>
    <col min="13582" max="13582" width="11.28515625" style="103" hidden="1"/>
    <col min="13583" max="13824" width="12.28515625" style="103" hidden="1"/>
    <col min="13825" max="13825" width="53.85546875" style="103" hidden="1"/>
    <col min="13826" max="13827" width="7.7109375" style="103" hidden="1"/>
    <col min="13828" max="13828" width="8.28515625" style="103" hidden="1"/>
    <col min="13829" max="13829" width="8.42578125" style="103" hidden="1"/>
    <col min="13830" max="13830" width="9" style="103" hidden="1"/>
    <col min="13831" max="13831" width="8" style="103" hidden="1"/>
    <col min="13832" max="13837" width="12.28515625" style="103" hidden="1"/>
    <col min="13838" max="13838" width="11.28515625" style="103" hidden="1"/>
    <col min="13839" max="14080" width="12.28515625" style="103" hidden="1"/>
    <col min="14081" max="14081" width="53.85546875" style="103" hidden="1"/>
    <col min="14082" max="14083" width="7.7109375" style="103" hidden="1"/>
    <col min="14084" max="14084" width="8.28515625" style="103" hidden="1"/>
    <col min="14085" max="14085" width="8.42578125" style="103" hidden="1"/>
    <col min="14086" max="14086" width="9" style="103" hidden="1"/>
    <col min="14087" max="14087" width="8" style="103" hidden="1"/>
    <col min="14088" max="14093" width="12.28515625" style="103" hidden="1"/>
    <col min="14094" max="14094" width="11.28515625" style="103" hidden="1"/>
    <col min="14095" max="14336" width="12.28515625" style="103" hidden="1"/>
    <col min="14337" max="14337" width="53.85546875" style="103" hidden="1"/>
    <col min="14338" max="14339" width="7.7109375" style="103" hidden="1"/>
    <col min="14340" max="14340" width="8.28515625" style="103" hidden="1"/>
    <col min="14341" max="14341" width="8.42578125" style="103" hidden="1"/>
    <col min="14342" max="14342" width="9" style="103" hidden="1"/>
    <col min="14343" max="14343" width="8" style="103" hidden="1"/>
    <col min="14344" max="14349" width="12.28515625" style="103" hidden="1"/>
    <col min="14350" max="14350" width="11.28515625" style="103" hidden="1"/>
    <col min="14351" max="14592" width="12.28515625" style="103" hidden="1"/>
    <col min="14593" max="14593" width="53.85546875" style="103" hidden="1"/>
    <col min="14594" max="14595" width="7.7109375" style="103" hidden="1"/>
    <col min="14596" max="14596" width="8.28515625" style="103" hidden="1"/>
    <col min="14597" max="14597" width="8.42578125" style="103" hidden="1"/>
    <col min="14598" max="14598" width="9" style="103" hidden="1"/>
    <col min="14599" max="14599" width="8" style="103" hidden="1"/>
    <col min="14600" max="14605" width="12.28515625" style="103" hidden="1"/>
    <col min="14606" max="14606" width="11.28515625" style="103" hidden="1"/>
    <col min="14607" max="14848" width="12.28515625" style="103" hidden="1"/>
    <col min="14849" max="14849" width="53.85546875" style="103" hidden="1"/>
    <col min="14850" max="14851" width="7.7109375" style="103" hidden="1"/>
    <col min="14852" max="14852" width="8.28515625" style="103" hidden="1"/>
    <col min="14853" max="14853" width="8.42578125" style="103" hidden="1"/>
    <col min="14854" max="14854" width="9" style="103" hidden="1"/>
    <col min="14855" max="14855" width="8" style="103" hidden="1"/>
    <col min="14856" max="14861" width="12.28515625" style="103" hidden="1"/>
    <col min="14862" max="14862" width="11.28515625" style="103" hidden="1"/>
    <col min="14863" max="15104" width="12.28515625" style="103" hidden="1"/>
    <col min="15105" max="15105" width="53.85546875" style="103" hidden="1"/>
    <col min="15106" max="15107" width="7.7109375" style="103" hidden="1"/>
    <col min="15108" max="15108" width="8.28515625" style="103" hidden="1"/>
    <col min="15109" max="15109" width="8.42578125" style="103" hidden="1"/>
    <col min="15110" max="15110" width="9" style="103" hidden="1"/>
    <col min="15111" max="15111" width="8" style="103" hidden="1"/>
    <col min="15112" max="15117" width="12.28515625" style="103" hidden="1"/>
    <col min="15118" max="15118" width="11.28515625" style="103" hidden="1"/>
    <col min="15119" max="15360" width="12.28515625" style="103" hidden="1"/>
    <col min="15361" max="15361" width="53.85546875" style="103" hidden="1"/>
    <col min="15362" max="15363" width="7.7109375" style="103" hidden="1"/>
    <col min="15364" max="15364" width="8.28515625" style="103" hidden="1"/>
    <col min="15365" max="15365" width="8.42578125" style="103" hidden="1"/>
    <col min="15366" max="15366" width="9" style="103" hidden="1"/>
    <col min="15367" max="15367" width="8" style="103" hidden="1"/>
    <col min="15368" max="15373" width="12.28515625" style="103" hidden="1"/>
    <col min="15374" max="15374" width="11.28515625" style="103" hidden="1"/>
    <col min="15375" max="15616" width="12.28515625" style="103" hidden="1"/>
    <col min="15617" max="15617" width="53.85546875" style="103" hidden="1"/>
    <col min="15618" max="15619" width="7.7109375" style="103" hidden="1"/>
    <col min="15620" max="15620" width="8.28515625" style="103" hidden="1"/>
    <col min="15621" max="15621" width="8.42578125" style="103" hidden="1"/>
    <col min="15622" max="15622" width="9" style="103" hidden="1"/>
    <col min="15623" max="15623" width="8" style="103" hidden="1"/>
    <col min="15624" max="15629" width="12.28515625" style="103" hidden="1"/>
    <col min="15630" max="15630" width="11.28515625" style="103" hidden="1"/>
    <col min="15631" max="15872" width="12.28515625" style="103" hidden="1"/>
    <col min="15873" max="15873" width="53.85546875" style="103" hidden="1"/>
    <col min="15874" max="15875" width="7.7109375" style="103" hidden="1"/>
    <col min="15876" max="15876" width="8.28515625" style="103" hidden="1"/>
    <col min="15877" max="15877" width="8.42578125" style="103" hidden="1"/>
    <col min="15878" max="15878" width="9" style="103" hidden="1"/>
    <col min="15879" max="15879" width="8" style="103" hidden="1"/>
    <col min="15880" max="15885" width="12.28515625" style="103" hidden="1"/>
    <col min="15886" max="15886" width="11.28515625" style="103" hidden="1"/>
    <col min="15887" max="16128" width="12.28515625" style="103" hidden="1"/>
    <col min="16129" max="16129" width="53.85546875" style="103" hidden="1"/>
    <col min="16130" max="16131" width="7.7109375" style="103" hidden="1"/>
    <col min="16132" max="16132" width="8.28515625" style="103" hidden="1"/>
    <col min="16133" max="16133" width="8.42578125" style="103" hidden="1"/>
    <col min="16134" max="16134" width="9" style="103" hidden="1"/>
    <col min="16135" max="16135" width="8" style="103" hidden="1"/>
    <col min="16136" max="16141" width="12.28515625" style="103" hidden="1"/>
    <col min="16142" max="16142" width="11.28515625" style="103" hidden="1"/>
    <col min="16143" max="16384" width="12.28515625" style="103" hidden="1"/>
  </cols>
  <sheetData>
    <row r="1" spans="1:246" ht="15.75" x14ac:dyDescent="0.25">
      <c r="A1" s="99"/>
      <c r="B1" s="99"/>
      <c r="C1" s="140"/>
      <c r="D1" s="99"/>
      <c r="E1" s="99"/>
      <c r="F1" s="99"/>
      <c r="G1" s="99"/>
      <c r="H1" s="99"/>
      <c r="I1" s="99"/>
      <c r="N1" s="99"/>
      <c r="P1" s="190" t="s">
        <v>187</v>
      </c>
    </row>
    <row r="2" spans="1:246" ht="15.75" customHeight="1" x14ac:dyDescent="0.3">
      <c r="A2" s="234" t="s">
        <v>137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</row>
    <row r="3" spans="1:246" ht="18.75" customHeight="1" x14ac:dyDescent="0.25">
      <c r="A3" s="235" t="s">
        <v>138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</row>
    <row r="4" spans="1:246" ht="8.1" customHeight="1" x14ac:dyDescent="0.25">
      <c r="A4" s="141"/>
      <c r="B4" s="141"/>
      <c r="C4" s="141"/>
      <c r="D4" s="141"/>
      <c r="E4" s="141"/>
      <c r="F4" s="141"/>
      <c r="G4" s="141"/>
      <c r="H4" s="141"/>
      <c r="I4" s="141"/>
      <c r="J4" s="141"/>
      <c r="K4" s="141"/>
      <c r="L4" s="141"/>
      <c r="M4" s="141"/>
      <c r="N4" s="141"/>
    </row>
    <row r="5" spans="1:246" ht="18.75" customHeight="1" x14ac:dyDescent="0.3">
      <c r="A5" s="234" t="s">
        <v>139</v>
      </c>
      <c r="B5" s="234"/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</row>
    <row r="6" spans="1:246" ht="18.75" x14ac:dyDescent="0.3">
      <c r="A6" s="234" t="s">
        <v>140</v>
      </c>
      <c r="B6" s="234"/>
      <c r="C6" s="234"/>
      <c r="D6" s="234"/>
      <c r="E6" s="234"/>
      <c r="F6" s="234"/>
      <c r="G6" s="234"/>
      <c r="H6" s="234"/>
      <c r="I6" s="234"/>
      <c r="J6" s="234"/>
      <c r="K6" s="234"/>
      <c r="L6" s="234"/>
      <c r="M6" s="234"/>
      <c r="N6" s="234"/>
      <c r="O6" s="107"/>
      <c r="P6" s="107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  <c r="BO6" s="107"/>
      <c r="BP6" s="107"/>
      <c r="BQ6" s="107"/>
      <c r="BR6" s="107"/>
      <c r="BS6" s="107"/>
      <c r="BT6" s="107"/>
      <c r="BU6" s="107"/>
      <c r="BV6" s="107"/>
      <c r="BW6" s="107"/>
      <c r="BX6" s="107"/>
      <c r="BY6" s="107"/>
      <c r="BZ6" s="107"/>
      <c r="CA6" s="107"/>
      <c r="CB6" s="107"/>
      <c r="CC6" s="107"/>
      <c r="CD6" s="107"/>
      <c r="CE6" s="107"/>
      <c r="CF6" s="107"/>
      <c r="CG6" s="107"/>
      <c r="CH6" s="107"/>
      <c r="CI6" s="107"/>
      <c r="CJ6" s="107"/>
      <c r="CK6" s="107"/>
      <c r="CL6" s="107"/>
      <c r="CM6" s="107"/>
      <c r="CN6" s="107"/>
      <c r="CO6" s="107"/>
      <c r="CP6" s="107"/>
      <c r="CQ6" s="107"/>
      <c r="CR6" s="107"/>
      <c r="CS6" s="107"/>
      <c r="CT6" s="107"/>
      <c r="CU6" s="107"/>
      <c r="CV6" s="107"/>
      <c r="CW6" s="107"/>
      <c r="CX6" s="107"/>
      <c r="CY6" s="107"/>
      <c r="CZ6" s="107"/>
      <c r="DA6" s="107"/>
      <c r="DB6" s="107"/>
      <c r="DC6" s="107"/>
      <c r="DD6" s="107"/>
      <c r="DE6" s="107"/>
      <c r="DF6" s="107"/>
      <c r="DG6" s="107"/>
      <c r="DH6" s="107"/>
      <c r="DI6" s="107"/>
      <c r="DJ6" s="107"/>
      <c r="DK6" s="107"/>
      <c r="DL6" s="107"/>
      <c r="DM6" s="107"/>
      <c r="DN6" s="107"/>
      <c r="DO6" s="107"/>
      <c r="DP6" s="107"/>
      <c r="DQ6" s="107"/>
      <c r="DR6" s="107"/>
      <c r="DS6" s="107"/>
      <c r="DT6" s="107"/>
      <c r="DU6" s="107"/>
      <c r="DV6" s="107"/>
      <c r="DW6" s="107"/>
      <c r="DX6" s="107"/>
      <c r="DY6" s="107"/>
      <c r="DZ6" s="107"/>
      <c r="EA6" s="107"/>
      <c r="EB6" s="107"/>
      <c r="EC6" s="107"/>
      <c r="ED6" s="107"/>
      <c r="EE6" s="107"/>
      <c r="EF6" s="107"/>
      <c r="EG6" s="107"/>
      <c r="EH6" s="107"/>
      <c r="EI6" s="107"/>
      <c r="EJ6" s="107"/>
      <c r="EK6" s="107"/>
      <c r="EL6" s="107"/>
      <c r="EM6" s="107"/>
      <c r="EN6" s="107"/>
      <c r="EO6" s="107"/>
      <c r="EP6" s="107"/>
      <c r="EQ6" s="107"/>
      <c r="ER6" s="107"/>
      <c r="ES6" s="107"/>
      <c r="ET6" s="107"/>
      <c r="EU6" s="107"/>
      <c r="EV6" s="107"/>
      <c r="EW6" s="107"/>
      <c r="EX6" s="107"/>
      <c r="EY6" s="107"/>
      <c r="EZ6" s="107"/>
      <c r="FA6" s="107"/>
      <c r="FB6" s="107"/>
      <c r="FC6" s="107"/>
      <c r="FD6" s="107"/>
      <c r="FE6" s="107"/>
      <c r="FF6" s="107"/>
      <c r="FG6" s="107"/>
      <c r="FH6" s="107"/>
      <c r="FI6" s="107"/>
      <c r="FJ6" s="107"/>
      <c r="FK6" s="107"/>
      <c r="FL6" s="107"/>
      <c r="FM6" s="107"/>
      <c r="FN6" s="107"/>
      <c r="FO6" s="107"/>
      <c r="FP6" s="107"/>
      <c r="FQ6" s="107"/>
      <c r="FR6" s="107"/>
      <c r="FS6" s="107"/>
      <c r="FT6" s="107"/>
      <c r="FU6" s="107"/>
      <c r="FV6" s="107"/>
      <c r="FW6" s="107"/>
      <c r="FX6" s="107"/>
      <c r="FY6" s="107"/>
      <c r="FZ6" s="107"/>
      <c r="GA6" s="107"/>
      <c r="GB6" s="107"/>
      <c r="GC6" s="107"/>
      <c r="GD6" s="107"/>
      <c r="GE6" s="107"/>
      <c r="GF6" s="107"/>
      <c r="GG6" s="107"/>
      <c r="GH6" s="107"/>
      <c r="GI6" s="107"/>
      <c r="GJ6" s="107"/>
      <c r="GK6" s="107"/>
      <c r="GL6" s="107"/>
      <c r="GM6" s="107"/>
      <c r="GN6" s="107"/>
      <c r="GO6" s="107"/>
      <c r="GP6" s="107"/>
      <c r="GQ6" s="107"/>
      <c r="GR6" s="107"/>
      <c r="GS6" s="107"/>
      <c r="GT6" s="107"/>
      <c r="GU6" s="107"/>
      <c r="GV6" s="107"/>
      <c r="GW6" s="107"/>
      <c r="GX6" s="107"/>
      <c r="GY6" s="107"/>
      <c r="GZ6" s="107"/>
      <c r="HA6" s="107"/>
      <c r="HB6" s="107"/>
      <c r="HC6" s="107"/>
      <c r="HD6" s="107"/>
      <c r="HE6" s="107"/>
      <c r="HF6" s="107"/>
      <c r="HG6" s="107"/>
      <c r="HH6" s="107"/>
      <c r="HI6" s="107"/>
      <c r="HJ6" s="107"/>
      <c r="HK6" s="107"/>
      <c r="HL6" s="107"/>
      <c r="HM6" s="107"/>
      <c r="HN6" s="107"/>
      <c r="HO6" s="107"/>
      <c r="HP6" s="107"/>
      <c r="HQ6" s="107"/>
      <c r="HR6" s="107"/>
      <c r="HS6" s="107"/>
      <c r="HT6" s="107"/>
      <c r="HU6" s="107"/>
      <c r="HV6" s="107"/>
      <c r="HW6" s="107"/>
      <c r="HX6" s="107"/>
      <c r="HY6" s="107"/>
      <c r="HZ6" s="107"/>
      <c r="IA6" s="107"/>
      <c r="IB6" s="107"/>
      <c r="IC6" s="107"/>
      <c r="ID6" s="107"/>
      <c r="IE6" s="107"/>
      <c r="IF6" s="107"/>
      <c r="IG6" s="107"/>
      <c r="IH6" s="107"/>
      <c r="II6" s="107"/>
      <c r="IJ6" s="107"/>
      <c r="IK6" s="107"/>
      <c r="IL6" s="107"/>
    </row>
    <row r="7" spans="1:246" ht="6" customHeight="1" thickBot="1" x14ac:dyDescent="0.25">
      <c r="A7" s="108"/>
      <c r="B7" s="108"/>
      <c r="C7" s="108"/>
      <c r="D7" s="108"/>
      <c r="E7" s="108"/>
      <c r="G7" s="108"/>
      <c r="H7" s="108"/>
      <c r="N7" s="108"/>
    </row>
    <row r="8" spans="1:246" s="3" customFormat="1" ht="16.5" customHeight="1" x14ac:dyDescent="0.2">
      <c r="A8" s="236" t="s">
        <v>141</v>
      </c>
      <c r="B8" s="232" t="s">
        <v>154</v>
      </c>
      <c r="C8" s="232" t="s">
        <v>155</v>
      </c>
      <c r="D8" s="232" t="s">
        <v>156</v>
      </c>
      <c r="E8" s="232" t="s">
        <v>157</v>
      </c>
      <c r="F8" s="232" t="s">
        <v>158</v>
      </c>
      <c r="G8" s="232" t="s">
        <v>159</v>
      </c>
      <c r="H8" s="232" t="s">
        <v>160</v>
      </c>
      <c r="I8" s="232" t="s">
        <v>161</v>
      </c>
      <c r="J8" s="232" t="s">
        <v>162</v>
      </c>
      <c r="K8" s="232" t="s">
        <v>163</v>
      </c>
      <c r="L8" s="232" t="s">
        <v>164</v>
      </c>
      <c r="M8" s="232" t="s">
        <v>165</v>
      </c>
      <c r="N8" s="232" t="s">
        <v>166</v>
      </c>
    </row>
    <row r="9" spans="1:246" s="3" customFormat="1" ht="23.25" customHeight="1" thickBot="1" x14ac:dyDescent="0.25">
      <c r="A9" s="237"/>
      <c r="B9" s="233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</row>
    <row r="10" spans="1:246" s="10" customFormat="1" ht="12.75" x14ac:dyDescent="0.2">
      <c r="A10" s="8" t="s">
        <v>1</v>
      </c>
      <c r="B10" s="115">
        <f>IF($A10="","",'Situfin serie mensual'!IT2)</f>
        <v>3804.6259361790007</v>
      </c>
      <c r="C10" s="115">
        <f>IF($A10="","",'Situfin serie mensual'!IU2)</f>
        <v>3209.7257207530001</v>
      </c>
      <c r="D10" s="115">
        <f>IF($A10="","",'Situfin serie mensual'!IV2)</f>
        <v>3438.5597139500001</v>
      </c>
      <c r="E10" s="115">
        <f>IF($A10="","",'Situfin serie mensual'!IW2)</f>
        <v>5280.9667066130005</v>
      </c>
      <c r="F10" s="115">
        <f>IF($A10="","",'Situfin serie mensual'!IX2)</f>
        <v>5401.0182893279998</v>
      </c>
      <c r="G10" s="115">
        <f>IF($A10="","",'Situfin serie mensual'!IY2)</f>
        <v>4396.6861224169998</v>
      </c>
      <c r="H10" s="115">
        <f>IF($A10="","",'Situfin serie mensual'!IZ2)</f>
        <v>4740.8327462739999</v>
      </c>
      <c r="I10" s="115">
        <f>IF($A10="","",'Situfin serie mensual'!JA2)</f>
        <v>0</v>
      </c>
      <c r="J10" s="115">
        <f>IF($A10="","",'Situfin serie mensual'!JB2)</f>
        <v>0</v>
      </c>
      <c r="K10" s="115">
        <f>IF($A10="","",'Situfin serie mensual'!JC2)</f>
        <v>0</v>
      </c>
      <c r="L10" s="115">
        <f>IF($A10="","",'Situfin serie mensual'!JD2)</f>
        <v>0</v>
      </c>
      <c r="M10" s="115">
        <f>IF($A10="","",'Situfin serie mensual'!JE2)</f>
        <v>0</v>
      </c>
      <c r="N10" s="115">
        <f>+SUM(B10:M10)</f>
        <v>30272.415235513996</v>
      </c>
    </row>
    <row r="11" spans="1:246" s="10" customFormat="1" ht="12.75" x14ac:dyDescent="0.2">
      <c r="A11" s="8"/>
      <c r="B11" s="113"/>
      <c r="C11" s="113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</row>
    <row r="12" spans="1:246" s="10" customFormat="1" ht="12.75" outlineLevel="1" x14ac:dyDescent="0.2">
      <c r="A12" s="10" t="s">
        <v>93</v>
      </c>
      <c r="B12" s="115">
        <f>IF($A12="","",'Situfin serie mensual'!IT4)</f>
        <v>2901.7446344780005</v>
      </c>
      <c r="C12" s="115">
        <f>IF($A12="","",'Situfin serie mensual'!IU4)</f>
        <v>2370.0602069780002</v>
      </c>
      <c r="D12" s="115">
        <f>IF($A12="","",'Situfin serie mensual'!IV4)</f>
        <v>2680.8021049700001</v>
      </c>
      <c r="E12" s="115">
        <f>IF($A12="","",'Situfin serie mensual'!IW4)</f>
        <v>4063.1005273820001</v>
      </c>
      <c r="F12" s="115">
        <f>IF($A12="","",'Situfin serie mensual'!IX4)</f>
        <v>4387.6120386270004</v>
      </c>
      <c r="G12" s="115">
        <f>IF($A12="","",'Situfin serie mensual'!IY4)</f>
        <v>2655.7522247849997</v>
      </c>
      <c r="H12" s="115">
        <f>IF($A12="","",'Situfin serie mensual'!IZ4)</f>
        <v>3658.4921802580002</v>
      </c>
      <c r="I12" s="115">
        <f>IF($A12="","",'Situfin serie mensual'!JA4)</f>
        <v>0</v>
      </c>
      <c r="J12" s="115">
        <f>IF($A12="","",'Situfin serie mensual'!JB4)</f>
        <v>0</v>
      </c>
      <c r="K12" s="115">
        <f>IF($A12="","",'Situfin serie mensual'!JC4)</f>
        <v>0</v>
      </c>
      <c r="L12" s="115">
        <f>IF($A12="","",'Situfin serie mensual'!JD4)</f>
        <v>0</v>
      </c>
      <c r="M12" s="115">
        <f>IF($A12="","",'Situfin serie mensual'!JE4)</f>
        <v>0</v>
      </c>
      <c r="N12" s="115">
        <f>+SUM(B12:M12)</f>
        <v>22717.563917478001</v>
      </c>
      <c r="O12" s="143"/>
      <c r="P12" s="143"/>
      <c r="Q12" s="116"/>
    </row>
    <row r="13" spans="1:246" s="118" customFormat="1" ht="12.75" x14ac:dyDescent="0.2">
      <c r="A13" s="13"/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0"/>
      <c r="P13" s="10"/>
    </row>
    <row r="14" spans="1:246" s="16" customFormat="1" ht="12.75" outlineLevel="2" x14ac:dyDescent="0.2">
      <c r="A14" s="10" t="s">
        <v>10</v>
      </c>
      <c r="B14" s="115">
        <f>IF($A14="","",'Situfin serie mensual'!IT13)</f>
        <v>307.65857778899999</v>
      </c>
      <c r="C14" s="115">
        <f>IF($A14="","",'Situfin serie mensual'!IU13)</f>
        <v>270.59006107299996</v>
      </c>
      <c r="D14" s="115">
        <f>IF($A14="","",'Situfin serie mensual'!IV13)</f>
        <v>260.42185997299998</v>
      </c>
      <c r="E14" s="115">
        <f>IF($A14="","",'Situfin serie mensual'!IW13)</f>
        <v>258.59573403600001</v>
      </c>
      <c r="F14" s="115">
        <f>IF($A14="","",'Situfin serie mensual'!IX13)</f>
        <v>259.91833523700001</v>
      </c>
      <c r="G14" s="115">
        <f>IF($A14="","",'Situfin serie mensual'!IY13)</f>
        <v>252.199702183</v>
      </c>
      <c r="H14" s="115">
        <f>IF($A14="","",'Situfin serie mensual'!IZ13)</f>
        <v>290.76578039700001</v>
      </c>
      <c r="I14" s="115">
        <f>IF($A14="","",'Situfin serie mensual'!JA13)</f>
        <v>0</v>
      </c>
      <c r="J14" s="115">
        <f>IF($A14="","",'Situfin serie mensual'!JB13)</f>
        <v>0</v>
      </c>
      <c r="K14" s="115">
        <f>IF($A14="","",'Situfin serie mensual'!JC13)</f>
        <v>0</v>
      </c>
      <c r="L14" s="115">
        <f>IF($A14="","",'Situfin serie mensual'!JD13)</f>
        <v>0</v>
      </c>
      <c r="M14" s="115">
        <f>IF($A14="","",'Situfin serie mensual'!JE13)</f>
        <v>0</v>
      </c>
      <c r="N14" s="115">
        <f>+SUM(B14:M14)</f>
        <v>1900.1500506880002</v>
      </c>
      <c r="P14" s="10"/>
    </row>
    <row r="15" spans="1:246" s="118" customFormat="1" ht="12.75" x14ac:dyDescent="0.2">
      <c r="A15" s="13"/>
      <c r="B15" s="117" t="str">
        <f>IF($A15="","",'Situfin serie mensual'!IT14)</f>
        <v/>
      </c>
      <c r="C15" s="117" t="str">
        <f>IF($A15="","",'Situfin serie mensual'!IU14)</f>
        <v/>
      </c>
      <c r="D15" s="117" t="str">
        <f>IF($A15="","",'Situfin serie mensual'!IV14)</f>
        <v/>
      </c>
      <c r="E15" s="117" t="str">
        <f>IF($A15="","",'Situfin serie mensual'!IW14)</f>
        <v/>
      </c>
      <c r="F15" s="117" t="str">
        <f>IF($A15="","",'Situfin serie mensual'!IX14)</f>
        <v/>
      </c>
      <c r="G15" s="117" t="str">
        <f>IF($A15="","",'Situfin serie mensual'!IY14)</f>
        <v/>
      </c>
      <c r="H15" s="117" t="str">
        <f>IF($A15="","",'Situfin serie mensual'!IZ14)</f>
        <v/>
      </c>
      <c r="I15" s="117" t="str">
        <f>IF($A15="","",'Situfin serie mensual'!JA14)</f>
        <v/>
      </c>
      <c r="J15" s="117" t="str">
        <f>IF($A15="","",'Situfin serie mensual'!JB14)</f>
        <v/>
      </c>
      <c r="K15" s="117" t="str">
        <f>IF($A15="","",'Situfin serie mensual'!JC14)</f>
        <v/>
      </c>
      <c r="L15" s="117" t="str">
        <f>IF($A15="","",'Situfin serie mensual'!JD14)</f>
        <v/>
      </c>
      <c r="M15" s="117" t="str">
        <f>IF($A15="","",'Situfin serie mensual'!JE14)</f>
        <v/>
      </c>
      <c r="N15" s="117"/>
      <c r="P15" s="10"/>
    </row>
    <row r="16" spans="1:246" s="16" customFormat="1" ht="12.75" outlineLevel="2" x14ac:dyDescent="0.2">
      <c r="A16" s="10" t="s">
        <v>11</v>
      </c>
      <c r="B16" s="115">
        <f>IF($A16="","",'Situfin serie mensual'!IT15)</f>
        <v>81.670096715</v>
      </c>
      <c r="C16" s="115">
        <f>IF($A16="","",'Situfin serie mensual'!IU15)</f>
        <v>101.03874689</v>
      </c>
      <c r="D16" s="115">
        <f>IF($A16="","",'Situfin serie mensual'!IV15)</f>
        <v>75.467958120999995</v>
      </c>
      <c r="E16" s="115">
        <f>IF($A16="","",'Situfin serie mensual'!IW15)</f>
        <v>321.20730355900002</v>
      </c>
      <c r="F16" s="115">
        <f>IF($A16="","",'Situfin serie mensual'!IX15)</f>
        <v>155.119391001</v>
      </c>
      <c r="G16" s="115">
        <f>IF($A16="","",'Situfin serie mensual'!IY15)</f>
        <v>115.63039133999999</v>
      </c>
      <c r="H16" s="115">
        <f>IF($A16="","",'Situfin serie mensual'!IZ15)</f>
        <v>225.228384334</v>
      </c>
      <c r="I16" s="115">
        <f>IF($A16="","",'Situfin serie mensual'!JA15)</f>
        <v>0</v>
      </c>
      <c r="J16" s="115">
        <f>IF($A16="","",'Situfin serie mensual'!JB15)</f>
        <v>0</v>
      </c>
      <c r="K16" s="115">
        <f>IF($A16="","",'Situfin serie mensual'!JC15)</f>
        <v>0</v>
      </c>
      <c r="L16" s="115">
        <f>IF($A16="","",'Situfin serie mensual'!JD15)</f>
        <v>0</v>
      </c>
      <c r="M16" s="115">
        <f>IF($A16="","",'Situfin serie mensual'!JE15)</f>
        <v>0</v>
      </c>
      <c r="N16" s="115">
        <f t="shared" ref="N16:N33" si="0">+SUM(B16:M16)</f>
        <v>1075.3622719599998</v>
      </c>
      <c r="P16" s="10"/>
    </row>
    <row r="17" spans="1:16" s="118" customFormat="1" ht="12.75" x14ac:dyDescent="0.2">
      <c r="A17" s="13" t="s">
        <v>145</v>
      </c>
      <c r="B17" s="117">
        <f>IF($A17="","",'Situfin serie mensual'!IT16)</f>
        <v>2.8124893599999998</v>
      </c>
      <c r="C17" s="117">
        <f>IF($A17="","",'Situfin serie mensual'!IU16)</f>
        <v>6.700709045</v>
      </c>
      <c r="D17" s="117">
        <f>IF($A17="","",'Situfin serie mensual'!IV16)</f>
        <v>17.430996669999999</v>
      </c>
      <c r="E17" s="117">
        <f>IF($A17="","",'Situfin serie mensual'!IW16)</f>
        <v>0</v>
      </c>
      <c r="F17" s="117">
        <f>IF($A17="","",'Situfin serie mensual'!IX16)</f>
        <v>0</v>
      </c>
      <c r="G17" s="117">
        <f>IF($A17="","",'Situfin serie mensual'!IY16)</f>
        <v>0</v>
      </c>
      <c r="H17" s="117">
        <f>IF($A17="","",'Situfin serie mensual'!IZ16)</f>
        <v>9.2199513769999992</v>
      </c>
      <c r="I17" s="117">
        <f>IF($A17="","",'Situfin serie mensual'!JA16)</f>
        <v>0</v>
      </c>
      <c r="J17" s="117">
        <f>IF($A17="","",'Situfin serie mensual'!JB16)</f>
        <v>0</v>
      </c>
      <c r="K17" s="117">
        <f>IF($A17="","",'Situfin serie mensual'!JC16)</f>
        <v>0</v>
      </c>
      <c r="L17" s="117">
        <f>IF($A17="","",'Situfin serie mensual'!JD16)</f>
        <v>0</v>
      </c>
      <c r="M17" s="117">
        <f>IF($A17="","",'Situfin serie mensual'!JE16)</f>
        <v>0</v>
      </c>
      <c r="N17" s="117">
        <f t="shared" si="0"/>
        <v>36.164146451999997</v>
      </c>
      <c r="P17" s="10"/>
    </row>
    <row r="18" spans="1:16" s="118" customFormat="1" ht="12.75" x14ac:dyDescent="0.2">
      <c r="A18" s="168" t="s">
        <v>181</v>
      </c>
      <c r="B18" s="117">
        <f>IF($A18="","",'Situfin serie mensual'!IT17)</f>
        <v>0</v>
      </c>
      <c r="C18" s="117">
        <f>IF($A18="","",'Situfin serie mensual'!IU17)</f>
        <v>0</v>
      </c>
      <c r="D18" s="117">
        <f>IF($A18="","",'Situfin serie mensual'!IV17)</f>
        <v>0</v>
      </c>
      <c r="E18" s="117">
        <f>IF($A18="","",'Situfin serie mensual'!IW17)</f>
        <v>0</v>
      </c>
      <c r="F18" s="117">
        <f>IF($A18="","",'Situfin serie mensual'!IX17)</f>
        <v>0</v>
      </c>
      <c r="G18" s="117">
        <f>IF($A18="","",'Situfin serie mensual'!IY17)</f>
        <v>0</v>
      </c>
      <c r="H18" s="117">
        <f>IF($A18="","",'Situfin serie mensual'!IZ17)</f>
        <v>0</v>
      </c>
      <c r="I18" s="117">
        <f>IF($A18="","",'Situfin serie mensual'!JA17)</f>
        <v>0</v>
      </c>
      <c r="J18" s="117">
        <f>IF($A18="","",'Situfin serie mensual'!JB17)</f>
        <v>0</v>
      </c>
      <c r="K18" s="117">
        <f>IF($A18="","",'Situfin serie mensual'!JC17)</f>
        <v>0</v>
      </c>
      <c r="L18" s="117">
        <f>IF($A18="","",'Situfin serie mensual'!JD17)</f>
        <v>0</v>
      </c>
      <c r="M18" s="117">
        <f>IF($A18="","",'Situfin serie mensual'!JE17)</f>
        <v>0</v>
      </c>
      <c r="N18" s="117">
        <f t="shared" si="0"/>
        <v>0</v>
      </c>
      <c r="P18" s="10"/>
    </row>
    <row r="19" spans="1:16" s="118" customFormat="1" ht="12.75" x14ac:dyDescent="0.2">
      <c r="A19" s="168" t="s">
        <v>182</v>
      </c>
      <c r="B19" s="117">
        <f>IF($A19="","",'Situfin serie mensual'!IT18)</f>
        <v>2.8124893599999998</v>
      </c>
      <c r="C19" s="117">
        <f>IF($A19="","",'Situfin serie mensual'!IU18)</f>
        <v>6.700709045</v>
      </c>
      <c r="D19" s="117">
        <f>IF($A19="","",'Situfin serie mensual'!IV18)</f>
        <v>17.430996669999999</v>
      </c>
      <c r="E19" s="117">
        <f>IF($A19="","",'Situfin serie mensual'!IW18)</f>
        <v>0</v>
      </c>
      <c r="F19" s="117">
        <f>IF($A19="","",'Situfin serie mensual'!IX18)</f>
        <v>0</v>
      </c>
      <c r="G19" s="117">
        <f>IF($A19="","",'Situfin serie mensual'!IY18)</f>
        <v>0</v>
      </c>
      <c r="H19" s="117">
        <f>IF($A19="","",'Situfin serie mensual'!IZ18)</f>
        <v>9.2199513769999992</v>
      </c>
      <c r="I19" s="117">
        <f>IF($A19="","",'Situfin serie mensual'!JA18)</f>
        <v>0</v>
      </c>
      <c r="J19" s="117">
        <f>IF($A19="","",'Situfin serie mensual'!JB18)</f>
        <v>0</v>
      </c>
      <c r="K19" s="117">
        <f>IF($A19="","",'Situfin serie mensual'!JC18)</f>
        <v>0</v>
      </c>
      <c r="L19" s="117">
        <f>IF($A19="","",'Situfin serie mensual'!JD18)</f>
        <v>0</v>
      </c>
      <c r="M19" s="117">
        <f>IF($A19="","",'Situfin serie mensual'!JE18)</f>
        <v>0</v>
      </c>
      <c r="N19" s="117">
        <f t="shared" si="0"/>
        <v>36.164146451999997</v>
      </c>
      <c r="P19" s="10"/>
    </row>
    <row r="20" spans="1:16" s="118" customFormat="1" ht="12.75" x14ac:dyDescent="0.2">
      <c r="A20" s="13" t="s">
        <v>146</v>
      </c>
      <c r="B20" s="117">
        <f>IF($A20="","",'Situfin serie mensual'!IT19)</f>
        <v>0</v>
      </c>
      <c r="C20" s="117">
        <f>IF($A20="","",'Situfin serie mensual'!IU19)</f>
        <v>0</v>
      </c>
      <c r="D20" s="117">
        <f>IF($A20="","",'Situfin serie mensual'!IV19)</f>
        <v>0</v>
      </c>
      <c r="E20" s="117">
        <f>IF($A20="","",'Situfin serie mensual'!IW19)</f>
        <v>152.51454167499998</v>
      </c>
      <c r="F20" s="117">
        <f>IF($A20="","",'Situfin serie mensual'!IX19)</f>
        <v>0</v>
      </c>
      <c r="G20" s="117">
        <f>IF($A20="","",'Situfin serie mensual'!IY19)</f>
        <v>0</v>
      </c>
      <c r="H20" s="117">
        <f>IF($A20="","",'Situfin serie mensual'!IZ19)</f>
        <v>0</v>
      </c>
      <c r="I20" s="117">
        <f>IF($A20="","",'Situfin serie mensual'!JA19)</f>
        <v>0</v>
      </c>
      <c r="J20" s="117">
        <f>IF($A20="","",'Situfin serie mensual'!JB19)</f>
        <v>0</v>
      </c>
      <c r="K20" s="117">
        <f>IF($A20="","",'Situfin serie mensual'!JC19)</f>
        <v>0</v>
      </c>
      <c r="L20" s="117">
        <f>IF($A20="","",'Situfin serie mensual'!JD19)</f>
        <v>0</v>
      </c>
      <c r="M20" s="117">
        <f>IF($A20="","",'Situfin serie mensual'!JE19)</f>
        <v>0</v>
      </c>
      <c r="N20" s="117">
        <f t="shared" si="0"/>
        <v>152.51454167499998</v>
      </c>
      <c r="P20" s="10"/>
    </row>
    <row r="21" spans="1:16" s="118" customFormat="1" ht="12.75" x14ac:dyDescent="0.2">
      <c r="A21" s="168" t="s">
        <v>181</v>
      </c>
      <c r="B21" s="117">
        <f>IF($A21="","",'Situfin serie mensual'!IT20)</f>
        <v>0</v>
      </c>
      <c r="C21" s="117">
        <f>IF($A21="","",'Situfin serie mensual'!IU20)</f>
        <v>0</v>
      </c>
      <c r="D21" s="117">
        <f>IF($A21="","",'Situfin serie mensual'!IV20)</f>
        <v>0</v>
      </c>
      <c r="E21" s="117">
        <f>IF($A21="","",'Situfin serie mensual'!IW20)</f>
        <v>0</v>
      </c>
      <c r="F21" s="117">
        <f>IF($A21="","",'Situfin serie mensual'!IX20)</f>
        <v>0</v>
      </c>
      <c r="G21" s="117">
        <f>IF($A21="","",'Situfin serie mensual'!IY20)</f>
        <v>0</v>
      </c>
      <c r="H21" s="117">
        <f>IF($A21="","",'Situfin serie mensual'!IZ20)</f>
        <v>0</v>
      </c>
      <c r="I21" s="117">
        <f>IF($A21="","",'Situfin serie mensual'!JA20)</f>
        <v>0</v>
      </c>
      <c r="J21" s="117">
        <f>IF($A21="","",'Situfin serie mensual'!JB20)</f>
        <v>0</v>
      </c>
      <c r="K21" s="117">
        <f>IF($A21="","",'Situfin serie mensual'!JC20)</f>
        <v>0</v>
      </c>
      <c r="L21" s="117">
        <f>IF($A21="","",'Situfin serie mensual'!JD20)</f>
        <v>0</v>
      </c>
      <c r="M21" s="117">
        <f>IF($A21="","",'Situfin serie mensual'!JE20)</f>
        <v>0</v>
      </c>
      <c r="N21" s="117">
        <f t="shared" si="0"/>
        <v>0</v>
      </c>
      <c r="P21" s="10"/>
    </row>
    <row r="22" spans="1:16" s="118" customFormat="1" ht="12.75" x14ac:dyDescent="0.2">
      <c r="A22" s="168" t="s">
        <v>182</v>
      </c>
      <c r="B22" s="117">
        <f>IF($A22="","",'Situfin serie mensual'!IT21)</f>
        <v>0</v>
      </c>
      <c r="C22" s="117">
        <f>IF($A22="","",'Situfin serie mensual'!IU21)</f>
        <v>0</v>
      </c>
      <c r="D22" s="117">
        <f>IF($A22="","",'Situfin serie mensual'!IV21)</f>
        <v>0</v>
      </c>
      <c r="E22" s="117">
        <f>IF($A22="","",'Situfin serie mensual'!IW21)</f>
        <v>152.51454167499998</v>
      </c>
      <c r="F22" s="117">
        <f>IF($A22="","",'Situfin serie mensual'!IX21)</f>
        <v>0</v>
      </c>
      <c r="G22" s="117">
        <f>IF($A22="","",'Situfin serie mensual'!IY21)</f>
        <v>0</v>
      </c>
      <c r="H22" s="117">
        <f>IF($A22="","",'Situfin serie mensual'!IZ21)</f>
        <v>0</v>
      </c>
      <c r="I22" s="117">
        <f>IF($A22="","",'Situfin serie mensual'!JA21)</f>
        <v>0</v>
      </c>
      <c r="J22" s="117">
        <f>IF($A22="","",'Situfin serie mensual'!JB21)</f>
        <v>0</v>
      </c>
      <c r="K22" s="117">
        <f>IF($A22="","",'Situfin serie mensual'!JC21)</f>
        <v>0</v>
      </c>
      <c r="L22" s="117">
        <f>IF($A22="","",'Situfin serie mensual'!JD21)</f>
        <v>0</v>
      </c>
      <c r="M22" s="117">
        <f>IF($A22="","",'Situfin serie mensual'!JE21)</f>
        <v>0</v>
      </c>
      <c r="N22" s="117">
        <f t="shared" si="0"/>
        <v>152.51454167499998</v>
      </c>
      <c r="P22" s="10"/>
    </row>
    <row r="23" spans="1:16" s="118" customFormat="1" ht="12.75" x14ac:dyDescent="0.2">
      <c r="A23" s="13" t="s">
        <v>147</v>
      </c>
      <c r="B23" s="117">
        <f>IF($A23="","",'Situfin serie mensual'!IT22)</f>
        <v>78.857607354999999</v>
      </c>
      <c r="C23" s="117">
        <f>IF($A23="","",'Situfin serie mensual'!IU22)</f>
        <v>94.338037845000002</v>
      </c>
      <c r="D23" s="117">
        <f>IF($A23="","",'Situfin serie mensual'!IV22)</f>
        <v>58.036961450999996</v>
      </c>
      <c r="E23" s="117">
        <f>IF($A23="","",'Situfin serie mensual'!IW22)</f>
        <v>168.69276188400002</v>
      </c>
      <c r="F23" s="117">
        <f>IF($A23="","",'Situfin serie mensual'!IX22)</f>
        <v>155.119391001</v>
      </c>
      <c r="G23" s="117">
        <f>IF($A23="","",'Situfin serie mensual'!IY22)</f>
        <v>115.63039133999999</v>
      </c>
      <c r="H23" s="117">
        <f>IF($A23="","",'Situfin serie mensual'!IZ22)</f>
        <v>216.008432957</v>
      </c>
      <c r="I23" s="117">
        <f>IF($A23="","",'Situfin serie mensual'!JA22)</f>
        <v>0</v>
      </c>
      <c r="J23" s="117">
        <f>IF($A23="","",'Situfin serie mensual'!JB22)</f>
        <v>0</v>
      </c>
      <c r="K23" s="117">
        <f>IF($A23="","",'Situfin serie mensual'!JC22)</f>
        <v>0</v>
      </c>
      <c r="L23" s="117">
        <f>IF($A23="","",'Situfin serie mensual'!JD22)</f>
        <v>0</v>
      </c>
      <c r="M23" s="117">
        <f>IF($A23="","",'Situfin serie mensual'!JE22)</f>
        <v>0</v>
      </c>
      <c r="N23" s="117">
        <f t="shared" si="0"/>
        <v>886.68358383299994</v>
      </c>
      <c r="P23" s="10"/>
    </row>
    <row r="24" spans="1:16" s="118" customFormat="1" ht="12.75" x14ac:dyDescent="0.2">
      <c r="A24" s="168" t="s">
        <v>181</v>
      </c>
      <c r="B24" s="117">
        <f>IF($A24="","",'Situfin serie mensual'!IT23)</f>
        <v>78.857607354999999</v>
      </c>
      <c r="C24" s="117">
        <f>IF($A24="","",'Situfin serie mensual'!IU23)</f>
        <v>94.338037845000002</v>
      </c>
      <c r="D24" s="117">
        <f>IF($A24="","",'Situfin serie mensual'!IV23)</f>
        <v>58.036961450999996</v>
      </c>
      <c r="E24" s="117">
        <f>IF($A24="","",'Situfin serie mensual'!IW23)</f>
        <v>168.69276188400002</v>
      </c>
      <c r="F24" s="117">
        <f>IF($A24="","",'Situfin serie mensual'!IX23)</f>
        <v>155.119391001</v>
      </c>
      <c r="G24" s="117">
        <f>IF($A24="","",'Situfin serie mensual'!IY23)</f>
        <v>115.63039133999999</v>
      </c>
      <c r="H24" s="117">
        <f>IF($A24="","",'Situfin serie mensual'!IZ23)</f>
        <v>216.008432957</v>
      </c>
      <c r="I24" s="117">
        <f>IF($A24="","",'Situfin serie mensual'!JA23)</f>
        <v>0</v>
      </c>
      <c r="J24" s="117">
        <f>IF($A24="","",'Situfin serie mensual'!JB23)</f>
        <v>0</v>
      </c>
      <c r="K24" s="117">
        <f>IF($A24="","",'Situfin serie mensual'!JC23)</f>
        <v>0</v>
      </c>
      <c r="L24" s="117">
        <f>IF($A24="","",'Situfin serie mensual'!JD23)</f>
        <v>0</v>
      </c>
      <c r="M24" s="117">
        <f>IF($A24="","",'Situfin serie mensual'!JE23)</f>
        <v>0</v>
      </c>
      <c r="N24" s="117">
        <f t="shared" si="0"/>
        <v>886.68358383299994</v>
      </c>
      <c r="P24" s="10"/>
    </row>
    <row r="25" spans="1:16" s="118" customFormat="1" ht="12.75" x14ac:dyDescent="0.2">
      <c r="A25" s="168" t="s">
        <v>182</v>
      </c>
      <c r="B25" s="117">
        <f>IF($A25="","",'Situfin serie mensual'!IT24)</f>
        <v>0</v>
      </c>
      <c r="C25" s="117">
        <f>IF($A25="","",'Situfin serie mensual'!IU24)</f>
        <v>0</v>
      </c>
      <c r="D25" s="117">
        <f>IF($A25="","",'Situfin serie mensual'!IV24)</f>
        <v>0</v>
      </c>
      <c r="E25" s="117">
        <f>IF($A25="","",'Situfin serie mensual'!IW24)</f>
        <v>0</v>
      </c>
      <c r="F25" s="117">
        <f>IF($A25="","",'Situfin serie mensual'!IX24)</f>
        <v>0</v>
      </c>
      <c r="G25" s="117">
        <f>IF($A25="","",'Situfin serie mensual'!IY24)</f>
        <v>0</v>
      </c>
      <c r="H25" s="117">
        <f>IF($A25="","",'Situfin serie mensual'!IZ24)</f>
        <v>0</v>
      </c>
      <c r="I25" s="117">
        <f>IF($A25="","",'Situfin serie mensual'!JA24)</f>
        <v>0</v>
      </c>
      <c r="J25" s="117">
        <f>IF($A25="","",'Situfin serie mensual'!JB24)</f>
        <v>0</v>
      </c>
      <c r="K25" s="117">
        <f>IF($A25="","",'Situfin serie mensual'!JC24)</f>
        <v>0</v>
      </c>
      <c r="L25" s="117">
        <f>IF($A25="","",'Situfin serie mensual'!JD24)</f>
        <v>0</v>
      </c>
      <c r="M25" s="117">
        <f>IF($A25="","",'Situfin serie mensual'!JE24)</f>
        <v>0</v>
      </c>
      <c r="N25" s="117">
        <f t="shared" si="0"/>
        <v>0</v>
      </c>
      <c r="P25" s="10"/>
    </row>
    <row r="26" spans="1:16" s="16" customFormat="1" ht="12.75" outlineLevel="2" x14ac:dyDescent="0.2">
      <c r="A26" s="10" t="s">
        <v>17</v>
      </c>
      <c r="B26" s="115">
        <f>IF($A26="","",'Situfin serie mensual'!IT25)</f>
        <v>513.55262719699999</v>
      </c>
      <c r="C26" s="115">
        <f>IF($A26="","",'Situfin serie mensual'!IU25)</f>
        <v>468.03670581200004</v>
      </c>
      <c r="D26" s="115">
        <f>IF($A26="","",'Situfin serie mensual'!IV25)</f>
        <v>421.86779088600002</v>
      </c>
      <c r="E26" s="115">
        <f>IF($A26="","",'Situfin serie mensual'!IW25)</f>
        <v>638.06314163599995</v>
      </c>
      <c r="F26" s="115">
        <f>IF($A26="","",'Situfin serie mensual'!IX25)</f>
        <v>598.36852446299997</v>
      </c>
      <c r="G26" s="115">
        <f>IF($A26="","",'Situfin serie mensual'!IY25)</f>
        <v>1373.1038041090003</v>
      </c>
      <c r="H26" s="115">
        <f>IF($A26="","",'Situfin serie mensual'!IZ25)</f>
        <v>566.34640128500007</v>
      </c>
      <c r="I26" s="115">
        <f>IF($A26="","",'Situfin serie mensual'!JA25)</f>
        <v>0</v>
      </c>
      <c r="J26" s="115">
        <f>IF($A26="","",'Situfin serie mensual'!JB25)</f>
        <v>0</v>
      </c>
      <c r="K26" s="115">
        <f>IF($A26="","",'Situfin serie mensual'!JC25)</f>
        <v>0</v>
      </c>
      <c r="L26" s="115">
        <f>IF($A26="","",'Situfin serie mensual'!JD25)</f>
        <v>0</v>
      </c>
      <c r="M26" s="115">
        <f>IF($A26="","",'Situfin serie mensual'!JE25)</f>
        <v>0</v>
      </c>
      <c r="N26" s="115">
        <f t="shared" si="0"/>
        <v>4579.3389953880005</v>
      </c>
      <c r="O26" s="10"/>
      <c r="P26" s="10"/>
    </row>
    <row r="27" spans="1:16" s="118" customFormat="1" ht="12.75" x14ac:dyDescent="0.2">
      <c r="A27" s="13" t="s">
        <v>18</v>
      </c>
      <c r="B27" s="117">
        <f>IF($A27="","",'Situfin serie mensual'!IT26)</f>
        <v>241.84155352400001</v>
      </c>
      <c r="C27" s="117">
        <f>IF($A27="","",'Situfin serie mensual'!IU26)</f>
        <v>252.19796006600004</v>
      </c>
      <c r="D27" s="117">
        <f>IF($A27="","",'Situfin serie mensual'!IV26)</f>
        <v>266.05550484000003</v>
      </c>
      <c r="E27" s="117">
        <f>IF($A27="","",'Situfin serie mensual'!IW26)</f>
        <v>243.67858527300001</v>
      </c>
      <c r="F27" s="117">
        <f>IF($A27="","",'Situfin serie mensual'!IX26)</f>
        <v>174.11222708100001</v>
      </c>
      <c r="G27" s="117">
        <f>IF($A27="","",'Situfin serie mensual'!IY26)</f>
        <v>229.74617377100003</v>
      </c>
      <c r="H27" s="117">
        <f>IF($A27="","",'Situfin serie mensual'!IZ26)</f>
        <v>209.961919147</v>
      </c>
      <c r="I27" s="117">
        <f>IF($A27="","",'Situfin serie mensual'!JA26)</f>
        <v>0</v>
      </c>
      <c r="J27" s="117">
        <f>IF($A27="","",'Situfin serie mensual'!JB26)</f>
        <v>0</v>
      </c>
      <c r="K27" s="117">
        <f>IF($A27="","",'Situfin serie mensual'!JC26)</f>
        <v>0</v>
      </c>
      <c r="L27" s="117">
        <f>IF($A27="","",'Situfin serie mensual'!JD26)</f>
        <v>0</v>
      </c>
      <c r="M27" s="117">
        <f>IF($A27="","",'Situfin serie mensual'!JE26)</f>
        <v>0</v>
      </c>
      <c r="N27" s="117">
        <f t="shared" si="0"/>
        <v>1617.5939237020002</v>
      </c>
      <c r="O27" s="10"/>
      <c r="P27" s="10"/>
    </row>
    <row r="28" spans="1:16" s="118" customFormat="1" ht="12.75" x14ac:dyDescent="0.2">
      <c r="A28" s="168" t="s">
        <v>178</v>
      </c>
      <c r="B28" s="117">
        <f>IF($A28="","",'Situfin serie mensual'!IT27)</f>
        <v>166.63857347999999</v>
      </c>
      <c r="C28" s="117">
        <f>IF($A28="","",'Situfin serie mensual'!IU27)</f>
        <v>186.157920717</v>
      </c>
      <c r="D28" s="117">
        <f>IF($A28="","",'Situfin serie mensual'!IV27)</f>
        <v>198.856834478</v>
      </c>
      <c r="E28" s="117">
        <f>IF($A28="","",'Situfin serie mensual'!IW27)</f>
        <v>178.57500066399999</v>
      </c>
      <c r="F28" s="117">
        <f>IF($A28="","",'Situfin serie mensual'!IX27)</f>
        <v>168.53982335500001</v>
      </c>
      <c r="G28" s="117">
        <f>IF($A28="","",'Situfin serie mensual'!IY27)</f>
        <v>162.734087905</v>
      </c>
      <c r="H28" s="117">
        <f>IF($A28="","",'Situfin serie mensual'!IZ27)</f>
        <v>158.36408022900002</v>
      </c>
      <c r="I28" s="117">
        <f>IF($A28="","",'Situfin serie mensual'!JA27)</f>
        <v>0</v>
      </c>
      <c r="J28" s="117">
        <f>IF($A28="","",'Situfin serie mensual'!JB27)</f>
        <v>0</v>
      </c>
      <c r="K28" s="117">
        <f>IF($A28="","",'Situfin serie mensual'!JC27)</f>
        <v>0</v>
      </c>
      <c r="L28" s="117">
        <f>IF($A28="","",'Situfin serie mensual'!JD27)</f>
        <v>0</v>
      </c>
      <c r="M28" s="117">
        <f>IF($A28="","",'Situfin serie mensual'!JE27)</f>
        <v>0</v>
      </c>
      <c r="N28" s="117">
        <f t="shared" si="0"/>
        <v>1219.866320828</v>
      </c>
      <c r="O28" s="10"/>
      <c r="P28" s="10"/>
    </row>
    <row r="29" spans="1:16" s="118" customFormat="1" ht="12.75" x14ac:dyDescent="0.2">
      <c r="A29" s="168" t="s">
        <v>179</v>
      </c>
      <c r="B29" s="117">
        <f>IF($A29="","",'Situfin serie mensual'!IT28)</f>
        <v>75.202980044</v>
      </c>
      <c r="C29" s="117">
        <f>IF($A29="","",'Situfin serie mensual'!IU28)</f>
        <v>66.040039349000025</v>
      </c>
      <c r="D29" s="117">
        <f>IF($A29="","",'Situfin serie mensual'!IV28)</f>
        <v>67.198670362000001</v>
      </c>
      <c r="E29" s="117">
        <f>IF($A29="","",'Situfin serie mensual'!IW28)</f>
        <v>65.103584609000009</v>
      </c>
      <c r="F29" s="117">
        <f>IF($A29="","",'Situfin serie mensual'!IX28)</f>
        <v>5.5724037259999895</v>
      </c>
      <c r="G29" s="117">
        <f>IF($A29="","",'Situfin serie mensual'!IY28)</f>
        <v>67.012085866000007</v>
      </c>
      <c r="H29" s="117">
        <f>IF($A29="","",'Situfin serie mensual'!IZ28)</f>
        <v>51.597838917999994</v>
      </c>
      <c r="I29" s="117">
        <f>IF($A29="","",'Situfin serie mensual'!JA28)</f>
        <v>0</v>
      </c>
      <c r="J29" s="117">
        <f>IF($A29="","",'Situfin serie mensual'!JB28)</f>
        <v>0</v>
      </c>
      <c r="K29" s="117">
        <f>IF($A29="","",'Situfin serie mensual'!JC28)</f>
        <v>0</v>
      </c>
      <c r="L29" s="117">
        <f>IF($A29="","",'Situfin serie mensual'!JD28)</f>
        <v>0</v>
      </c>
      <c r="M29" s="117">
        <f>IF($A29="","",'Situfin serie mensual'!JE28)</f>
        <v>0</v>
      </c>
      <c r="N29" s="117">
        <f t="shared" si="0"/>
        <v>397.72760287400001</v>
      </c>
      <c r="O29" s="10"/>
      <c r="P29" s="10"/>
    </row>
    <row r="30" spans="1:16" s="118" customFormat="1" ht="12.75" x14ac:dyDescent="0.2">
      <c r="A30" s="13" t="s">
        <v>21</v>
      </c>
      <c r="B30" s="117">
        <f>IF($A30="","",'Situfin serie mensual'!IT29)</f>
        <v>264.71724086</v>
      </c>
      <c r="C30" s="117">
        <f>IF($A30="","",'Situfin serie mensual'!IU29)</f>
        <v>203.855445291</v>
      </c>
      <c r="D30" s="117">
        <f>IF($A30="","",'Situfin serie mensual'!IV29)</f>
        <v>136.902177768</v>
      </c>
      <c r="E30" s="117">
        <f>IF($A30="","",'Situfin serie mensual'!IW29)</f>
        <v>310.51190464000001</v>
      </c>
      <c r="F30" s="117">
        <f>IF($A30="","",'Situfin serie mensual'!IX29)</f>
        <v>259.43339054299997</v>
      </c>
      <c r="G30" s="117">
        <f>IF($A30="","",'Situfin serie mensual'!IY29)</f>
        <v>1106.8359399480003</v>
      </c>
      <c r="H30" s="117">
        <f>IF($A30="","",'Situfin serie mensual'!IZ29)</f>
        <v>274.58959689000011</v>
      </c>
      <c r="I30" s="117">
        <f>IF($A30="","",'Situfin serie mensual'!JA29)</f>
        <v>0</v>
      </c>
      <c r="J30" s="117">
        <f>IF($A30="","",'Situfin serie mensual'!JB29)</f>
        <v>0</v>
      </c>
      <c r="K30" s="117">
        <f>IF($A30="","",'Situfin serie mensual'!JC29)</f>
        <v>0</v>
      </c>
      <c r="L30" s="117">
        <f>IF($A30="","",'Situfin serie mensual'!JD29)</f>
        <v>0</v>
      </c>
      <c r="M30" s="117">
        <f>IF($A30="","",'Situfin serie mensual'!JE29)</f>
        <v>0</v>
      </c>
      <c r="N30" s="117">
        <f t="shared" si="0"/>
        <v>2556.8456959400005</v>
      </c>
      <c r="O30" s="10"/>
      <c r="P30" s="10"/>
    </row>
    <row r="31" spans="1:16" s="118" customFormat="1" ht="12.75" x14ac:dyDescent="0.2">
      <c r="A31" s="168" t="s">
        <v>180</v>
      </c>
      <c r="B31" s="117">
        <f>IF($A31="","",'Situfin serie mensual'!IT30)</f>
        <v>155.99655390699999</v>
      </c>
      <c r="C31" s="117">
        <f>IF($A31="","",'Situfin serie mensual'!IU30)</f>
        <v>78.298533974999998</v>
      </c>
      <c r="D31" s="117">
        <f>IF($A31="","",'Situfin serie mensual'!IV30)</f>
        <v>30.205820531000001</v>
      </c>
      <c r="E31" s="117">
        <f>IF($A31="","",'Situfin serie mensual'!IW30)</f>
        <v>55.440421448000002</v>
      </c>
      <c r="F31" s="117">
        <f>IF($A31="","",'Situfin serie mensual'!IX30)</f>
        <v>107.164288677</v>
      </c>
      <c r="G31" s="117">
        <f>IF($A31="","",'Situfin serie mensual'!IY30)</f>
        <v>975.26797809700008</v>
      </c>
      <c r="H31" s="117">
        <f>IF($A31="","",'Situfin serie mensual'!IZ30)</f>
        <v>216.944903315</v>
      </c>
      <c r="I31" s="117">
        <f>IF($A31="","",'Situfin serie mensual'!JA30)</f>
        <v>0</v>
      </c>
      <c r="J31" s="117">
        <f>IF($A31="","",'Situfin serie mensual'!JB30)</f>
        <v>0</v>
      </c>
      <c r="K31" s="117">
        <f>IF($A31="","",'Situfin serie mensual'!JC30)</f>
        <v>0</v>
      </c>
      <c r="L31" s="117">
        <f>IF($A31="","",'Situfin serie mensual'!JD30)</f>
        <v>0</v>
      </c>
      <c r="M31" s="117">
        <f>IF($A31="","",'Situfin serie mensual'!JE30)</f>
        <v>0</v>
      </c>
      <c r="N31" s="117">
        <f t="shared" si="0"/>
        <v>1619.3184999499999</v>
      </c>
      <c r="O31" s="10"/>
      <c r="P31" s="10"/>
    </row>
    <row r="32" spans="1:16" s="118" customFormat="1" ht="12.75" x14ac:dyDescent="0.2">
      <c r="A32" s="168" t="s">
        <v>23</v>
      </c>
      <c r="B32" s="117">
        <f>IF($A32="","",'Situfin serie mensual'!IT31)</f>
        <v>108.720686953</v>
      </c>
      <c r="C32" s="117">
        <f>IF($A32="","",'Situfin serie mensual'!IU31)</f>
        <v>125.55691131600001</v>
      </c>
      <c r="D32" s="117">
        <f>IF($A32="","",'Situfin serie mensual'!IV31)</f>
        <v>106.69635723699999</v>
      </c>
      <c r="E32" s="117">
        <f>IF($A32="","",'Situfin serie mensual'!IW31)</f>
        <v>255.07148319200002</v>
      </c>
      <c r="F32" s="117">
        <f>IF($A32="","",'Situfin serie mensual'!IX31)</f>
        <v>152.269101866</v>
      </c>
      <c r="G32" s="117">
        <f>IF($A32="","",'Situfin serie mensual'!IY31)</f>
        <v>131.56796185100001</v>
      </c>
      <c r="H32" s="117">
        <f>IF($A32="","",'Situfin serie mensual'!IZ31)</f>
        <v>57.644693575000041</v>
      </c>
      <c r="I32" s="117">
        <f>IF($A32="","",'Situfin serie mensual'!JA31)</f>
        <v>0</v>
      </c>
      <c r="J32" s="117">
        <f>IF($A32="","",'Situfin serie mensual'!JB31)</f>
        <v>0</v>
      </c>
      <c r="K32" s="117">
        <f>IF($A32="","",'Situfin serie mensual'!JC31)</f>
        <v>0</v>
      </c>
      <c r="L32" s="117">
        <f>IF($A32="","",'Situfin serie mensual'!JD31)</f>
        <v>0</v>
      </c>
      <c r="M32" s="117">
        <f>IF($A32="","",'Situfin serie mensual'!JE31)</f>
        <v>0</v>
      </c>
      <c r="N32" s="117">
        <f t="shared" si="0"/>
        <v>937.52719599000011</v>
      </c>
      <c r="O32" s="10"/>
      <c r="P32" s="10"/>
    </row>
    <row r="33" spans="1:18" s="118" customFormat="1" ht="12.75" x14ac:dyDescent="0.2">
      <c r="A33" s="169" t="s">
        <v>17</v>
      </c>
      <c r="B33" s="117">
        <f>IF($A33="","",'Situfin serie mensual'!IT32)</f>
        <v>6.9938328130000009</v>
      </c>
      <c r="C33" s="117">
        <f>IF($A33="","",'Situfin serie mensual'!IU32)</f>
        <v>11.983300455</v>
      </c>
      <c r="D33" s="117">
        <f>IF($A33="","",'Situfin serie mensual'!IV32)</f>
        <v>18.910108277999999</v>
      </c>
      <c r="E33" s="117">
        <f>IF($A33="","",'Situfin serie mensual'!IW32)</f>
        <v>83.872651723000004</v>
      </c>
      <c r="F33" s="117">
        <f>IF($A33="","",'Situfin serie mensual'!IX32)</f>
        <v>164.82290683899998</v>
      </c>
      <c r="G33" s="117">
        <f>IF($A33="","",'Situfin serie mensual'!IY32)</f>
        <v>36.521690390000003</v>
      </c>
      <c r="H33" s="117">
        <f>IF($A33="","",'Situfin serie mensual'!IZ32)</f>
        <v>81.794885248</v>
      </c>
      <c r="I33" s="117">
        <f>IF($A33="","",'Situfin serie mensual'!JA32)</f>
        <v>0</v>
      </c>
      <c r="J33" s="117">
        <f>IF($A33="","",'Situfin serie mensual'!JB32)</f>
        <v>0</v>
      </c>
      <c r="K33" s="117">
        <f>IF($A33="","",'Situfin serie mensual'!JC32)</f>
        <v>0</v>
      </c>
      <c r="L33" s="117">
        <f>IF($A33="","",'Situfin serie mensual'!JD32)</f>
        <v>0</v>
      </c>
      <c r="M33" s="117">
        <f>IF($A33="","",'Situfin serie mensual'!JE32)</f>
        <v>0</v>
      </c>
      <c r="N33" s="117">
        <f t="shared" si="0"/>
        <v>404.89937574600003</v>
      </c>
      <c r="O33" s="10"/>
      <c r="P33" s="10"/>
    </row>
    <row r="34" spans="1:18" s="118" customFormat="1" ht="12.75" x14ac:dyDescent="0.2">
      <c r="A34" s="13"/>
      <c r="B34" s="117" t="str">
        <f>IF($A34="","",'Situfin serie mensual'!IT33)</f>
        <v/>
      </c>
      <c r="C34" s="117" t="str">
        <f>IF($A34="","",'Situfin serie mensual'!IU33)</f>
        <v/>
      </c>
      <c r="D34" s="117" t="str">
        <f>IF($A34="","",'Situfin serie mensual'!IV33)</f>
        <v/>
      </c>
      <c r="E34" s="117" t="str">
        <f>IF($A34="","",'Situfin serie mensual'!IW33)</f>
        <v/>
      </c>
      <c r="F34" s="117" t="str">
        <f>IF($A34="","",'Situfin serie mensual'!IX33)</f>
        <v/>
      </c>
      <c r="G34" s="117" t="str">
        <f>IF($A34="","",'Situfin serie mensual'!IY33)</f>
        <v/>
      </c>
      <c r="H34" s="117" t="str">
        <f>IF($A34="","",'Situfin serie mensual'!IZ33)</f>
        <v/>
      </c>
      <c r="I34" s="117" t="str">
        <f>IF($A34="","",'Situfin serie mensual'!JA33)</f>
        <v/>
      </c>
      <c r="J34" s="117" t="str">
        <f>IF($A34="","",'Situfin serie mensual'!JB33)</f>
        <v/>
      </c>
      <c r="K34" s="117" t="str">
        <f>IF($A34="","",'Situfin serie mensual'!JC33)</f>
        <v/>
      </c>
      <c r="L34" s="117" t="str">
        <f>IF($A34="","",'Situfin serie mensual'!JD33)</f>
        <v/>
      </c>
      <c r="M34" s="117" t="str">
        <f>IF($A34="","",'Situfin serie mensual'!JE33)</f>
        <v/>
      </c>
      <c r="N34" s="117"/>
      <c r="O34" s="10"/>
      <c r="P34" s="10"/>
    </row>
    <row r="35" spans="1:18" s="10" customFormat="1" ht="12.75" x14ac:dyDescent="0.2">
      <c r="A35" s="112" t="s">
        <v>24</v>
      </c>
      <c r="B35" s="121">
        <f>IF($A35="","",'Situfin serie mensual'!IT34)</f>
        <v>2802.2402985750005</v>
      </c>
      <c r="C35" s="121">
        <f>IF($A35="","",'Situfin serie mensual'!IU34)</f>
        <v>3801.3535964629996</v>
      </c>
      <c r="D35" s="121">
        <f>IF($A35="","",'Situfin serie mensual'!IV34)</f>
        <v>5138.3415922779996</v>
      </c>
      <c r="E35" s="121">
        <f>IF($A35="","",'Situfin serie mensual'!IW34)</f>
        <v>4157.3668644860008</v>
      </c>
      <c r="F35" s="121">
        <f>IF($A35="","",'Situfin serie mensual'!IX34)</f>
        <v>4256.0327050629994</v>
      </c>
      <c r="G35" s="121">
        <f>IF($A35="","",'Situfin serie mensual'!IY34)</f>
        <v>3945.7820394109999</v>
      </c>
      <c r="H35" s="121">
        <f>IF($A35="","",'Situfin serie mensual'!IZ34)</f>
        <v>4471.1842986419997</v>
      </c>
      <c r="I35" s="121">
        <f>IF($A35="","",'Situfin serie mensual'!JA34)</f>
        <v>0</v>
      </c>
      <c r="J35" s="121">
        <f>IF($A35="","",'Situfin serie mensual'!JB34)</f>
        <v>0</v>
      </c>
      <c r="K35" s="121">
        <f>IF($A35="","",'Situfin serie mensual'!JC34)</f>
        <v>0</v>
      </c>
      <c r="L35" s="222">
        <f>IF($A35="","",'Situfin serie mensual'!JD34)</f>
        <v>0</v>
      </c>
      <c r="M35" s="121">
        <f>IF($A35="","",'Situfin serie mensual'!JE34)</f>
        <v>0</v>
      </c>
      <c r="N35" s="121">
        <f t="shared" ref="N35:N70" si="1">+SUM(B35:M35)</f>
        <v>28572.301394918002</v>
      </c>
    </row>
    <row r="36" spans="1:18" s="118" customFormat="1" ht="12.75" x14ac:dyDescent="0.2">
      <c r="A36" s="122" t="s">
        <v>25</v>
      </c>
      <c r="B36" s="115">
        <f>IF($A36="","",'Situfin serie mensual'!IT35)</f>
        <v>1568.6311892110004</v>
      </c>
      <c r="C36" s="115">
        <f>IF($A36="","",'Situfin serie mensual'!IU35)</f>
        <v>1672.8317857869999</v>
      </c>
      <c r="D36" s="115">
        <f>IF($A36="","",'Situfin serie mensual'!IV35)</f>
        <v>1682.3108492839997</v>
      </c>
      <c r="E36" s="115">
        <f>IF($A36="","",'Situfin serie mensual'!IW35)</f>
        <v>1691.0392363040005</v>
      </c>
      <c r="F36" s="115">
        <f>IF($A36="","",'Situfin serie mensual'!IX35)</f>
        <v>1690.3028769899997</v>
      </c>
      <c r="G36" s="115">
        <f>IF($A36="","",'Situfin serie mensual'!IY35)</f>
        <v>1691.5468035640001</v>
      </c>
      <c r="H36" s="115">
        <f>IF($A36="","",'Situfin serie mensual'!IZ35)</f>
        <v>1706.1111985140001</v>
      </c>
      <c r="I36" s="115">
        <f>IF($A36="","",'Situfin serie mensual'!JA35)</f>
        <v>0</v>
      </c>
      <c r="J36" s="115">
        <f>IF($A36="","",'Situfin serie mensual'!JB35)</f>
        <v>0</v>
      </c>
      <c r="K36" s="115">
        <f>IF($A36="","",'Situfin serie mensual'!JC35)</f>
        <v>0</v>
      </c>
      <c r="L36" s="115">
        <f>IF($A36="","",'Situfin serie mensual'!JD35)</f>
        <v>0</v>
      </c>
      <c r="M36" s="115">
        <f>IF($A36="","",'Situfin serie mensual'!JE35)</f>
        <v>0</v>
      </c>
      <c r="N36" s="123">
        <f t="shared" si="1"/>
        <v>11702.773939654</v>
      </c>
      <c r="O36" s="10"/>
      <c r="P36" s="10"/>
    </row>
    <row r="37" spans="1:18" s="118" customFormat="1" ht="12.75" x14ac:dyDescent="0.2">
      <c r="A37" s="152" t="s">
        <v>26</v>
      </c>
      <c r="B37" s="115">
        <f>IF($A37="","",'Situfin serie mensual'!IT36)</f>
        <v>109.21063335299999</v>
      </c>
      <c r="C37" s="115">
        <f>IF($A37="","",'Situfin serie mensual'!IU36)</f>
        <v>368.86796318399996</v>
      </c>
      <c r="D37" s="115">
        <f>IF($A37="","",'Situfin serie mensual'!IV36)</f>
        <v>1189.4562553759999</v>
      </c>
      <c r="E37" s="115">
        <f>IF($A37="","",'Situfin serie mensual'!IW36)</f>
        <v>609.03542141399998</v>
      </c>
      <c r="F37" s="115">
        <f>IF($A37="","",'Situfin serie mensual'!IX36)</f>
        <v>450.68079886999999</v>
      </c>
      <c r="G37" s="115">
        <f>IF($A37="","",'Situfin serie mensual'!IY36)</f>
        <v>568.08199191200003</v>
      </c>
      <c r="H37" s="115">
        <f>IF($A37="","",'Situfin serie mensual'!IZ36)</f>
        <v>725.03368756300017</v>
      </c>
      <c r="I37" s="115">
        <f>IF($A37="","",'Situfin serie mensual'!JA36)</f>
        <v>0</v>
      </c>
      <c r="J37" s="115">
        <f>IF($A37="","",'Situfin serie mensual'!JB36)</f>
        <v>0</v>
      </c>
      <c r="K37" s="115">
        <f>IF($A37="","",'Situfin serie mensual'!JC36)</f>
        <v>0</v>
      </c>
      <c r="L37" s="115">
        <f>IF($A37="","",'Situfin serie mensual'!JD36)</f>
        <v>0</v>
      </c>
      <c r="M37" s="115">
        <f>IF($A37="","",'Situfin serie mensual'!JE36)</f>
        <v>0</v>
      </c>
      <c r="N37" s="115">
        <f t="shared" si="1"/>
        <v>4020.3667516720002</v>
      </c>
      <c r="O37" s="10"/>
      <c r="P37" s="10"/>
    </row>
    <row r="38" spans="1:18" s="118" customFormat="1" ht="12.75" x14ac:dyDescent="0.2">
      <c r="A38" s="31" t="s">
        <v>27</v>
      </c>
      <c r="B38" s="117">
        <f>IF($A38="","",'Situfin serie mensual'!IT37)</f>
        <v>88.337127598999999</v>
      </c>
      <c r="C38" s="117">
        <f>IF($A38="","",'Situfin serie mensual'!IU37)</f>
        <v>108.903720697</v>
      </c>
      <c r="D38" s="117">
        <f>IF($A38="","",'Situfin serie mensual'!IV37)</f>
        <v>151.464328362</v>
      </c>
      <c r="E38" s="117">
        <f>IF($A38="","",'Situfin serie mensual'!IW37)</f>
        <v>161.345718619</v>
      </c>
      <c r="F38" s="117">
        <f>IF($A38="","",'Situfin serie mensual'!IX37)</f>
        <v>157.41184339600002</v>
      </c>
      <c r="G38" s="117">
        <f>IF($A38="","",'Situfin serie mensual'!IY37)</f>
        <v>157.09179426199998</v>
      </c>
      <c r="H38" s="117">
        <f>IF($A38="","",'Situfin serie mensual'!IZ37)</f>
        <v>177.784648624</v>
      </c>
      <c r="I38" s="117">
        <f>IF($A38="","",'Situfin serie mensual'!JA37)</f>
        <v>0</v>
      </c>
      <c r="J38" s="117">
        <f>IF($A38="","",'Situfin serie mensual'!JB37)</f>
        <v>0</v>
      </c>
      <c r="K38" s="117">
        <f>IF($A38="","",'Situfin serie mensual'!JC37)</f>
        <v>0</v>
      </c>
      <c r="L38" s="117">
        <f>IF($A38="","",'Situfin serie mensual'!JD37)</f>
        <v>0</v>
      </c>
      <c r="M38" s="117">
        <f>IF($A38="","",'Situfin serie mensual'!JE37)</f>
        <v>0</v>
      </c>
      <c r="N38" s="117">
        <f t="shared" si="1"/>
        <v>1002.3391815590001</v>
      </c>
      <c r="O38" s="10"/>
      <c r="P38" s="10"/>
    </row>
    <row r="39" spans="1:18" s="118" customFormat="1" ht="12.75" x14ac:dyDescent="0.2">
      <c r="A39" s="31" t="s">
        <v>28</v>
      </c>
      <c r="B39" s="117">
        <f>IF($A39="","",'Situfin serie mensual'!IT38)</f>
        <v>20.873505754</v>
      </c>
      <c r="C39" s="117">
        <f>IF($A39="","",'Situfin serie mensual'!IU38)</f>
        <v>144.08174987499999</v>
      </c>
      <c r="D39" s="117">
        <f>IF($A39="","",'Situfin serie mensual'!IV38)</f>
        <v>1030.7377976370001</v>
      </c>
      <c r="E39" s="117">
        <f>IF($A39="","",'Situfin serie mensual'!IW38)</f>
        <v>443.60385233499994</v>
      </c>
      <c r="F39" s="117">
        <f>IF($A39="","",'Situfin serie mensual'!IX38)</f>
        <v>277.962228122</v>
      </c>
      <c r="G39" s="117">
        <f>IF($A39="","",'Situfin serie mensual'!IY38)</f>
        <v>394.06017859399998</v>
      </c>
      <c r="H39" s="117">
        <f>IF($A39="","",'Situfin serie mensual'!IZ38)</f>
        <v>528.53461606700012</v>
      </c>
      <c r="I39" s="117">
        <f>IF($A39="","",'Situfin serie mensual'!JA38)</f>
        <v>0</v>
      </c>
      <c r="J39" s="117">
        <f>IF($A39="","",'Situfin serie mensual'!JB38)</f>
        <v>0</v>
      </c>
      <c r="K39" s="117">
        <f>IF($A39="","",'Situfin serie mensual'!JC38)</f>
        <v>0</v>
      </c>
      <c r="L39" s="117">
        <f>IF($A39="","",'Situfin serie mensual'!JD38)</f>
        <v>0</v>
      </c>
      <c r="M39" s="117">
        <f>IF($A39="","",'Situfin serie mensual'!JE38)</f>
        <v>0</v>
      </c>
      <c r="N39" s="117">
        <f t="shared" si="1"/>
        <v>2839.853928384</v>
      </c>
      <c r="O39" s="10"/>
      <c r="P39" s="10"/>
    </row>
    <row r="40" spans="1:18" s="118" customFormat="1" ht="12.75" x14ac:dyDescent="0.2">
      <c r="A40" s="31" t="s">
        <v>29</v>
      </c>
      <c r="B40" s="117">
        <f>IF($A40="","",'Situfin serie mensual'!IT39)</f>
        <v>0</v>
      </c>
      <c r="C40" s="117">
        <f>IF($A40="","",'Situfin serie mensual'!IU39)</f>
        <v>1.2240150000000002E-3</v>
      </c>
      <c r="D40" s="117">
        <f>IF($A40="","",'Situfin serie mensual'!IV39)</f>
        <v>7.2353667660000003</v>
      </c>
      <c r="E40" s="117">
        <f>IF($A40="","",'Situfin serie mensual'!IW39)</f>
        <v>4.0831700870000001</v>
      </c>
      <c r="F40" s="117">
        <f>IF($A40="","",'Situfin serie mensual'!IX39)</f>
        <v>15.274920249000001</v>
      </c>
      <c r="G40" s="117">
        <f>IF($A40="","",'Situfin serie mensual'!IY39)</f>
        <v>16.930019056000003</v>
      </c>
      <c r="H40" s="117">
        <f>IF($A40="","",'Situfin serie mensual'!IZ39)</f>
        <v>18.711742499</v>
      </c>
      <c r="I40" s="117">
        <f>IF($A40="","",'Situfin serie mensual'!JA39)</f>
        <v>0</v>
      </c>
      <c r="J40" s="117">
        <f>IF($A40="","",'Situfin serie mensual'!JB39)</f>
        <v>0</v>
      </c>
      <c r="K40" s="117">
        <f>IF($A40="","",'Situfin serie mensual'!JC39)</f>
        <v>0</v>
      </c>
      <c r="L40" s="117">
        <f>IF($A40="","",'Situfin serie mensual'!JD39)</f>
        <v>0</v>
      </c>
      <c r="M40" s="117">
        <f>IF($A40="","",'Situfin serie mensual'!JE39)</f>
        <v>0</v>
      </c>
      <c r="N40" s="117">
        <f t="shared" si="1"/>
        <v>62.236442671999995</v>
      </c>
      <c r="O40" s="10"/>
      <c r="P40" s="10"/>
    </row>
    <row r="41" spans="1:18" s="118" customFormat="1" ht="12.75" x14ac:dyDescent="0.2">
      <c r="A41" s="31" t="s">
        <v>30</v>
      </c>
      <c r="B41" s="117">
        <f>IF($A41="","",'Situfin serie mensual'!IT40)</f>
        <v>0</v>
      </c>
      <c r="C41" s="117">
        <f>IF($A41="","",'Situfin serie mensual'!IU40)</f>
        <v>115.88126859699996</v>
      </c>
      <c r="D41" s="117">
        <f>IF($A41="","",'Situfin serie mensual'!IV40)</f>
        <v>1.8762611000100151E-2</v>
      </c>
      <c r="E41" s="117">
        <f>IF($A41="","",'Situfin serie mensual'!IW40)</f>
        <v>2.6803730000974609E-3</v>
      </c>
      <c r="F41" s="117">
        <f>IF($A41="","",'Situfin serie mensual'!IX40)</f>
        <v>3.1807102999999184E-2</v>
      </c>
      <c r="G41" s="117">
        <f>IF($A41="","",'Situfin serie mensual'!IY40)</f>
        <v>0</v>
      </c>
      <c r="H41" s="117">
        <f>IF($A41="","",'Situfin serie mensual'!IZ40)</f>
        <v>2.6803729999810458E-3</v>
      </c>
      <c r="I41" s="117">
        <f>IF($A41="","",'Situfin serie mensual'!JA40)</f>
        <v>0</v>
      </c>
      <c r="J41" s="117">
        <f>IF($A41="","",'Situfin serie mensual'!JB40)</f>
        <v>0</v>
      </c>
      <c r="K41" s="117">
        <f>IF($A41="","",'Situfin serie mensual'!JC40)</f>
        <v>0</v>
      </c>
      <c r="L41" s="117">
        <f>IF($A41="","",'Situfin serie mensual'!JD40)</f>
        <v>0</v>
      </c>
      <c r="M41" s="117">
        <f>IF($A41="","",'Situfin serie mensual'!JE40)</f>
        <v>0</v>
      </c>
      <c r="N41" s="117">
        <f t="shared" si="1"/>
        <v>115.93719905700014</v>
      </c>
      <c r="O41" s="10"/>
      <c r="P41" s="10"/>
    </row>
    <row r="42" spans="1:18" s="118" customFormat="1" ht="12.75" x14ac:dyDescent="0.2">
      <c r="A42" s="152" t="s">
        <v>31</v>
      </c>
      <c r="B42" s="115">
        <f>IF($A42="","",'Situfin serie mensual'!IT41)</f>
        <v>62.695525802999995</v>
      </c>
      <c r="C42" s="115">
        <f>IF($A42="","",'Situfin serie mensual'!IU41)</f>
        <v>524.23012057200003</v>
      </c>
      <c r="D42" s="115">
        <f>IF($A42="","",'Situfin serie mensual'!IV41)</f>
        <v>923.93745091200003</v>
      </c>
      <c r="E42" s="115">
        <f>IF($A42="","",'Situfin serie mensual'!IW41)</f>
        <v>473.05682343799998</v>
      </c>
      <c r="F42" s="115">
        <f>IF($A42="","",'Situfin serie mensual'!IX41)</f>
        <v>692.53967024899998</v>
      </c>
      <c r="G42" s="115">
        <f>IF($A42="","",'Situfin serie mensual'!IY41)</f>
        <v>323.50525333399997</v>
      </c>
      <c r="H42" s="115">
        <f>IF($A42="","",'Situfin serie mensual'!IZ41)</f>
        <v>240.085125874</v>
      </c>
      <c r="I42" s="115">
        <f>IF($A42="","",'Situfin serie mensual'!JA41)</f>
        <v>0</v>
      </c>
      <c r="J42" s="115">
        <f>IF($A42="","",'Situfin serie mensual'!JB41)</f>
        <v>0</v>
      </c>
      <c r="K42" s="115">
        <f>IF($A42="","",'Situfin serie mensual'!JC41)</f>
        <v>0</v>
      </c>
      <c r="L42" s="115">
        <f>IF($A42="","",'Situfin serie mensual'!JD41)</f>
        <v>0</v>
      </c>
      <c r="M42" s="115">
        <f>IF($A42="","",'Situfin serie mensual'!JE41)</f>
        <v>0</v>
      </c>
      <c r="N42" s="115">
        <f t="shared" si="1"/>
        <v>3240.0499701819999</v>
      </c>
      <c r="O42" s="10"/>
      <c r="P42" s="10"/>
    </row>
    <row r="43" spans="1:18" s="118" customFormat="1" ht="12.75" x14ac:dyDescent="0.2">
      <c r="A43" s="31" t="s">
        <v>32</v>
      </c>
      <c r="B43" s="117">
        <f>IF($A43="","",'Situfin serie mensual'!IT42)</f>
        <v>62.695525802999995</v>
      </c>
      <c r="C43" s="117">
        <f>IF($A43="","",'Situfin serie mensual'!IU42)</f>
        <v>368.36469535599997</v>
      </c>
      <c r="D43" s="117">
        <f>IF($A43="","",'Situfin serie mensual'!IV42)</f>
        <v>891.66250691200003</v>
      </c>
      <c r="E43" s="117">
        <f>IF($A43="","",'Situfin serie mensual'!IW42)</f>
        <v>446.18303793799998</v>
      </c>
      <c r="F43" s="117">
        <f>IF($A43="","",'Situfin serie mensual'!IX42)</f>
        <v>670.49544323099997</v>
      </c>
      <c r="G43" s="117">
        <f>IF($A43="","",'Situfin serie mensual'!IY42)</f>
        <v>286.46463208399996</v>
      </c>
      <c r="H43" s="117">
        <f>IF($A43="","",'Situfin serie mensual'!IZ42)</f>
        <v>240.085125874</v>
      </c>
      <c r="I43" s="117">
        <f>IF($A43="","",'Situfin serie mensual'!JA42)</f>
        <v>0</v>
      </c>
      <c r="J43" s="117">
        <f>IF($A43="","",'Situfin serie mensual'!JB42)</f>
        <v>0</v>
      </c>
      <c r="K43" s="117">
        <f>IF($A43="","",'Situfin serie mensual'!JC42)</f>
        <v>0</v>
      </c>
      <c r="L43" s="117">
        <f>IF($A43="","",'Situfin serie mensual'!JD42)</f>
        <v>0</v>
      </c>
      <c r="M43" s="117">
        <f>IF($A43="","",'Situfin serie mensual'!JE42)</f>
        <v>0</v>
      </c>
      <c r="N43" s="117">
        <f t="shared" si="1"/>
        <v>2965.9509671979999</v>
      </c>
      <c r="O43" s="10"/>
      <c r="P43" s="10"/>
      <c r="Q43" s="10"/>
      <c r="R43" s="144"/>
    </row>
    <row r="44" spans="1:18" s="118" customFormat="1" ht="12.75" x14ac:dyDescent="0.2">
      <c r="A44" s="31" t="s">
        <v>33</v>
      </c>
      <c r="B44" s="117">
        <f>IF($A44="","",'Situfin serie mensual'!IT43)</f>
        <v>0</v>
      </c>
      <c r="C44" s="117">
        <f>IF($A44="","",'Situfin serie mensual'!IU43)</f>
        <v>155.86542521600001</v>
      </c>
      <c r="D44" s="117">
        <f>IF($A44="","",'Situfin serie mensual'!IV43)</f>
        <v>32.274943999999998</v>
      </c>
      <c r="E44" s="117">
        <f>IF($A44="","",'Situfin serie mensual'!IW43)</f>
        <v>26.8737855</v>
      </c>
      <c r="F44" s="117">
        <f>IF($A44="","",'Situfin serie mensual'!IX43)</f>
        <v>22.044227018000001</v>
      </c>
      <c r="G44" s="117">
        <f>IF($A44="","",'Situfin serie mensual'!IY43)</f>
        <v>37.040621249999994</v>
      </c>
      <c r="H44" s="117">
        <f>IF($A44="","",'Situfin serie mensual'!IZ43)</f>
        <v>0</v>
      </c>
      <c r="I44" s="117">
        <f>IF($A44="","",'Situfin serie mensual'!JA43)</f>
        <v>0</v>
      </c>
      <c r="J44" s="117">
        <f>IF($A44="","",'Situfin serie mensual'!JB43)</f>
        <v>0</v>
      </c>
      <c r="K44" s="117">
        <f>IF($A44="","",'Situfin serie mensual'!JC43)</f>
        <v>0</v>
      </c>
      <c r="L44" s="117">
        <f>IF($A44="","",'Situfin serie mensual'!JD43)</f>
        <v>0</v>
      </c>
      <c r="M44" s="117">
        <f>IF($A44="","",'Situfin serie mensual'!JE43)</f>
        <v>0</v>
      </c>
      <c r="N44" s="117">
        <f t="shared" si="1"/>
        <v>274.09900298400004</v>
      </c>
      <c r="O44" s="10"/>
      <c r="P44" s="10"/>
    </row>
    <row r="45" spans="1:18" s="118" customFormat="1" ht="12.75" x14ac:dyDescent="0.2">
      <c r="A45" s="13" t="s">
        <v>34</v>
      </c>
      <c r="B45" s="117">
        <f>IF($A45="","",'Situfin serie mensual'!IT44)</f>
        <v>0</v>
      </c>
      <c r="C45" s="117">
        <f>IF($A45="","",'Situfin serie mensual'!IU44)</f>
        <v>0</v>
      </c>
      <c r="D45" s="117">
        <f>IF($A45="","",'Situfin serie mensual'!IV44)</f>
        <v>0</v>
      </c>
      <c r="E45" s="117">
        <f>IF($A45="","",'Situfin serie mensual'!IW44)</f>
        <v>0</v>
      </c>
      <c r="F45" s="117">
        <f>IF($A45="","",'Situfin serie mensual'!IX44)</f>
        <v>0</v>
      </c>
      <c r="G45" s="117">
        <f>IF($A45="","",'Situfin serie mensual'!IY44)</f>
        <v>0</v>
      </c>
      <c r="H45" s="117">
        <f>IF($A45="","",'Situfin serie mensual'!IZ44)</f>
        <v>0</v>
      </c>
      <c r="I45" s="117">
        <f>IF($A45="","",'Situfin serie mensual'!JA44)</f>
        <v>0</v>
      </c>
      <c r="J45" s="117">
        <f>IF($A45="","",'Situfin serie mensual'!JB44)</f>
        <v>0</v>
      </c>
      <c r="K45" s="117">
        <f>IF($A45="","",'Situfin serie mensual'!JC44)</f>
        <v>0</v>
      </c>
      <c r="L45" s="117">
        <f>IF($A45="","",'Situfin serie mensual'!JD44)</f>
        <v>0</v>
      </c>
      <c r="M45" s="117">
        <f>IF($A45="","",'Situfin serie mensual'!JE44)</f>
        <v>0</v>
      </c>
      <c r="N45" s="117">
        <f t="shared" si="1"/>
        <v>0</v>
      </c>
      <c r="O45" s="10"/>
      <c r="P45" s="10"/>
    </row>
    <row r="46" spans="1:18" s="118" customFormat="1" ht="12.75" x14ac:dyDescent="0.2">
      <c r="A46" s="152" t="s">
        <v>11</v>
      </c>
      <c r="B46" s="115">
        <f>IF($A46="","",'Situfin serie mensual'!IT45)</f>
        <v>370.640668844</v>
      </c>
      <c r="C46" s="115">
        <f>IF($A46="","",'Situfin serie mensual'!IU45)</f>
        <v>360.22253671300001</v>
      </c>
      <c r="D46" s="115">
        <f>IF($A46="","",'Situfin serie mensual'!IV45)</f>
        <v>425.16344091600001</v>
      </c>
      <c r="E46" s="115">
        <f>IF($A46="","",'Situfin serie mensual'!IW45)</f>
        <v>470.41790083899991</v>
      </c>
      <c r="F46" s="115">
        <f>IF($A46="","",'Situfin serie mensual'!IX45)</f>
        <v>412.23324842499994</v>
      </c>
      <c r="G46" s="115">
        <f>IF($A46="","",'Situfin serie mensual'!IY45)</f>
        <v>425.65938595200004</v>
      </c>
      <c r="H46" s="115">
        <f>IF($A46="","",'Situfin serie mensual'!IZ45)</f>
        <v>870.29515321299994</v>
      </c>
      <c r="I46" s="115">
        <f>IF($A46="","",'Situfin serie mensual'!JA45)</f>
        <v>0</v>
      </c>
      <c r="J46" s="115">
        <f>IF($A46="","",'Situfin serie mensual'!JB45)</f>
        <v>0</v>
      </c>
      <c r="K46" s="115">
        <f>IF($A46="","",'Situfin serie mensual'!JC45)</f>
        <v>0</v>
      </c>
      <c r="L46" s="115">
        <f>IF($A46="","",'Situfin serie mensual'!JD45)</f>
        <v>0</v>
      </c>
      <c r="M46" s="115">
        <f>IF($A46="","",'Situfin serie mensual'!JE45)</f>
        <v>0</v>
      </c>
      <c r="N46" s="115">
        <f t="shared" si="1"/>
        <v>3334.6323349019999</v>
      </c>
      <c r="O46" s="10"/>
      <c r="P46" s="10"/>
    </row>
    <row r="47" spans="1:18" s="118" customFormat="1" ht="12.75" x14ac:dyDescent="0.2">
      <c r="A47" s="13" t="s">
        <v>167</v>
      </c>
      <c r="B47" s="117">
        <f>IF($A47="","",'Situfin serie mensual'!IT46)</f>
        <v>0</v>
      </c>
      <c r="C47" s="117">
        <f>IF($A47="","",'Situfin serie mensual'!IU46)</f>
        <v>0</v>
      </c>
      <c r="D47" s="117">
        <f>IF($A47="","",'Situfin serie mensual'!IV46)</f>
        <v>0</v>
      </c>
      <c r="E47" s="117">
        <f>IF($A47="","",'Situfin serie mensual'!IW46)</f>
        <v>0</v>
      </c>
      <c r="F47" s="117">
        <f>IF($A47="","",'Situfin serie mensual'!IX46)</f>
        <v>0</v>
      </c>
      <c r="G47" s="117">
        <f>IF($A47="","",'Situfin serie mensual'!IY46)</f>
        <v>0</v>
      </c>
      <c r="H47" s="117">
        <f>IF($A47="","",'Situfin serie mensual'!IZ46)</f>
        <v>0</v>
      </c>
      <c r="I47" s="117">
        <f>IF($A47="","",'Situfin serie mensual'!JA46)</f>
        <v>0</v>
      </c>
      <c r="J47" s="117">
        <f>IF($A47="","",'Situfin serie mensual'!JB46)</f>
        <v>0</v>
      </c>
      <c r="K47" s="117">
        <f>IF($A47="","",'Situfin serie mensual'!JC46)</f>
        <v>0</v>
      </c>
      <c r="L47" s="117">
        <f>IF($A47="","",'Situfin serie mensual'!JD46)</f>
        <v>0</v>
      </c>
      <c r="M47" s="117">
        <f>IF($A47="","",'Situfin serie mensual'!JE46)</f>
        <v>0</v>
      </c>
      <c r="N47" s="117">
        <f t="shared" si="1"/>
        <v>0</v>
      </c>
      <c r="O47" s="10"/>
      <c r="P47" s="10"/>
    </row>
    <row r="48" spans="1:18" s="118" customFormat="1" ht="12.75" x14ac:dyDescent="0.2">
      <c r="A48" s="13" t="s">
        <v>13</v>
      </c>
      <c r="B48" s="117">
        <f>IF($A48="","",'Situfin serie mensual'!IT47)</f>
        <v>0</v>
      </c>
      <c r="C48" s="117">
        <f>IF($A48="","",'Situfin serie mensual'!IU47)</f>
        <v>0</v>
      </c>
      <c r="D48" s="117">
        <f>IF($A48="","",'Situfin serie mensual'!IV47)</f>
        <v>0</v>
      </c>
      <c r="E48" s="117">
        <f>IF($A48="","",'Situfin serie mensual'!IW47)</f>
        <v>0</v>
      </c>
      <c r="F48" s="117">
        <f>IF($A48="","",'Situfin serie mensual'!IX47)</f>
        <v>0</v>
      </c>
      <c r="G48" s="117">
        <f>IF($A48="","",'Situfin serie mensual'!IY47)</f>
        <v>0</v>
      </c>
      <c r="H48" s="117">
        <f>IF($A48="","",'Situfin serie mensual'!IZ47)</f>
        <v>0</v>
      </c>
      <c r="I48" s="117">
        <f>IF($A48="","",'Situfin serie mensual'!JA47)</f>
        <v>0</v>
      </c>
      <c r="J48" s="117">
        <f>IF($A48="","",'Situfin serie mensual'!JB47)</f>
        <v>0</v>
      </c>
      <c r="K48" s="117">
        <f>IF($A48="","",'Situfin serie mensual'!JC47)</f>
        <v>0</v>
      </c>
      <c r="L48" s="117">
        <f>IF($A48="","",'Situfin serie mensual'!JD47)</f>
        <v>0</v>
      </c>
      <c r="M48" s="117">
        <f>IF($A48="","",'Situfin serie mensual'!JE47)</f>
        <v>0</v>
      </c>
      <c r="N48" s="117">
        <f t="shared" si="1"/>
        <v>0</v>
      </c>
      <c r="O48" s="10"/>
      <c r="P48" s="10"/>
    </row>
    <row r="49" spans="1:16" s="118" customFormat="1" ht="12.75" x14ac:dyDescent="0.2">
      <c r="A49" s="13" t="s">
        <v>14</v>
      </c>
      <c r="B49" s="117">
        <f>IF($A49="","",'Situfin serie mensual'!IT48)</f>
        <v>0</v>
      </c>
      <c r="C49" s="117">
        <f>IF($A49="","",'Situfin serie mensual'!IU48)</f>
        <v>0</v>
      </c>
      <c r="D49" s="117">
        <f>IF($A49="","",'Situfin serie mensual'!IV48)</f>
        <v>0</v>
      </c>
      <c r="E49" s="117">
        <f>IF($A49="","",'Situfin serie mensual'!IW48)</f>
        <v>0</v>
      </c>
      <c r="F49" s="117">
        <f>IF($A49="","",'Situfin serie mensual'!IX48)</f>
        <v>0</v>
      </c>
      <c r="G49" s="117">
        <f>IF($A49="","",'Situfin serie mensual'!IY48)</f>
        <v>0</v>
      </c>
      <c r="H49" s="117">
        <f>IF($A49="","",'Situfin serie mensual'!IZ48)</f>
        <v>0</v>
      </c>
      <c r="I49" s="117">
        <f>IF($A49="","",'Situfin serie mensual'!JA48)</f>
        <v>0</v>
      </c>
      <c r="J49" s="117">
        <f>IF($A49="","",'Situfin serie mensual'!JB48)</f>
        <v>0</v>
      </c>
      <c r="K49" s="117">
        <f>IF($A49="","",'Situfin serie mensual'!JC48)</f>
        <v>0</v>
      </c>
      <c r="L49" s="117">
        <f>IF($A49="","",'Situfin serie mensual'!JD48)</f>
        <v>0</v>
      </c>
      <c r="M49" s="117">
        <f>IF($A49="","",'Situfin serie mensual'!JE48)</f>
        <v>0</v>
      </c>
      <c r="N49" s="117">
        <f t="shared" si="1"/>
        <v>0</v>
      </c>
      <c r="O49" s="10"/>
      <c r="P49" s="10"/>
    </row>
    <row r="50" spans="1:16" s="118" customFormat="1" ht="12.75" x14ac:dyDescent="0.2">
      <c r="A50" s="13" t="s">
        <v>148</v>
      </c>
      <c r="B50" s="117">
        <f>IF($A50="","",'Situfin serie mensual'!IT49)</f>
        <v>2.6667584020000001</v>
      </c>
      <c r="C50" s="117">
        <f>IF($A50="","",'Situfin serie mensual'!IU49)</f>
        <v>1.807553103</v>
      </c>
      <c r="D50" s="117">
        <f>IF($A50="","",'Situfin serie mensual'!IV49)</f>
        <v>3.9114824479999997</v>
      </c>
      <c r="E50" s="117">
        <f>IF($A50="","",'Situfin serie mensual'!IW49)</f>
        <v>2.9815557349999997</v>
      </c>
      <c r="F50" s="117">
        <f>IF($A50="","",'Situfin serie mensual'!IX49)</f>
        <v>15.717472501</v>
      </c>
      <c r="G50" s="117">
        <f>IF($A50="","",'Situfin serie mensual'!IY49)</f>
        <v>1.5524617490000001</v>
      </c>
      <c r="H50" s="117">
        <f>IF($A50="","",'Situfin serie mensual'!IZ49)</f>
        <v>6.3208455700000004</v>
      </c>
      <c r="I50" s="117">
        <f>IF($A50="","",'Situfin serie mensual'!JA49)</f>
        <v>0</v>
      </c>
      <c r="J50" s="117">
        <f>IF($A50="","",'Situfin serie mensual'!JB49)</f>
        <v>0</v>
      </c>
      <c r="K50" s="117">
        <f>IF($A50="","",'Situfin serie mensual'!JC49)</f>
        <v>0</v>
      </c>
      <c r="L50" s="117">
        <f>IF($A50="","",'Situfin serie mensual'!JD49)</f>
        <v>0</v>
      </c>
      <c r="M50" s="117">
        <f>IF($A50="","",'Situfin serie mensual'!JE49)</f>
        <v>0</v>
      </c>
      <c r="N50" s="117">
        <f t="shared" si="1"/>
        <v>34.958129507999999</v>
      </c>
      <c r="O50" s="10"/>
      <c r="P50" s="10"/>
    </row>
    <row r="51" spans="1:16" s="118" customFormat="1" ht="12.75" x14ac:dyDescent="0.2">
      <c r="A51" s="13" t="s">
        <v>13</v>
      </c>
      <c r="B51" s="117">
        <f>IF($A51="","",'Situfin serie mensual'!IT50)</f>
        <v>2.6667584020000001</v>
      </c>
      <c r="C51" s="117">
        <f>IF($A51="","",'Situfin serie mensual'!IU50)</f>
        <v>1.807553103</v>
      </c>
      <c r="D51" s="117">
        <f>IF($A51="","",'Situfin serie mensual'!IV50)</f>
        <v>3.9114824479999997</v>
      </c>
      <c r="E51" s="117">
        <f>IF($A51="","",'Situfin serie mensual'!IW50)</f>
        <v>2.9815557349999997</v>
      </c>
      <c r="F51" s="117">
        <f>IF($A51="","",'Situfin serie mensual'!IX50)</f>
        <v>15.717472501</v>
      </c>
      <c r="G51" s="117">
        <f>IF($A51="","",'Situfin serie mensual'!IY50)</f>
        <v>1.5524617490000001</v>
      </c>
      <c r="H51" s="117">
        <f>IF($A51="","",'Situfin serie mensual'!IZ50)</f>
        <v>6.3208455700000004</v>
      </c>
      <c r="I51" s="117">
        <f>IF($A51="","",'Situfin serie mensual'!JA50)</f>
        <v>0</v>
      </c>
      <c r="J51" s="117">
        <f>IF($A51="","",'Situfin serie mensual'!JB50)</f>
        <v>0</v>
      </c>
      <c r="K51" s="117">
        <f>IF($A51="","",'Situfin serie mensual'!JC50)</f>
        <v>0</v>
      </c>
      <c r="L51" s="117">
        <f>IF($A51="","",'Situfin serie mensual'!JD50)</f>
        <v>0</v>
      </c>
      <c r="M51" s="117">
        <f>IF($A51="","",'Situfin serie mensual'!JE50)</f>
        <v>0</v>
      </c>
      <c r="N51" s="117">
        <f t="shared" si="1"/>
        <v>34.958129507999999</v>
      </c>
      <c r="O51" s="10"/>
      <c r="P51" s="10"/>
    </row>
    <row r="52" spans="1:16" s="118" customFormat="1" ht="12.75" x14ac:dyDescent="0.2">
      <c r="A52" s="13" t="s">
        <v>14</v>
      </c>
      <c r="B52" s="117">
        <f>IF($A52="","",'Situfin serie mensual'!IT51)</f>
        <v>0</v>
      </c>
      <c r="C52" s="117">
        <f>IF($A52="","",'Situfin serie mensual'!IU51)</f>
        <v>0</v>
      </c>
      <c r="D52" s="117">
        <f>IF($A52="","",'Situfin serie mensual'!IV51)</f>
        <v>0</v>
      </c>
      <c r="E52" s="117">
        <f>IF($A52="","",'Situfin serie mensual'!IW51)</f>
        <v>0</v>
      </c>
      <c r="F52" s="117">
        <f>IF($A52="","",'Situfin serie mensual'!IX51)</f>
        <v>0</v>
      </c>
      <c r="G52" s="117">
        <f>IF($A52="","",'Situfin serie mensual'!IY51)</f>
        <v>0</v>
      </c>
      <c r="H52" s="117">
        <f>IF($A52="","",'Situfin serie mensual'!IZ51)</f>
        <v>0</v>
      </c>
      <c r="I52" s="117">
        <f>IF($A52="","",'Situfin serie mensual'!JA51)</f>
        <v>0</v>
      </c>
      <c r="J52" s="117">
        <f>IF($A52="","",'Situfin serie mensual'!JB51)</f>
        <v>0</v>
      </c>
      <c r="K52" s="117">
        <f>IF($A52="","",'Situfin serie mensual'!JC51)</f>
        <v>0</v>
      </c>
      <c r="L52" s="117">
        <f>IF($A52="","",'Situfin serie mensual'!JD51)</f>
        <v>0</v>
      </c>
      <c r="M52" s="117">
        <f>IF($A52="","",'Situfin serie mensual'!JE51)</f>
        <v>0</v>
      </c>
      <c r="N52" s="117">
        <f t="shared" si="1"/>
        <v>0</v>
      </c>
      <c r="O52" s="10"/>
      <c r="P52" s="10"/>
    </row>
    <row r="53" spans="1:16" s="118" customFormat="1" ht="12.75" x14ac:dyDescent="0.2">
      <c r="A53" s="13" t="s">
        <v>149</v>
      </c>
      <c r="B53" s="117">
        <f>IF($A53="","",'Situfin serie mensual'!IT52)</f>
        <v>367.97391044199998</v>
      </c>
      <c r="C53" s="117">
        <f>IF($A53="","",'Situfin serie mensual'!IU52)</f>
        <v>358.41498361000004</v>
      </c>
      <c r="D53" s="117">
        <f>IF($A53="","",'Situfin serie mensual'!IV52)</f>
        <v>421.251958468</v>
      </c>
      <c r="E53" s="117">
        <f>IF($A53="","",'Situfin serie mensual'!IW52)</f>
        <v>467.43634510399994</v>
      </c>
      <c r="F53" s="117">
        <f>IF($A53="","",'Situfin serie mensual'!IX52)</f>
        <v>396.51577592399997</v>
      </c>
      <c r="G53" s="117">
        <f>IF($A53="","",'Situfin serie mensual'!IY52)</f>
        <v>424.10692420300006</v>
      </c>
      <c r="H53" s="117">
        <f>IF($A53="","",'Situfin serie mensual'!IZ52)</f>
        <v>863.97430764299997</v>
      </c>
      <c r="I53" s="117">
        <f>IF($A53="","",'Situfin serie mensual'!JA52)</f>
        <v>0</v>
      </c>
      <c r="J53" s="117">
        <f>IF($A53="","",'Situfin serie mensual'!JB52)</f>
        <v>0</v>
      </c>
      <c r="K53" s="117">
        <f>IF($A53="","",'Situfin serie mensual'!JC52)</f>
        <v>0</v>
      </c>
      <c r="L53" s="117">
        <f>IF($A53="","",'Situfin serie mensual'!JD52)</f>
        <v>0</v>
      </c>
      <c r="M53" s="117">
        <f>IF($A53="","",'Situfin serie mensual'!JE52)</f>
        <v>0</v>
      </c>
      <c r="N53" s="117">
        <f t="shared" si="1"/>
        <v>3299.6742053940002</v>
      </c>
      <c r="O53" s="10"/>
      <c r="P53" s="10"/>
    </row>
    <row r="54" spans="1:16" s="118" customFormat="1" ht="12.75" x14ac:dyDescent="0.2">
      <c r="A54" s="13" t="s">
        <v>13</v>
      </c>
      <c r="B54" s="117">
        <f>IF($A54="","",'Situfin serie mensual'!IT53)</f>
        <v>240.46888030199997</v>
      </c>
      <c r="C54" s="117">
        <f>IF($A54="","",'Situfin serie mensual'!IU53)</f>
        <v>261.28286626300002</v>
      </c>
      <c r="D54" s="117">
        <f>IF($A54="","",'Situfin serie mensual'!IV53)</f>
        <v>309.09872900900001</v>
      </c>
      <c r="E54" s="117">
        <f>IF($A54="","",'Situfin serie mensual'!IW53)</f>
        <v>324.89001471599994</v>
      </c>
      <c r="F54" s="117">
        <f>IF($A54="","",'Situfin serie mensual'!IX53)</f>
        <v>299.83299377099996</v>
      </c>
      <c r="G54" s="117">
        <f>IF($A54="","",'Situfin serie mensual'!IY53)</f>
        <v>290.89957685900004</v>
      </c>
      <c r="H54" s="117">
        <f>IF($A54="","",'Situfin serie mensual'!IZ53)</f>
        <v>418.64382420099997</v>
      </c>
      <c r="I54" s="117">
        <f>IF($A54="","",'Situfin serie mensual'!JA53)</f>
        <v>0</v>
      </c>
      <c r="J54" s="117">
        <f>IF($A54="","",'Situfin serie mensual'!JB53)</f>
        <v>0</v>
      </c>
      <c r="K54" s="117">
        <f>IF($A54="","",'Situfin serie mensual'!JC53)</f>
        <v>0</v>
      </c>
      <c r="L54" s="117">
        <f>IF($A54="","",'Situfin serie mensual'!JD53)</f>
        <v>0</v>
      </c>
      <c r="M54" s="117">
        <f>IF($A54="","",'Situfin serie mensual'!JE53)</f>
        <v>0</v>
      </c>
      <c r="N54" s="117">
        <f t="shared" si="1"/>
        <v>2145.116885121</v>
      </c>
      <c r="O54" s="10"/>
      <c r="P54" s="10"/>
    </row>
    <row r="55" spans="1:16" s="118" customFormat="1" ht="12.75" x14ac:dyDescent="0.2">
      <c r="A55" s="13" t="s">
        <v>14</v>
      </c>
      <c r="B55" s="117">
        <f>IF($A55="","",'Situfin serie mensual'!IT54)</f>
        <v>127.50503014</v>
      </c>
      <c r="C55" s="117">
        <f>IF($A55="","",'Situfin serie mensual'!IU54)</f>
        <v>97.132117346999991</v>
      </c>
      <c r="D55" s="117">
        <f>IF($A55="","",'Situfin serie mensual'!IV54)</f>
        <v>112.15322945899999</v>
      </c>
      <c r="E55" s="117">
        <f>IF($A55="","",'Situfin serie mensual'!IW54)</f>
        <v>142.546330388</v>
      </c>
      <c r="F55" s="117">
        <f>IF($A55="","",'Situfin serie mensual'!IX54)</f>
        <v>96.682782152999991</v>
      </c>
      <c r="G55" s="117">
        <f>IF($A55="","",'Situfin serie mensual'!IY54)</f>
        <v>133.207347344</v>
      </c>
      <c r="H55" s="117">
        <f>IF($A55="","",'Situfin serie mensual'!IZ54)</f>
        <v>445.330483442</v>
      </c>
      <c r="I55" s="117">
        <f>IF($A55="","",'Situfin serie mensual'!JA54)</f>
        <v>0</v>
      </c>
      <c r="J55" s="117">
        <f>IF($A55="","",'Situfin serie mensual'!JB54)</f>
        <v>0</v>
      </c>
      <c r="K55" s="117">
        <f>IF($A55="","",'Situfin serie mensual'!JC54)</f>
        <v>0</v>
      </c>
      <c r="L55" s="117">
        <f>IF($A55="","",'Situfin serie mensual'!JD54)</f>
        <v>0</v>
      </c>
      <c r="M55" s="117">
        <f>IF($A55="","",'Situfin serie mensual'!JE54)</f>
        <v>0</v>
      </c>
      <c r="N55" s="117">
        <f t="shared" si="1"/>
        <v>1154.557320273</v>
      </c>
      <c r="O55" s="10"/>
      <c r="P55" s="10"/>
    </row>
    <row r="56" spans="1:16" s="118" customFormat="1" ht="12.75" x14ac:dyDescent="0.2">
      <c r="A56" s="152" t="s">
        <v>35</v>
      </c>
      <c r="B56" s="115">
        <f>IF($A56="","",'Situfin serie mensual'!IT55)</f>
        <v>681.90167386099995</v>
      </c>
      <c r="C56" s="115">
        <f>IF($A56="","",'Situfin serie mensual'!IU55)</f>
        <v>754.40971622400002</v>
      </c>
      <c r="D56" s="115">
        <f>IF($A56="","",'Situfin serie mensual'!IV55)</f>
        <v>757.09387550499991</v>
      </c>
      <c r="E56" s="115">
        <f>IF($A56="","",'Situfin serie mensual'!IW55)</f>
        <v>750.09373792200006</v>
      </c>
      <c r="F56" s="115">
        <f>IF($A56="","",'Situfin serie mensual'!IX55)</f>
        <v>740.19488153200007</v>
      </c>
      <c r="G56" s="115">
        <f>IF($A56="","",'Situfin serie mensual'!IY55)</f>
        <v>744.65206402299998</v>
      </c>
      <c r="H56" s="115">
        <f>IF($A56="","",'Situfin serie mensual'!IZ55)</f>
        <v>749.37541258599992</v>
      </c>
      <c r="I56" s="115">
        <f>IF($A56="","",'Situfin serie mensual'!JA55)</f>
        <v>0</v>
      </c>
      <c r="J56" s="115">
        <f>IF($A56="","",'Situfin serie mensual'!JB55)</f>
        <v>0</v>
      </c>
      <c r="K56" s="115">
        <f>IF($A56="","",'Situfin serie mensual'!JC55)</f>
        <v>0</v>
      </c>
      <c r="L56" s="115">
        <f>IF($A56="","",'Situfin serie mensual'!JD55)</f>
        <v>0</v>
      </c>
      <c r="M56" s="115">
        <f>IF($A56="","",'Situfin serie mensual'!JE55)</f>
        <v>0</v>
      </c>
      <c r="N56" s="115">
        <f t="shared" si="1"/>
        <v>5177.7213616529989</v>
      </c>
      <c r="O56" s="10"/>
      <c r="P56" s="10"/>
    </row>
    <row r="57" spans="1:16" s="118" customFormat="1" ht="12.75" x14ac:dyDescent="0.2">
      <c r="A57" s="31" t="s">
        <v>36</v>
      </c>
      <c r="B57" s="117">
        <f>IF($A57="","",'Situfin serie mensual'!IT56)</f>
        <v>401.50162616199998</v>
      </c>
      <c r="C57" s="117">
        <f>IF($A57="","",'Situfin serie mensual'!IU56)</f>
        <v>449.94974522799998</v>
      </c>
      <c r="D57" s="117">
        <f>IF($A57="","",'Situfin serie mensual'!IV56)</f>
        <v>438.43787432799996</v>
      </c>
      <c r="E57" s="117">
        <f>IF($A57="","",'Situfin serie mensual'!IW56)</f>
        <v>447.49202055200004</v>
      </c>
      <c r="F57" s="117">
        <f>IF($A57="","",'Situfin serie mensual'!IX56)</f>
        <v>431.94042629299997</v>
      </c>
      <c r="G57" s="117">
        <f>IF($A57="","",'Situfin serie mensual'!IY56)</f>
        <v>426.96554845999998</v>
      </c>
      <c r="H57" s="117">
        <f>IF($A57="","",'Situfin serie mensual'!IZ56)</f>
        <v>445.96629593199998</v>
      </c>
      <c r="I57" s="117">
        <f>IF($A57="","",'Situfin serie mensual'!JA56)</f>
        <v>0</v>
      </c>
      <c r="J57" s="117">
        <f>IF($A57="","",'Situfin serie mensual'!JB56)</f>
        <v>0</v>
      </c>
      <c r="K57" s="117">
        <f>IF($A57="","",'Situfin serie mensual'!JC56)</f>
        <v>0</v>
      </c>
      <c r="L57" s="117">
        <f>IF($A57="","",'Situfin serie mensual'!JD56)</f>
        <v>0</v>
      </c>
      <c r="M57" s="117">
        <f>IF($A57="","",'Situfin serie mensual'!JE56)</f>
        <v>0</v>
      </c>
      <c r="N57" s="117">
        <f t="shared" si="1"/>
        <v>3042.2535369549996</v>
      </c>
      <c r="O57" s="10"/>
      <c r="P57" s="10"/>
    </row>
    <row r="58" spans="1:16" s="118" customFormat="1" ht="12.75" x14ac:dyDescent="0.2">
      <c r="A58" s="31" t="s">
        <v>37</v>
      </c>
      <c r="B58" s="117">
        <f>IF($A58="","",'Situfin serie mensual'!IT57)</f>
        <v>260.599814525</v>
      </c>
      <c r="C58" s="117">
        <f>IF($A58="","",'Situfin serie mensual'!IU57)</f>
        <v>269.79145231100006</v>
      </c>
      <c r="D58" s="117">
        <f>IF($A58="","",'Situfin serie mensual'!IV57)</f>
        <v>279.85136358</v>
      </c>
      <c r="E58" s="117">
        <f>IF($A58="","",'Situfin serie mensual'!IW57)</f>
        <v>275.81109014899999</v>
      </c>
      <c r="F58" s="117">
        <f>IF($A58="","",'Situfin serie mensual'!IX57)</f>
        <v>281.50389901900002</v>
      </c>
      <c r="G58" s="117">
        <f>IF($A58="","",'Situfin serie mensual'!IY57)</f>
        <v>293.55045695999996</v>
      </c>
      <c r="H58" s="117">
        <f>IF($A58="","",'Situfin serie mensual'!IZ57)</f>
        <v>277.41823741799999</v>
      </c>
      <c r="I58" s="117">
        <f>IF($A58="","",'Situfin serie mensual'!JA57)</f>
        <v>0</v>
      </c>
      <c r="J58" s="117">
        <f>IF($A58="","",'Situfin serie mensual'!JB57)</f>
        <v>0</v>
      </c>
      <c r="K58" s="117">
        <f>IF($A58="","",'Situfin serie mensual'!JC57)</f>
        <v>0</v>
      </c>
      <c r="L58" s="117">
        <f>IF($A58="","",'Situfin serie mensual'!JD57)</f>
        <v>0</v>
      </c>
      <c r="M58" s="117">
        <f>IF($A58="","",'Situfin serie mensual'!JE57)</f>
        <v>0</v>
      </c>
      <c r="N58" s="117">
        <f t="shared" si="1"/>
        <v>1938.5263139620001</v>
      </c>
      <c r="O58" s="10"/>
      <c r="P58" s="10"/>
    </row>
    <row r="59" spans="1:16" s="118" customFormat="1" ht="12.75" x14ac:dyDescent="0.2">
      <c r="A59" s="31" t="s">
        <v>38</v>
      </c>
      <c r="B59" s="117">
        <f>IF($A59="","",'Situfin serie mensual'!IT58)</f>
        <v>19.800233174000002</v>
      </c>
      <c r="C59" s="117">
        <f>IF($A59="","",'Situfin serie mensual'!IU58)</f>
        <v>34.668518685000002</v>
      </c>
      <c r="D59" s="117">
        <f>IF($A59="","",'Situfin serie mensual'!IV58)</f>
        <v>38.804637597000003</v>
      </c>
      <c r="E59" s="117">
        <f>IF($A59="","",'Situfin serie mensual'!IW58)</f>
        <v>26.790627221000001</v>
      </c>
      <c r="F59" s="117">
        <f>IF($A59="","",'Situfin serie mensual'!IX58)</f>
        <v>26.75055622</v>
      </c>
      <c r="G59" s="117">
        <f>IF($A59="","",'Situfin serie mensual'!IY58)</f>
        <v>24.136058603000002</v>
      </c>
      <c r="H59" s="117">
        <f>IF($A59="","",'Situfin serie mensual'!IZ58)</f>
        <v>25.990879236000001</v>
      </c>
      <c r="I59" s="117">
        <f>IF($A59="","",'Situfin serie mensual'!JA58)</f>
        <v>0</v>
      </c>
      <c r="J59" s="117">
        <f>IF($A59="","",'Situfin serie mensual'!JB58)</f>
        <v>0</v>
      </c>
      <c r="K59" s="117">
        <f>IF($A59="","",'Situfin serie mensual'!JC58)</f>
        <v>0</v>
      </c>
      <c r="L59" s="117">
        <f>IF($A59="","",'Situfin serie mensual'!JD58)</f>
        <v>0</v>
      </c>
      <c r="M59" s="117">
        <f>IF($A59="","",'Situfin serie mensual'!JE58)</f>
        <v>0</v>
      </c>
      <c r="N59" s="117">
        <f t="shared" si="1"/>
        <v>196.94151073600003</v>
      </c>
      <c r="O59" s="10"/>
      <c r="P59" s="10"/>
    </row>
    <row r="60" spans="1:16" s="118" customFormat="1" ht="12.75" x14ac:dyDescent="0.2">
      <c r="A60" s="152" t="s">
        <v>39</v>
      </c>
      <c r="B60" s="115">
        <f>IF($A60="","",'Situfin serie mensual'!IT59)</f>
        <v>9.1606075030000014</v>
      </c>
      <c r="C60" s="115">
        <f>IF($A60="","",'Situfin serie mensual'!IU59)</f>
        <v>120.791473983</v>
      </c>
      <c r="D60" s="115">
        <f>IF($A60="","",'Situfin serie mensual'!IV59)</f>
        <v>160.37972028500002</v>
      </c>
      <c r="E60" s="115">
        <f>IF($A60="","",'Situfin serie mensual'!IW59)</f>
        <v>163.72374456899999</v>
      </c>
      <c r="F60" s="115">
        <f>IF($A60="","",'Situfin serie mensual'!IX59)</f>
        <v>270.08122899700004</v>
      </c>
      <c r="G60" s="115">
        <f>IF($A60="","",'Situfin serie mensual'!IY59)</f>
        <v>192.33654062599999</v>
      </c>
      <c r="H60" s="115">
        <f>IF($A60="","",'Situfin serie mensual'!IZ59)</f>
        <v>180.28372089200002</v>
      </c>
      <c r="I60" s="115">
        <f>IF($A60="","",'Situfin serie mensual'!JA59)</f>
        <v>0</v>
      </c>
      <c r="J60" s="115">
        <f>IF($A60="","",'Situfin serie mensual'!JB59)</f>
        <v>0</v>
      </c>
      <c r="K60" s="115">
        <f>IF($A60="","",'Situfin serie mensual'!JC59)</f>
        <v>0</v>
      </c>
      <c r="L60" s="115">
        <f>IF($A60="","",'Situfin serie mensual'!JD59)</f>
        <v>0</v>
      </c>
      <c r="M60" s="115">
        <f>IF($A60="","",'Situfin serie mensual'!JE59)</f>
        <v>0</v>
      </c>
      <c r="N60" s="115">
        <f t="shared" si="1"/>
        <v>1096.757036855</v>
      </c>
      <c r="O60" s="10"/>
      <c r="P60" s="10"/>
    </row>
    <row r="61" spans="1:16" s="118" customFormat="1" ht="12.75" x14ac:dyDescent="0.2">
      <c r="A61" s="13" t="s">
        <v>40</v>
      </c>
      <c r="B61" s="117">
        <f>IF($A61="","",'Situfin serie mensual'!IT60)</f>
        <v>8.6700339570000011</v>
      </c>
      <c r="C61" s="117">
        <f>IF($A61="","",'Situfin serie mensual'!IU60)</f>
        <v>25.587230349999999</v>
      </c>
      <c r="D61" s="117">
        <f>IF($A61="","",'Situfin serie mensual'!IV60)</f>
        <v>69.157256285000017</v>
      </c>
      <c r="E61" s="117">
        <f>IF($A61="","",'Situfin serie mensual'!IW60)</f>
        <v>55.896597330999988</v>
      </c>
      <c r="F61" s="117">
        <f>IF($A61="","",'Situfin serie mensual'!IX60)</f>
        <v>129.05403566500001</v>
      </c>
      <c r="G61" s="117">
        <f>IF($A61="","",'Situfin serie mensual'!IY60)</f>
        <v>69.665342180999986</v>
      </c>
      <c r="H61" s="117">
        <f>IF($A61="","",'Situfin serie mensual'!IZ60)</f>
        <v>117.82658553100001</v>
      </c>
      <c r="I61" s="117">
        <f>IF($A61="","",'Situfin serie mensual'!JA60)</f>
        <v>0</v>
      </c>
      <c r="J61" s="117">
        <f>IF($A61="","",'Situfin serie mensual'!JB60)</f>
        <v>0</v>
      </c>
      <c r="K61" s="117">
        <f>IF($A61="","",'Situfin serie mensual'!JC60)</f>
        <v>0</v>
      </c>
      <c r="L61" s="117">
        <f>IF($A61="","",'Situfin serie mensual'!JD60)</f>
        <v>0</v>
      </c>
      <c r="M61" s="117">
        <f>IF($A61="","",'Situfin serie mensual'!JE60)</f>
        <v>0</v>
      </c>
      <c r="N61" s="117">
        <f t="shared" si="1"/>
        <v>475.8570813</v>
      </c>
      <c r="O61" s="10"/>
      <c r="P61" s="10"/>
    </row>
    <row r="62" spans="1:16" s="118" customFormat="1" ht="12.75" hidden="1" x14ac:dyDescent="0.2">
      <c r="A62" s="33" t="s">
        <v>41</v>
      </c>
      <c r="B62" s="117">
        <f>IF($A62="","",'Situfin serie mensual'!IT61)</f>
        <v>2.9506307270000001</v>
      </c>
      <c r="C62" s="117">
        <f>IF($A62="","",'Situfin serie mensual'!IU61)</f>
        <v>1.731943</v>
      </c>
      <c r="D62" s="117">
        <f>IF($A62="","",'Situfin serie mensual'!IV61)</f>
        <v>4.1247049999999996</v>
      </c>
      <c r="E62" s="117">
        <f>IF($A62="","",'Situfin serie mensual'!IW61)</f>
        <v>16.357658205</v>
      </c>
      <c r="F62" s="117">
        <f>IF($A62="","",'Situfin serie mensual'!IX61)</f>
        <v>20.842849130999998</v>
      </c>
      <c r="G62" s="117">
        <f>IF($A62="","",'Situfin serie mensual'!IY61)</f>
        <v>31.968753273999997</v>
      </c>
      <c r="H62" s="117">
        <f>IF($A62="","",'Situfin serie mensual'!IZ61)</f>
        <v>36.931859482</v>
      </c>
      <c r="I62" s="117">
        <f>IF($A62="","",'Situfin serie mensual'!JA61)</f>
        <v>0</v>
      </c>
      <c r="J62" s="117">
        <f>IF($A62="","",'Situfin serie mensual'!JB61)</f>
        <v>0</v>
      </c>
      <c r="K62" s="117">
        <f>IF($A62="","",'Situfin serie mensual'!JC61)</f>
        <v>0</v>
      </c>
      <c r="L62" s="117">
        <f>IF($A62="","",'Situfin serie mensual'!JD61)</f>
        <v>0</v>
      </c>
      <c r="M62" s="117">
        <f>IF($A62="","",'Situfin serie mensual'!JE61)</f>
        <v>0</v>
      </c>
      <c r="N62" s="117">
        <f t="shared" si="1"/>
        <v>114.90839881899998</v>
      </c>
      <c r="O62" s="10"/>
      <c r="P62" s="10"/>
    </row>
    <row r="63" spans="1:16" s="118" customFormat="1" ht="12.75" hidden="1" x14ac:dyDescent="0.2">
      <c r="A63" s="33" t="s">
        <v>42</v>
      </c>
      <c r="B63" s="117">
        <f>IF($A63="","",'Situfin serie mensual'!IT62)</f>
        <v>1.3361637780000002</v>
      </c>
      <c r="C63" s="117">
        <f>IF($A63="","",'Situfin serie mensual'!IU62)</f>
        <v>11.188073524</v>
      </c>
      <c r="D63" s="117">
        <f>IF($A63="","",'Situfin serie mensual'!IV62)</f>
        <v>11.616618176000001</v>
      </c>
      <c r="E63" s="117">
        <f>IF($A63="","",'Situfin serie mensual'!IW62)</f>
        <v>16.843373342</v>
      </c>
      <c r="F63" s="117">
        <f>IF($A63="","",'Situfin serie mensual'!IX62)</f>
        <v>31.992113463999999</v>
      </c>
      <c r="G63" s="117">
        <f>IF($A63="","",'Situfin serie mensual'!IY62)</f>
        <v>11.433426416999998</v>
      </c>
      <c r="H63" s="117">
        <f>IF($A63="","",'Situfin serie mensual'!IZ62)</f>
        <v>29.400120528999999</v>
      </c>
      <c r="I63" s="117">
        <f>IF($A63="","",'Situfin serie mensual'!JA62)</f>
        <v>0</v>
      </c>
      <c r="J63" s="117">
        <f>IF($A63="","",'Situfin serie mensual'!JB62)</f>
        <v>0</v>
      </c>
      <c r="K63" s="117">
        <f>IF($A63="","",'Situfin serie mensual'!JC62)</f>
        <v>0</v>
      </c>
      <c r="L63" s="117">
        <f>IF($A63="","",'Situfin serie mensual'!JD62)</f>
        <v>0</v>
      </c>
      <c r="M63" s="117">
        <f>IF($A63="","",'Situfin serie mensual'!JE62)</f>
        <v>0</v>
      </c>
      <c r="N63" s="117">
        <f t="shared" si="1"/>
        <v>113.80988922999998</v>
      </c>
      <c r="O63" s="10"/>
      <c r="P63" s="10"/>
    </row>
    <row r="64" spans="1:16" s="118" customFormat="1" ht="12.75" hidden="1" x14ac:dyDescent="0.2">
      <c r="A64" s="33" t="s">
        <v>43</v>
      </c>
      <c r="B64" s="117">
        <f>IF($A64="","",'Situfin serie mensual'!IT63)</f>
        <v>0.10048207100000001</v>
      </c>
      <c r="C64" s="117">
        <f>IF($A64="","",'Situfin serie mensual'!IU63)</f>
        <v>3.3000000000000003E-5</v>
      </c>
      <c r="D64" s="117">
        <f>IF($A64="","",'Situfin serie mensual'!IV63)</f>
        <v>1.8778349999999997</v>
      </c>
      <c r="E64" s="117">
        <f>IF($A64="","",'Situfin serie mensual'!IW63)</f>
        <v>9.8186403000000005E-2</v>
      </c>
      <c r="F64" s="117">
        <f>IF($A64="","",'Situfin serie mensual'!IX63)</f>
        <v>2.8170425000000012</v>
      </c>
      <c r="G64" s="117">
        <f>IF($A64="","",'Situfin serie mensual'!IY63)</f>
        <v>0.05</v>
      </c>
      <c r="H64" s="117">
        <f>IF($A64="","",'Situfin serie mensual'!IZ63)</f>
        <v>3.0372508649999999</v>
      </c>
      <c r="I64" s="117">
        <f>IF($A64="","",'Situfin serie mensual'!JA63)</f>
        <v>0</v>
      </c>
      <c r="J64" s="117">
        <f>IF($A64="","",'Situfin serie mensual'!JB63)</f>
        <v>0</v>
      </c>
      <c r="K64" s="117">
        <f>IF($A64="","",'Situfin serie mensual'!JC63)</f>
        <v>0</v>
      </c>
      <c r="L64" s="117">
        <f>IF($A64="","",'Situfin serie mensual'!JD63)</f>
        <v>0</v>
      </c>
      <c r="M64" s="117">
        <f>IF($A64="","",'Situfin serie mensual'!JE63)</f>
        <v>0</v>
      </c>
      <c r="N64" s="117">
        <f t="shared" si="1"/>
        <v>7.9808298390000001</v>
      </c>
      <c r="O64" s="10"/>
      <c r="P64" s="10"/>
    </row>
    <row r="65" spans="1:18" s="118" customFormat="1" ht="12.75" hidden="1" x14ac:dyDescent="0.2">
      <c r="A65" s="13" t="s">
        <v>44</v>
      </c>
      <c r="B65" s="117">
        <f>IF($A65="","",'Situfin serie mensual'!IT64)</f>
        <v>0.45256469399999999</v>
      </c>
      <c r="C65" s="117">
        <f>IF($A65="","",'Situfin serie mensual'!IU64)</f>
        <v>10.021988139000001</v>
      </c>
      <c r="D65" s="117">
        <f>IF($A65="","",'Situfin serie mensual'!IV64)</f>
        <v>48.301905422000004</v>
      </c>
      <c r="E65" s="117">
        <f>IF($A65="","",'Situfin serie mensual'!IW64)</f>
        <v>19.356186792999996</v>
      </c>
      <c r="F65" s="117">
        <f>IF($A65="","",'Situfin serie mensual'!IX64)</f>
        <v>70.02083778299999</v>
      </c>
      <c r="G65" s="117">
        <f>IF($A65="","",'Situfin serie mensual'!IY64)</f>
        <v>23.189010666999998</v>
      </c>
      <c r="H65" s="117">
        <f>IF($A65="","",'Situfin serie mensual'!IZ64)</f>
        <v>45.361161967999998</v>
      </c>
      <c r="I65" s="117">
        <f>IF($A65="","",'Situfin serie mensual'!JA64)</f>
        <v>0</v>
      </c>
      <c r="J65" s="117">
        <f>IF($A65="","",'Situfin serie mensual'!JB64)</f>
        <v>0</v>
      </c>
      <c r="K65" s="117">
        <f>IF($A65="","",'Situfin serie mensual'!JC64)</f>
        <v>0</v>
      </c>
      <c r="L65" s="117">
        <f>IF($A65="","",'Situfin serie mensual'!JD64)</f>
        <v>0</v>
      </c>
      <c r="M65" s="117">
        <f>IF($A65="","",'Situfin serie mensual'!JE64)</f>
        <v>0</v>
      </c>
      <c r="N65" s="117">
        <f t="shared" si="1"/>
        <v>216.70365546599999</v>
      </c>
      <c r="O65" s="10"/>
      <c r="P65" s="10"/>
    </row>
    <row r="66" spans="1:18" s="118" customFormat="1" ht="12.75" hidden="1" x14ac:dyDescent="0.2">
      <c r="A66" s="13" t="s">
        <v>45</v>
      </c>
      <c r="B66" s="117">
        <f>IF($A66="","",'Situfin serie mensual'!IT65)</f>
        <v>3.8301926870000003</v>
      </c>
      <c r="C66" s="117">
        <f>IF($A66="","",'Situfin serie mensual'!IU65)</f>
        <v>2.6451926870000002</v>
      </c>
      <c r="D66" s="117">
        <f>IF($A66="","",'Situfin serie mensual'!IV65)</f>
        <v>3.2361926870000004</v>
      </c>
      <c r="E66" s="117">
        <f>IF($A66="","",'Situfin serie mensual'!IW65)</f>
        <v>3.2411925880000001</v>
      </c>
      <c r="F66" s="117">
        <f>IF($A66="","",'Situfin serie mensual'!IX65)</f>
        <v>3.3811927869999998</v>
      </c>
      <c r="G66" s="117">
        <f>IF($A66="","",'Situfin serie mensual'!IY65)</f>
        <v>3.024151823</v>
      </c>
      <c r="H66" s="117">
        <f>IF($A66="","",'Situfin serie mensual'!IZ65)</f>
        <v>3.0961926870000003</v>
      </c>
      <c r="I66" s="117">
        <f>IF($A66="","",'Situfin serie mensual'!JA65)</f>
        <v>0</v>
      </c>
      <c r="J66" s="117">
        <f>IF($A66="","",'Situfin serie mensual'!JB65)</f>
        <v>0</v>
      </c>
      <c r="K66" s="117">
        <f>IF($A66="","",'Situfin serie mensual'!JC65)</f>
        <v>0</v>
      </c>
      <c r="L66" s="117">
        <f>IF($A66="","",'Situfin serie mensual'!JD65)</f>
        <v>0</v>
      </c>
      <c r="M66" s="117">
        <f>IF($A66="","",'Situfin serie mensual'!JE65)</f>
        <v>0</v>
      </c>
      <c r="N66" s="117">
        <f t="shared" si="1"/>
        <v>22.454307946</v>
      </c>
      <c r="O66" s="10"/>
      <c r="P66" s="10"/>
    </row>
    <row r="67" spans="1:18" s="118" customFormat="1" ht="12.75" x14ac:dyDescent="0.2">
      <c r="A67" s="13" t="s">
        <v>168</v>
      </c>
      <c r="B67" s="117">
        <f>IF($A67="","",'Situfin serie mensual'!IT66)</f>
        <v>0.49057354600000008</v>
      </c>
      <c r="C67" s="117">
        <f>IF($A67="","",'Situfin serie mensual'!IU66)</f>
        <v>95.204243633000004</v>
      </c>
      <c r="D67" s="117">
        <f>IF($A67="","",'Situfin serie mensual'!IV66)</f>
        <v>91.222464000000002</v>
      </c>
      <c r="E67" s="117">
        <f>IF($A67="","",'Situfin serie mensual'!IW66)</f>
        <v>107.82714723800001</v>
      </c>
      <c r="F67" s="117">
        <f>IF($A67="","",'Situfin serie mensual'!IX66)</f>
        <v>141.027193332</v>
      </c>
      <c r="G67" s="117">
        <f>IF($A67="","",'Situfin serie mensual'!IY66)</f>
        <v>122.67119844499999</v>
      </c>
      <c r="H67" s="117">
        <f>IF($A67="","",'Situfin serie mensual'!IZ66)</f>
        <v>62.457135361000006</v>
      </c>
      <c r="I67" s="117">
        <f>IF($A67="","",'Situfin serie mensual'!JA66)</f>
        <v>0</v>
      </c>
      <c r="J67" s="117">
        <f>IF($A67="","",'Situfin serie mensual'!JB66)</f>
        <v>0</v>
      </c>
      <c r="K67" s="117">
        <f>IF($A67="","",'Situfin serie mensual'!JC66)</f>
        <v>0</v>
      </c>
      <c r="L67" s="117">
        <f>IF($A67="","",'Situfin serie mensual'!JD66)</f>
        <v>0</v>
      </c>
      <c r="M67" s="117">
        <f>IF($A67="","",'Situfin serie mensual'!JE66)</f>
        <v>0</v>
      </c>
      <c r="N67" s="117">
        <f t="shared" si="1"/>
        <v>620.89995555500002</v>
      </c>
      <c r="O67" s="10"/>
      <c r="P67" s="10"/>
    </row>
    <row r="68" spans="1:18" s="118" customFormat="1" ht="12.75" hidden="1" x14ac:dyDescent="0.2">
      <c r="A68" s="13" t="s">
        <v>47</v>
      </c>
      <c r="B68" s="117">
        <f>IF($A68="","",'Situfin serie mensual'!IT67)</f>
        <v>0.49057354600000008</v>
      </c>
      <c r="C68" s="117">
        <f>IF($A68="","",'Situfin serie mensual'!IU67)</f>
        <v>95.204243633000004</v>
      </c>
      <c r="D68" s="117">
        <f>IF($A68="","",'Situfin serie mensual'!IV67)</f>
        <v>91.222464000000002</v>
      </c>
      <c r="E68" s="117">
        <f>IF($A68="","",'Situfin serie mensual'!IW67)</f>
        <v>107.82714723800001</v>
      </c>
      <c r="F68" s="117">
        <f>IF($A68="","",'Situfin serie mensual'!IX67)</f>
        <v>141.027193332</v>
      </c>
      <c r="G68" s="117">
        <f>IF($A68="","",'Situfin serie mensual'!IY67)</f>
        <v>122.67119844499999</v>
      </c>
      <c r="H68" s="117">
        <f>IF($A68="","",'Situfin serie mensual'!IZ67)</f>
        <v>62.457135361000006</v>
      </c>
      <c r="I68" s="117">
        <f>IF($A68="","",'Situfin serie mensual'!JA67)</f>
        <v>0</v>
      </c>
      <c r="J68" s="117">
        <f>IF($A68="","",'Situfin serie mensual'!JB67)</f>
        <v>0</v>
      </c>
      <c r="K68" s="117">
        <f>IF($A68="","",'Situfin serie mensual'!JC67)</f>
        <v>0</v>
      </c>
      <c r="L68" s="117">
        <f>IF($A68="","",'Situfin serie mensual'!JD67)</f>
        <v>0</v>
      </c>
      <c r="M68" s="117">
        <f>IF($A68="","",'Situfin serie mensual'!JE67)</f>
        <v>0</v>
      </c>
      <c r="N68" s="117">
        <f t="shared" si="1"/>
        <v>620.89995555500002</v>
      </c>
      <c r="O68" s="10"/>
      <c r="P68" s="10"/>
    </row>
    <row r="69" spans="1:18" s="118" customFormat="1" ht="12.75" hidden="1" x14ac:dyDescent="0.2">
      <c r="A69" s="13" t="s">
        <v>48</v>
      </c>
      <c r="B69" s="117">
        <f>IF($A69="","",'Situfin serie mensual'!IT68)</f>
        <v>0</v>
      </c>
      <c r="C69" s="117">
        <f>IF($A69="","",'Situfin serie mensual'!IU68)</f>
        <v>0</v>
      </c>
      <c r="D69" s="117">
        <f>IF($A69="","",'Situfin serie mensual'!IV68)</f>
        <v>0</v>
      </c>
      <c r="E69" s="117">
        <f>IF($A69="","",'Situfin serie mensual'!IW68)</f>
        <v>0</v>
      </c>
      <c r="F69" s="117">
        <f>IF($A69="","",'Situfin serie mensual'!IX68)</f>
        <v>0</v>
      </c>
      <c r="G69" s="117">
        <f>IF($A69="","",'Situfin serie mensual'!IY68)</f>
        <v>0</v>
      </c>
      <c r="H69" s="117">
        <f>IF($A69="","",'Situfin serie mensual'!IZ68)</f>
        <v>0</v>
      </c>
      <c r="I69" s="117">
        <f>IF($A69="","",'Situfin serie mensual'!JA68)</f>
        <v>0</v>
      </c>
      <c r="J69" s="117">
        <f>IF($A69="","",'Situfin serie mensual'!JB68)</f>
        <v>0</v>
      </c>
      <c r="K69" s="117">
        <f>IF($A69="","",'Situfin serie mensual'!JC68)</f>
        <v>0</v>
      </c>
      <c r="L69" s="117">
        <f>IF($A69="","",'Situfin serie mensual'!JD68)</f>
        <v>0</v>
      </c>
      <c r="M69" s="117">
        <f>IF($A69="","",'Situfin serie mensual'!JE68)</f>
        <v>0</v>
      </c>
      <c r="N69" s="117">
        <f t="shared" si="1"/>
        <v>0</v>
      </c>
      <c r="O69" s="10"/>
      <c r="P69" s="10"/>
    </row>
    <row r="70" spans="1:18" s="118" customFormat="1" ht="12.75" hidden="1" x14ac:dyDescent="0.2">
      <c r="A70" s="13" t="s">
        <v>49</v>
      </c>
      <c r="B70" s="117">
        <f>IF($A70="","",'Situfin serie mensual'!IT69)</f>
        <v>0</v>
      </c>
      <c r="C70" s="117">
        <f>IF($A70="","",'Situfin serie mensual'!IU69)</f>
        <v>0</v>
      </c>
      <c r="D70" s="117">
        <f>IF($A70="","",'Situfin serie mensual'!IV69)</f>
        <v>0</v>
      </c>
      <c r="E70" s="117">
        <f>IF($A70="","",'Situfin serie mensual'!IW69)</f>
        <v>0</v>
      </c>
      <c r="F70" s="117">
        <f>IF($A70="","",'Situfin serie mensual'!IX69)</f>
        <v>0</v>
      </c>
      <c r="G70" s="117">
        <f>IF($A70="","",'Situfin serie mensual'!IY69)</f>
        <v>0</v>
      </c>
      <c r="H70" s="117">
        <f>IF($A70="","",'Situfin serie mensual'!IZ69)</f>
        <v>0</v>
      </c>
      <c r="I70" s="117">
        <f>IF($A70="","",'Situfin serie mensual'!JA69)</f>
        <v>0</v>
      </c>
      <c r="J70" s="117">
        <f>IF($A70="","",'Situfin serie mensual'!JB69)</f>
        <v>0</v>
      </c>
      <c r="K70" s="117">
        <f>IF($A70="","",'Situfin serie mensual'!JC69)</f>
        <v>0</v>
      </c>
      <c r="L70" s="117">
        <f>IF($A70="","",'Situfin serie mensual'!JD69)</f>
        <v>0</v>
      </c>
      <c r="M70" s="117">
        <f>IF($A70="","",'Situfin serie mensual'!JE69)</f>
        <v>0</v>
      </c>
      <c r="N70" s="117">
        <f t="shared" si="1"/>
        <v>0</v>
      </c>
      <c r="O70" s="10"/>
      <c r="P70" s="10"/>
    </row>
    <row r="71" spans="1:18" s="118" customFormat="1" ht="12.75" x14ac:dyDescent="0.2">
      <c r="A71" s="13"/>
      <c r="B71" s="117" t="str">
        <f>IF($A71="","",'Situfin serie mensual'!IT70)</f>
        <v/>
      </c>
      <c r="C71" s="117" t="str">
        <f>IF($A71="","",'Situfin serie mensual'!IU70)</f>
        <v/>
      </c>
      <c r="D71" s="117" t="str">
        <f>IF($A71="","",'Situfin serie mensual'!IV70)</f>
        <v/>
      </c>
      <c r="E71" s="117" t="str">
        <f>IF($A71="","",'Situfin serie mensual'!IW70)</f>
        <v/>
      </c>
      <c r="F71" s="117" t="str">
        <f>IF($A71="","",'Situfin serie mensual'!IX70)</f>
        <v/>
      </c>
      <c r="G71" s="117" t="str">
        <f>IF($A71="","",'Situfin serie mensual'!IY70)</f>
        <v/>
      </c>
      <c r="H71" s="117" t="str">
        <f>IF($A71="","",'Situfin serie mensual'!IZ70)</f>
        <v/>
      </c>
      <c r="I71" s="117" t="str">
        <f>IF($A71="","",'Situfin serie mensual'!JA70)</f>
        <v/>
      </c>
      <c r="J71" s="117" t="str">
        <f>IF($A71="","",'Situfin serie mensual'!JB70)</f>
        <v/>
      </c>
      <c r="K71" s="117" t="str">
        <f>IF($A71="","",'Situfin serie mensual'!JC70)</f>
        <v/>
      </c>
      <c r="L71" s="117" t="str">
        <f>IF($A71="","",'Situfin serie mensual'!JD70)</f>
        <v/>
      </c>
      <c r="M71" s="117" t="str">
        <f>IF($A71="","",'Situfin serie mensual'!JE70)</f>
        <v/>
      </c>
      <c r="N71" s="117"/>
      <c r="O71" s="10"/>
      <c r="P71" s="10"/>
    </row>
    <row r="72" spans="1:18" s="118" customFormat="1" ht="13.5" x14ac:dyDescent="0.25">
      <c r="A72" s="124" t="s">
        <v>50</v>
      </c>
      <c r="B72" s="125">
        <f>IF($A72="","",'Situfin serie mensual'!IT71)</f>
        <v>1002.3856376040003</v>
      </c>
      <c r="C72" s="125">
        <f>IF($A72="","",'Situfin serie mensual'!IU71)</f>
        <v>-591.62787570999944</v>
      </c>
      <c r="D72" s="125">
        <f>IF($A72="","",'Situfin serie mensual'!IV71)</f>
        <v>-1699.7818783279995</v>
      </c>
      <c r="E72" s="125">
        <f>IF($A72="","",'Situfin serie mensual'!IW71)</f>
        <v>1123.5998421269996</v>
      </c>
      <c r="F72" s="125">
        <f>IF($A72="","",'Situfin serie mensual'!IX71)</f>
        <v>1144.9855842650004</v>
      </c>
      <c r="G72" s="125">
        <f>IF($A72="","",'Situfin serie mensual'!IY71)</f>
        <v>450.90408300599984</v>
      </c>
      <c r="H72" s="125">
        <f>IF($A72="","",'Situfin serie mensual'!IZ71)</f>
        <v>269.64844763200017</v>
      </c>
      <c r="I72" s="125">
        <f>IF($A72="","",'Situfin serie mensual'!JA71)</f>
        <v>0</v>
      </c>
      <c r="J72" s="125">
        <f>IF($A72="","",'Situfin serie mensual'!JB71)</f>
        <v>0</v>
      </c>
      <c r="K72" s="125">
        <f>IF($A72="","",'Situfin serie mensual'!JC71)</f>
        <v>0</v>
      </c>
      <c r="L72" s="125">
        <f>IF($A72="","",'Situfin serie mensual'!JD71)</f>
        <v>0</v>
      </c>
      <c r="M72" s="125">
        <f>IF($A72="","",'Situfin serie mensual'!JE71)</f>
        <v>0</v>
      </c>
      <c r="N72" s="125">
        <f>+SUM(B72:M72)</f>
        <v>1700.1138405960014</v>
      </c>
      <c r="O72" s="10"/>
      <c r="P72" s="10"/>
    </row>
    <row r="73" spans="1:18" s="118" customFormat="1" ht="12.75" x14ac:dyDescent="0.2">
      <c r="A73" s="112"/>
      <c r="B73" s="115" t="str">
        <f>IF($A73="","",'Situfin serie mensual'!IT72)</f>
        <v/>
      </c>
      <c r="C73" s="115" t="str">
        <f>IF($A73="","",'Situfin serie mensual'!IU72)</f>
        <v/>
      </c>
      <c r="D73" s="115" t="str">
        <f>IF($A73="","",'Situfin serie mensual'!IV72)</f>
        <v/>
      </c>
      <c r="E73" s="115" t="str">
        <f>IF($A73="","",'Situfin serie mensual'!IW72)</f>
        <v/>
      </c>
      <c r="F73" s="115" t="str">
        <f>IF($A73="","",'Situfin serie mensual'!IX72)</f>
        <v/>
      </c>
      <c r="G73" s="115" t="str">
        <f>IF($A73="","",'Situfin serie mensual'!IY72)</f>
        <v/>
      </c>
      <c r="H73" s="115" t="str">
        <f>IF($A73="","",'Situfin serie mensual'!IZ72)</f>
        <v/>
      </c>
      <c r="I73" s="115" t="str">
        <f>IF($A73="","",'Situfin serie mensual'!JA72)</f>
        <v/>
      </c>
      <c r="J73" s="115" t="str">
        <f>IF($A73="","",'Situfin serie mensual'!JB72)</f>
        <v/>
      </c>
      <c r="K73" s="115" t="str">
        <f>IF($A73="","",'Situfin serie mensual'!JC72)</f>
        <v/>
      </c>
      <c r="L73" s="115" t="str">
        <f>IF($A73="","",'Situfin serie mensual'!JD72)</f>
        <v/>
      </c>
      <c r="M73" s="115" t="str">
        <f>IF($A73="","",'Situfin serie mensual'!JE72)</f>
        <v/>
      </c>
      <c r="N73" s="121"/>
      <c r="O73" s="10"/>
      <c r="P73" s="10"/>
    </row>
    <row r="74" spans="1:18" s="10" customFormat="1" ht="12.75" x14ac:dyDescent="0.2">
      <c r="A74" s="112"/>
      <c r="B74" s="121" t="str">
        <f>IF($A74="","",'Situfin serie mensual'!IT73)</f>
        <v/>
      </c>
      <c r="C74" s="121" t="str">
        <f>IF($A74="","",'Situfin serie mensual'!IU73)</f>
        <v/>
      </c>
      <c r="D74" s="121" t="str">
        <f>IF($A74="","",'Situfin serie mensual'!IV73)</f>
        <v/>
      </c>
      <c r="E74" s="121" t="str">
        <f>IF($A74="","",'Situfin serie mensual'!IW73)</f>
        <v/>
      </c>
      <c r="F74" s="121" t="str">
        <f>IF($A74="","",'Situfin serie mensual'!IX73)</f>
        <v/>
      </c>
      <c r="G74" s="121" t="str">
        <f>IF($A74="","",'Situfin serie mensual'!IY73)</f>
        <v/>
      </c>
      <c r="H74" s="121" t="str">
        <f>IF($A74="","",'Situfin serie mensual'!IZ73)</f>
        <v/>
      </c>
      <c r="I74" s="121" t="str">
        <f>IF($A74="","",'Situfin serie mensual'!JA73)</f>
        <v/>
      </c>
      <c r="J74" s="121" t="str">
        <f>IF($A74="","",'Situfin serie mensual'!JB73)</f>
        <v/>
      </c>
      <c r="K74" s="121" t="str">
        <f>IF($A74="","",'Situfin serie mensual'!JC73)</f>
        <v/>
      </c>
      <c r="L74" s="121" t="str">
        <f>IF($A74="","",'Situfin serie mensual'!JD73)</f>
        <v/>
      </c>
      <c r="M74" s="121" t="str">
        <f>IF($A74="","",'Situfin serie mensual'!JE73)</f>
        <v/>
      </c>
      <c r="N74" s="121"/>
      <c r="Q74" s="145"/>
      <c r="R74" s="145"/>
    </row>
    <row r="75" spans="1:18" s="16" customFormat="1" ht="12.75" outlineLevel="2" x14ac:dyDescent="0.2">
      <c r="A75" s="10" t="s">
        <v>51</v>
      </c>
      <c r="B75" s="115">
        <f>IF($A75="","",'Situfin serie mensual'!IT74)</f>
        <v>37.041825209999999</v>
      </c>
      <c r="C75" s="115">
        <f>IF($A75="","",'Situfin serie mensual'!IU74)</f>
        <v>184.82380115500004</v>
      </c>
      <c r="D75" s="115">
        <f>IF($A75="","",'Situfin serie mensual'!IV74)</f>
        <v>468.93283557800009</v>
      </c>
      <c r="E75" s="115">
        <f>IF($A75="","",'Situfin serie mensual'!IW74)</f>
        <v>612.93987192400004</v>
      </c>
      <c r="F75" s="115">
        <f>IF($A75="","",'Situfin serie mensual'!IX74)</f>
        <v>508.08560216199999</v>
      </c>
      <c r="G75" s="115">
        <f>IF($A75="","",'Situfin serie mensual'!IY74)</f>
        <v>529.7948712650001</v>
      </c>
      <c r="H75" s="115">
        <f>IF($A75="","",'Situfin serie mensual'!IZ74)</f>
        <v>715.2767886649998</v>
      </c>
      <c r="I75" s="115">
        <f>IF($A75="","",'Situfin serie mensual'!JA74)</f>
        <v>0</v>
      </c>
      <c r="J75" s="115">
        <f>IF($A75="","",'Situfin serie mensual'!JB74)</f>
        <v>0</v>
      </c>
      <c r="K75" s="115">
        <f>IF($A75="","",'Situfin serie mensual'!JC74)</f>
        <v>0</v>
      </c>
      <c r="L75" s="115">
        <f>IF($A75="","",'Situfin serie mensual'!JD74)</f>
        <v>0</v>
      </c>
      <c r="M75" s="115">
        <f>IF($A75="","",'Situfin serie mensual'!JE74)</f>
        <v>0</v>
      </c>
      <c r="N75" s="115">
        <f>+SUM(B75:M75)</f>
        <v>3056.8955959590003</v>
      </c>
      <c r="O75" s="10"/>
      <c r="P75" s="10"/>
    </row>
    <row r="76" spans="1:18" s="118" customFormat="1" ht="12.75" x14ac:dyDescent="0.2">
      <c r="A76" s="13" t="s">
        <v>52</v>
      </c>
      <c r="B76" s="117">
        <f>IF($A76="","",'Situfin serie mensual'!IT75)</f>
        <v>33.694866810000001</v>
      </c>
      <c r="C76" s="117">
        <f>IF($A76="","",'Situfin serie mensual'!IU75)</f>
        <v>111.44811590300004</v>
      </c>
      <c r="D76" s="117">
        <f>IF($A76="","",'Situfin serie mensual'!IV75)</f>
        <v>464.98149370800007</v>
      </c>
      <c r="E76" s="117">
        <f>IF($A76="","",'Situfin serie mensual'!IW75)</f>
        <v>604.62276099900009</v>
      </c>
      <c r="F76" s="117">
        <f>IF($A76="","",'Situfin serie mensual'!IX75)</f>
        <v>499.62814789699996</v>
      </c>
      <c r="G76" s="117">
        <f>IF($A76="","",'Situfin serie mensual'!IY75)</f>
        <v>473.88904741100009</v>
      </c>
      <c r="H76" s="117">
        <f>IF($A76="","",'Situfin serie mensual'!IZ75)</f>
        <v>714.07327816199984</v>
      </c>
      <c r="I76" s="117">
        <f>IF($A76="","",'Situfin serie mensual'!JA75)</f>
        <v>0</v>
      </c>
      <c r="J76" s="117">
        <f>IF($A76="","",'Situfin serie mensual'!JB75)</f>
        <v>0</v>
      </c>
      <c r="K76" s="117">
        <f>IF($A76="","",'Situfin serie mensual'!JC75)</f>
        <v>0</v>
      </c>
      <c r="L76" s="117">
        <f>IF($A76="","",'Situfin serie mensual'!JD75)</f>
        <v>0</v>
      </c>
      <c r="M76" s="117">
        <f>IF($A76="","",'Situfin serie mensual'!JE75)</f>
        <v>0</v>
      </c>
      <c r="N76" s="117">
        <f>+SUM(B76:M76)</f>
        <v>2902.3377108900004</v>
      </c>
      <c r="O76" s="10"/>
      <c r="P76" s="10"/>
      <c r="Q76" s="146"/>
      <c r="R76" s="146"/>
    </row>
    <row r="77" spans="1:18" s="118" customFormat="1" ht="12.75" x14ac:dyDescent="0.2">
      <c r="A77" s="13" t="s">
        <v>53</v>
      </c>
      <c r="B77" s="117">
        <f>IF($A77="","",'Situfin serie mensual'!IT76)</f>
        <v>3.3469584000000001</v>
      </c>
      <c r="C77" s="117">
        <f>IF($A77="","",'Situfin serie mensual'!IU76)</f>
        <v>8.8194265639999987</v>
      </c>
      <c r="D77" s="117">
        <f>IF($A77="","",'Situfin serie mensual'!IV76)</f>
        <v>3.9513418699999998</v>
      </c>
      <c r="E77" s="117">
        <f>IF($A77="","",'Situfin serie mensual'!IW76)</f>
        <v>8.3171109249999997</v>
      </c>
      <c r="F77" s="117">
        <f>IF($A77="","",'Situfin serie mensual'!IX76)</f>
        <v>8.4574542649999991</v>
      </c>
      <c r="G77" s="117">
        <f>IF($A77="","",'Situfin serie mensual'!IY76)</f>
        <v>4.8409505489999995</v>
      </c>
      <c r="H77" s="117">
        <f>IF($A77="","",'Situfin serie mensual'!IZ76)</f>
        <v>1.203510503</v>
      </c>
      <c r="I77" s="117">
        <f>IF($A77="","",'Situfin serie mensual'!JA76)</f>
        <v>0</v>
      </c>
      <c r="J77" s="117">
        <f>IF($A77="","",'Situfin serie mensual'!JB76)</f>
        <v>0</v>
      </c>
      <c r="K77" s="117">
        <f>IF($A77="","",'Situfin serie mensual'!JC76)</f>
        <v>0</v>
      </c>
      <c r="L77" s="117">
        <f>IF($A77="","",'Situfin serie mensual'!JD76)</f>
        <v>0</v>
      </c>
      <c r="M77" s="117">
        <f>IF($A77="","",'Situfin serie mensual'!JE76)</f>
        <v>0</v>
      </c>
      <c r="N77" s="117">
        <f>+SUM(B77:M77)</f>
        <v>38.936753075999995</v>
      </c>
      <c r="O77" s="10"/>
      <c r="P77" s="10"/>
      <c r="Q77" s="129"/>
      <c r="R77" s="129"/>
    </row>
    <row r="78" spans="1:18" s="118" customFormat="1" ht="12.75" x14ac:dyDescent="0.2">
      <c r="A78" s="13" t="s">
        <v>150</v>
      </c>
      <c r="B78" s="117">
        <f>IF($A78="","",'Situfin serie mensual'!IT77)</f>
        <v>0</v>
      </c>
      <c r="C78" s="117">
        <f>IF($A78="","",'Situfin serie mensual'!IU77)</f>
        <v>64.556258688</v>
      </c>
      <c r="D78" s="117">
        <f>IF($A78="","",'Situfin serie mensual'!IV77)</f>
        <v>0</v>
      </c>
      <c r="E78" s="117">
        <f>IF($A78="","",'Situfin serie mensual'!IW77)</f>
        <v>0</v>
      </c>
      <c r="F78" s="117">
        <f>IF($A78="","",'Situfin serie mensual'!IX77)</f>
        <v>0</v>
      </c>
      <c r="G78" s="117">
        <f>IF($A78="","",'Situfin serie mensual'!IY77)</f>
        <v>51.064873304999999</v>
      </c>
      <c r="H78" s="117">
        <f>IF($A78="","",'Situfin serie mensual'!IZ77)</f>
        <v>0</v>
      </c>
      <c r="I78" s="117">
        <f>IF($A78="","",'Situfin serie mensual'!JA77)</f>
        <v>0</v>
      </c>
      <c r="J78" s="117">
        <f>IF($A78="","",'Situfin serie mensual'!JB77)</f>
        <v>0</v>
      </c>
      <c r="K78" s="117">
        <f>IF($A78="","",'Situfin serie mensual'!JC77)</f>
        <v>0</v>
      </c>
      <c r="L78" s="117">
        <f>IF($A78="","",'Situfin serie mensual'!JD77)</f>
        <v>0</v>
      </c>
      <c r="M78" s="117">
        <f>IF($A78="","",'Situfin serie mensual'!JE77)</f>
        <v>0</v>
      </c>
      <c r="N78" s="117">
        <f>+SUM(B78:M78)</f>
        <v>115.62113199300001</v>
      </c>
      <c r="O78" s="10"/>
      <c r="P78" s="10"/>
      <c r="Q78" s="146"/>
      <c r="R78" s="146"/>
    </row>
    <row r="79" spans="1:18" s="118" customFormat="1" ht="13.5" x14ac:dyDescent="0.25">
      <c r="A79" s="147" t="s">
        <v>55</v>
      </c>
      <c r="B79" s="130">
        <f>IF($A79="","",'Situfin serie mensual'!IT78)</f>
        <v>965.34381239400034</v>
      </c>
      <c r="C79" s="130">
        <f>IF($A79="","",'Situfin serie mensual'!IU78)</f>
        <v>-776.45167686499951</v>
      </c>
      <c r="D79" s="130">
        <f>IF($A79="","",'Situfin serie mensual'!IV78)</f>
        <v>-2168.7147139059998</v>
      </c>
      <c r="E79" s="130">
        <f>IF($A79="","",'Situfin serie mensual'!IW78)</f>
        <v>510.6599702029996</v>
      </c>
      <c r="F79" s="130">
        <f>IF($A79="","",'Situfin serie mensual'!IX78)</f>
        <v>636.89998210300041</v>
      </c>
      <c r="G79" s="130">
        <f>IF($A79="","",'Situfin serie mensual'!IY78)</f>
        <v>-78.89078825900026</v>
      </c>
      <c r="H79" s="130">
        <f>IF($A79="","",'Situfin serie mensual'!IZ78)</f>
        <v>-445.62834103299963</v>
      </c>
      <c r="I79" s="130">
        <f>IF($A79="","",'Situfin serie mensual'!JA78)</f>
        <v>0</v>
      </c>
      <c r="J79" s="130">
        <f>IF($A79="","",'Situfin serie mensual'!JB78)</f>
        <v>0</v>
      </c>
      <c r="K79" s="130">
        <f>IF($A79="","",'Situfin serie mensual'!JC78)</f>
        <v>0</v>
      </c>
      <c r="L79" s="130">
        <f>IF($A79="","",'Situfin serie mensual'!JD78)</f>
        <v>0</v>
      </c>
      <c r="M79" s="130">
        <f>IF($A79="","",'Situfin serie mensual'!JE78)</f>
        <v>0</v>
      </c>
      <c r="N79" s="130">
        <f>+SUM(B79:M79)</f>
        <v>-1356.7817553629989</v>
      </c>
      <c r="O79" s="148"/>
      <c r="P79" s="10"/>
      <c r="Q79" s="10"/>
    </row>
    <row r="80" spans="1:18" s="118" customFormat="1" ht="12.75" x14ac:dyDescent="0.2">
      <c r="A80" s="13"/>
      <c r="B80" s="117" t="str">
        <f>IF($A80="","",'Situfin serie mensual'!IT79)</f>
        <v/>
      </c>
      <c r="C80" s="117" t="str">
        <f>IF($A80="","",'Situfin serie mensual'!IU79)</f>
        <v/>
      </c>
      <c r="D80" s="117" t="str">
        <f>IF($A80="","",'Situfin serie mensual'!IV79)</f>
        <v/>
      </c>
      <c r="E80" s="117" t="str">
        <f>IF($A80="","",'Situfin serie mensual'!IW79)</f>
        <v/>
      </c>
      <c r="F80" s="117" t="str">
        <f>IF($A80="","",'Situfin serie mensual'!IX79)</f>
        <v/>
      </c>
      <c r="G80" s="117" t="str">
        <f>IF($A80="","",'Situfin serie mensual'!IY79)</f>
        <v/>
      </c>
      <c r="H80" s="117" t="str">
        <f>IF($A80="","",'Situfin serie mensual'!IZ79)</f>
        <v/>
      </c>
      <c r="I80" s="117" t="str">
        <f>IF($A80="","",'Situfin serie mensual'!JA79)</f>
        <v/>
      </c>
      <c r="J80" s="117" t="str">
        <f>IF($A80="","",'Situfin serie mensual'!JB79)</f>
        <v/>
      </c>
      <c r="K80" s="117" t="str">
        <f>IF($A80="","",'Situfin serie mensual'!JC79)</f>
        <v/>
      </c>
      <c r="L80" s="117" t="str">
        <f>IF($A80="","",'Situfin serie mensual'!JD79)</f>
        <v/>
      </c>
      <c r="M80" s="117" t="str">
        <f>IF($A80="","",'Situfin serie mensual'!JE79)</f>
        <v/>
      </c>
      <c r="N80" s="117"/>
      <c r="O80" s="10"/>
      <c r="P80" s="10"/>
    </row>
    <row r="81" spans="1:16" s="118" customFormat="1" ht="12.75" x14ac:dyDescent="0.2">
      <c r="A81" s="149" t="s">
        <v>151</v>
      </c>
      <c r="B81" s="117"/>
      <c r="C81" s="117"/>
      <c r="D81" s="117"/>
      <c r="E81" s="117"/>
      <c r="F81" s="117"/>
      <c r="G81" s="117"/>
      <c r="H81" s="117"/>
      <c r="I81" s="117"/>
      <c r="J81" s="117"/>
      <c r="K81" s="117"/>
      <c r="L81" s="117"/>
      <c r="M81" s="117"/>
      <c r="N81" s="131"/>
      <c r="O81" s="10"/>
      <c r="P81" s="10"/>
    </row>
    <row r="82" spans="1:16" s="118" customFormat="1" ht="12.75" x14ac:dyDescent="0.2">
      <c r="A82" s="10"/>
      <c r="B82" s="117" t="str">
        <f>IF($A82="","",'Situfin serie mensual'!IT81)</f>
        <v/>
      </c>
      <c r="C82" s="117" t="str">
        <f>IF($A82="","",'Situfin serie mensual'!IU81)</f>
        <v/>
      </c>
      <c r="D82" s="117" t="str">
        <f>IF($A82="","",'Situfin serie mensual'!IV81)</f>
        <v/>
      </c>
      <c r="E82" s="117" t="str">
        <f>IF($A82="","",'Situfin serie mensual'!IW81)</f>
        <v/>
      </c>
      <c r="F82" s="117" t="str">
        <f>IF($A82="","",'Situfin serie mensual'!IX81)</f>
        <v/>
      </c>
      <c r="G82" s="117" t="str">
        <f>IF($A82="","",'Situfin serie mensual'!IY81)</f>
        <v/>
      </c>
      <c r="H82" s="117" t="str">
        <f>IF($A82="","",'Situfin serie mensual'!IZ81)</f>
        <v/>
      </c>
      <c r="I82" s="117" t="str">
        <f>IF($A82="","",'Situfin serie mensual'!JA81)</f>
        <v/>
      </c>
      <c r="J82" s="117" t="str">
        <f>IF($A82="","",'Situfin serie mensual'!JB81)</f>
        <v/>
      </c>
      <c r="K82" s="117" t="str">
        <f>IF($A82="","",'Situfin serie mensual'!JC81)</f>
        <v/>
      </c>
      <c r="L82" s="117" t="str">
        <f>IF($A82="","",'Situfin serie mensual'!JD81)</f>
        <v/>
      </c>
      <c r="M82" s="117" t="str">
        <f>IF($A82="","",'Situfin serie mensual'!JE81)</f>
        <v/>
      </c>
      <c r="N82" s="115"/>
      <c r="O82" s="10"/>
      <c r="P82" s="10"/>
    </row>
    <row r="83" spans="1:16" s="16" customFormat="1" ht="12.75" outlineLevel="2" x14ac:dyDescent="0.2">
      <c r="A83" s="10" t="s">
        <v>56</v>
      </c>
      <c r="B83" s="115">
        <f>IF($A83="","",'Situfin serie mensual'!IT82)</f>
        <v>-1021.9301791981368</v>
      </c>
      <c r="C83" s="115">
        <f>IF($A83="","",'Situfin serie mensual'!IU82)</f>
        <v>6691.0526495389449</v>
      </c>
      <c r="D83" s="115">
        <f>IF($A83="","",'Situfin serie mensual'!IV82)</f>
        <v>-1.1558573839999999</v>
      </c>
      <c r="E83" s="115">
        <f>IF($A83="","",'Situfin serie mensual'!IW82)</f>
        <v>31.709224807000002</v>
      </c>
      <c r="F83" s="115">
        <f>IF($A83="","",'Situfin serie mensual'!IX82)</f>
        <v>28.822257353000001</v>
      </c>
      <c r="G83" s="115">
        <f>IF($A83="","",'Situfin serie mensual'!IY82)</f>
        <v>42.332901110000002</v>
      </c>
      <c r="H83" s="115">
        <f>IF($A83="","",'Situfin serie mensual'!IZ82)</f>
        <v>-1.229331255</v>
      </c>
      <c r="I83" s="115">
        <f>IF($A83="","",'Situfin serie mensual'!JA82)</f>
        <v>0</v>
      </c>
      <c r="J83" s="115">
        <f>IF($A83="","",'Situfin serie mensual'!JB82)</f>
        <v>0</v>
      </c>
      <c r="K83" s="115">
        <f>IF($A83="","",'Situfin serie mensual'!JC82)</f>
        <v>0</v>
      </c>
      <c r="L83" s="115">
        <f>IF($A83="","",'Situfin serie mensual'!JD82)</f>
        <v>0</v>
      </c>
      <c r="M83" s="115">
        <f>IF($A83="","",'Situfin serie mensual'!JE82)</f>
        <v>0</v>
      </c>
      <c r="N83" s="115">
        <f>+SUM(B83:M83)</f>
        <v>5769.6016649718085</v>
      </c>
      <c r="O83" s="10"/>
      <c r="P83" s="10"/>
    </row>
    <row r="84" spans="1:16" s="118" customFormat="1" ht="12.75" x14ac:dyDescent="0.2">
      <c r="A84" s="13" t="s">
        <v>57</v>
      </c>
      <c r="B84" s="117">
        <f>IF($A84="","",'Situfin serie mensual'!IT83)</f>
        <v>-1021.9301791981368</v>
      </c>
      <c r="C84" s="117">
        <f>IF($A84="","",'Situfin serie mensual'!IU83)</f>
        <v>6691.0526495389449</v>
      </c>
      <c r="D84" s="117">
        <f>IF($A84="","",'Situfin serie mensual'!IV83)</f>
        <v>-1.1558573839999999</v>
      </c>
      <c r="E84" s="117">
        <f>IF($A84="","",'Situfin serie mensual'!IW83)</f>
        <v>31.709224807000002</v>
      </c>
      <c r="F84" s="117">
        <f>IF($A84="","",'Situfin serie mensual'!IX83)</f>
        <v>28.822257353000001</v>
      </c>
      <c r="G84" s="117">
        <f>IF($A84="","",'Situfin serie mensual'!IY83)</f>
        <v>42.332901110000002</v>
      </c>
      <c r="H84" s="117">
        <f>IF($A84="","",'Situfin serie mensual'!IZ83)</f>
        <v>-1.229331255</v>
      </c>
      <c r="I84" s="117">
        <f>IF($A84="","",'Situfin serie mensual'!JA83)</f>
        <v>0</v>
      </c>
      <c r="J84" s="117">
        <f>IF($A84="","",'Situfin serie mensual'!JB83)</f>
        <v>0</v>
      </c>
      <c r="K84" s="117">
        <f>IF($A84="","",'Situfin serie mensual'!JC83)</f>
        <v>0</v>
      </c>
      <c r="L84" s="117">
        <f>IF($A84="","",'Situfin serie mensual'!JD83)</f>
        <v>0</v>
      </c>
      <c r="M84" s="117">
        <f>IF($A84="","",'Situfin serie mensual'!JE83)</f>
        <v>0</v>
      </c>
      <c r="N84" s="117">
        <f t="shared" ref="N84:N95" si="2">+SUM(B84:M84)</f>
        <v>5769.6016649718085</v>
      </c>
      <c r="O84" s="10"/>
      <c r="P84" s="10"/>
    </row>
    <row r="85" spans="1:16" s="118" customFormat="1" ht="12.75" x14ac:dyDescent="0.2">
      <c r="A85" s="13" t="s">
        <v>58</v>
      </c>
      <c r="B85" s="117">
        <f>IF($A85="","",'Situfin serie mensual'!IT84)</f>
        <v>0</v>
      </c>
      <c r="C85" s="117">
        <f>IF($A85="","",'Situfin serie mensual'!IU84)</f>
        <v>0</v>
      </c>
      <c r="D85" s="117">
        <f>IF($A85="","",'Situfin serie mensual'!IV84)</f>
        <v>0</v>
      </c>
      <c r="E85" s="117">
        <f>IF($A85="","",'Situfin serie mensual'!IW84)</f>
        <v>0</v>
      </c>
      <c r="F85" s="117">
        <f>IF($A85="","",'Situfin serie mensual'!IX84)</f>
        <v>0</v>
      </c>
      <c r="G85" s="117">
        <f>IF($A85="","",'Situfin serie mensual'!IY84)</f>
        <v>0</v>
      </c>
      <c r="H85" s="117">
        <f>IF($A85="","",'Situfin serie mensual'!IZ84)</f>
        <v>0</v>
      </c>
      <c r="I85" s="117">
        <f>IF($A85="","",'Situfin serie mensual'!JA84)</f>
        <v>0</v>
      </c>
      <c r="J85" s="117">
        <f>IF($A85="","",'Situfin serie mensual'!JB84)</f>
        <v>0</v>
      </c>
      <c r="K85" s="117">
        <f>IF($A85="","",'Situfin serie mensual'!JC84)</f>
        <v>0</v>
      </c>
      <c r="L85" s="117">
        <f>IF($A85="","",'Situfin serie mensual'!JD84)</f>
        <v>0</v>
      </c>
      <c r="M85" s="117">
        <f>IF($A85="","",'Situfin serie mensual'!JE84)</f>
        <v>0</v>
      </c>
      <c r="N85" s="117">
        <f t="shared" si="2"/>
        <v>0</v>
      </c>
      <c r="O85" s="10"/>
      <c r="P85" s="10"/>
    </row>
    <row r="86" spans="1:16" s="16" customFormat="1" ht="12.75" outlineLevel="2" x14ac:dyDescent="0.2">
      <c r="A86" s="10" t="s">
        <v>59</v>
      </c>
      <c r="B86" s="115">
        <f>IF($A86="","",'Situfin serie mensual'!IT85)</f>
        <v>-1534.9713241279999</v>
      </c>
      <c r="C86" s="115">
        <f>IF($A86="","",'Situfin serie mensual'!IU85)</f>
        <v>4270.8186665559988</v>
      </c>
      <c r="D86" s="115">
        <f>IF($A86="","",'Situfin serie mensual'!IV85)</f>
        <v>-555.6078134679999</v>
      </c>
      <c r="E86" s="115">
        <f>IF($A86="","",'Situfin serie mensual'!IW85)</f>
        <v>1146.1299144889999</v>
      </c>
      <c r="F86" s="115">
        <f>IF($A86="","",'Situfin serie mensual'!IX85)</f>
        <v>1624.1430731699998</v>
      </c>
      <c r="G86" s="115">
        <f>IF($A86="","",'Situfin serie mensual'!IY85)</f>
        <v>722.45061992499996</v>
      </c>
      <c r="H86" s="115">
        <f>IF($A86="","",'Situfin serie mensual'!IZ85)</f>
        <v>179.59941354899999</v>
      </c>
      <c r="I86" s="115">
        <f>IF($A86="","",'Situfin serie mensual'!JA85)</f>
        <v>0</v>
      </c>
      <c r="J86" s="115">
        <f>IF($A86="","",'Situfin serie mensual'!JB85)</f>
        <v>0</v>
      </c>
      <c r="K86" s="115">
        <f>IF($A86="","",'Situfin serie mensual'!JC85)</f>
        <v>0</v>
      </c>
      <c r="L86" s="115">
        <f>IF($A86="","",'Situfin serie mensual'!JD85)</f>
        <v>0</v>
      </c>
      <c r="M86" s="115">
        <f>IF($A86="","",'Situfin serie mensual'!JE85)</f>
        <v>0</v>
      </c>
      <c r="N86" s="115">
        <f t="shared" si="2"/>
        <v>5852.5625500929991</v>
      </c>
      <c r="O86" s="10"/>
      <c r="P86" s="10"/>
    </row>
    <row r="87" spans="1:16" s="118" customFormat="1" ht="12.75" x14ac:dyDescent="0.2">
      <c r="A87" s="13" t="s">
        <v>57</v>
      </c>
      <c r="B87" s="117">
        <f>IF($A87="","",'Situfin serie mensual'!IT86)</f>
        <v>-1602.6674343519999</v>
      </c>
      <c r="C87" s="117">
        <f>IF($A87="","",'Situfin serie mensual'!IU86)</f>
        <v>-2194.157517872</v>
      </c>
      <c r="D87" s="117">
        <f>IF($A87="","",'Situfin serie mensual'!IV86)</f>
        <v>-16.420111705</v>
      </c>
      <c r="E87" s="117">
        <f>IF($A87="","",'Situfin serie mensual'!IW86)</f>
        <v>1129.139421227</v>
      </c>
      <c r="F87" s="117">
        <f>IF($A87="","",'Situfin serie mensual'!IX86)</f>
        <v>-26.516279398999998</v>
      </c>
      <c r="G87" s="117">
        <f>IF($A87="","",'Situfin serie mensual'!IY86)</f>
        <v>293.5</v>
      </c>
      <c r="H87" s="117">
        <f>IF($A87="","",'Situfin serie mensual'!IZ86)</f>
        <v>-13.531597347</v>
      </c>
      <c r="I87" s="117">
        <f>IF($A87="","",'Situfin serie mensual'!JA86)</f>
        <v>0</v>
      </c>
      <c r="J87" s="117">
        <f>IF($A87="","",'Situfin serie mensual'!JB86)</f>
        <v>0</v>
      </c>
      <c r="K87" s="117">
        <f>IF($A87="","",'Situfin serie mensual'!JC86)</f>
        <v>0</v>
      </c>
      <c r="L87" s="117">
        <f>IF($A87="","",'Situfin serie mensual'!JD86)</f>
        <v>0</v>
      </c>
      <c r="M87" s="117">
        <f>IF($A87="","",'Situfin serie mensual'!JE86)</f>
        <v>0</v>
      </c>
      <c r="N87" s="117">
        <f t="shared" si="2"/>
        <v>-2430.6535194480002</v>
      </c>
      <c r="O87" s="10"/>
      <c r="P87" s="10"/>
    </row>
    <row r="88" spans="1:16" s="118" customFormat="1" ht="12.75" x14ac:dyDescent="0.2">
      <c r="A88" s="13" t="s">
        <v>58</v>
      </c>
      <c r="B88" s="117">
        <f>IF($A88="","",'Situfin serie mensual'!IT87)</f>
        <v>67.696110224000009</v>
      </c>
      <c r="C88" s="117">
        <f>IF($A88="","",'Situfin serie mensual'!IU87)</f>
        <v>6464.9761844279992</v>
      </c>
      <c r="D88" s="117">
        <f>IF($A88="","",'Situfin serie mensual'!IV87)</f>
        <v>-539.18770176299995</v>
      </c>
      <c r="E88" s="117">
        <f>IF($A88="","",'Situfin serie mensual'!IW87)</f>
        <v>16.990493262000005</v>
      </c>
      <c r="F88" s="117">
        <f>IF($A88="","",'Situfin serie mensual'!IX87)</f>
        <v>1650.6593525689998</v>
      </c>
      <c r="G88" s="117">
        <f>IF($A88="","",'Situfin serie mensual'!IY87)</f>
        <v>428.95061992499996</v>
      </c>
      <c r="H88" s="117">
        <f>IF($A88="","",'Situfin serie mensual'!IZ87)</f>
        <v>193.13101089599999</v>
      </c>
      <c r="I88" s="117">
        <f>IF($A88="","",'Situfin serie mensual'!JA87)</f>
        <v>0</v>
      </c>
      <c r="J88" s="117">
        <f>IF($A88="","",'Situfin serie mensual'!JB87)</f>
        <v>0</v>
      </c>
      <c r="K88" s="117">
        <f>IF($A88="","",'Situfin serie mensual'!JC87)</f>
        <v>0</v>
      </c>
      <c r="L88" s="117">
        <f>IF($A88="","",'Situfin serie mensual'!JD87)</f>
        <v>0</v>
      </c>
      <c r="M88" s="117">
        <f>IF($A88="","",'Situfin serie mensual'!JE87)</f>
        <v>0</v>
      </c>
      <c r="N88" s="117">
        <f t="shared" si="2"/>
        <v>8283.2160695409984</v>
      </c>
      <c r="O88" s="10"/>
      <c r="P88" s="10"/>
    </row>
    <row r="89" spans="1:16" s="118" customFormat="1" ht="12.75" x14ac:dyDescent="0.2">
      <c r="A89" s="13"/>
      <c r="B89" s="117" t="str">
        <f>IF($A89="","",'Situfin serie mensual'!IT88)</f>
        <v/>
      </c>
      <c r="C89" s="117" t="str">
        <f>IF($A89="","",'Situfin serie mensual'!IU88)</f>
        <v/>
      </c>
      <c r="D89" s="117" t="str">
        <f>IF($A89="","",'Situfin serie mensual'!IV88)</f>
        <v/>
      </c>
      <c r="E89" s="117" t="str">
        <f>IF($A89="","",'Situfin serie mensual'!IW88)</f>
        <v/>
      </c>
      <c r="F89" s="117" t="str">
        <f>IF($A89="","",'Situfin serie mensual'!IX88)</f>
        <v/>
      </c>
      <c r="G89" s="117" t="str">
        <f>IF($A89="","",'Situfin serie mensual'!IY88)</f>
        <v/>
      </c>
      <c r="H89" s="117" t="str">
        <f>IF($A89="","",'Situfin serie mensual'!IZ88)</f>
        <v/>
      </c>
      <c r="I89" s="117" t="str">
        <f>IF($A89="","",'Situfin serie mensual'!JA88)</f>
        <v/>
      </c>
      <c r="J89" s="117" t="str">
        <f>IF($A89="","",'Situfin serie mensual'!JB88)</f>
        <v/>
      </c>
      <c r="K89" s="117" t="str">
        <f>IF($A89="","",'Situfin serie mensual'!JC88)</f>
        <v/>
      </c>
      <c r="L89" s="117" t="str">
        <f>IF($A89="","",'Situfin serie mensual'!JD88)</f>
        <v/>
      </c>
      <c r="M89" s="117" t="str">
        <f>IF($A89="","",'Situfin serie mensual'!JE88)</f>
        <v/>
      </c>
      <c r="N89" s="117"/>
      <c r="O89" s="10"/>
      <c r="P89" s="10"/>
    </row>
    <row r="90" spans="1:16" s="10" customFormat="1" ht="12.75" x14ac:dyDescent="0.2">
      <c r="A90" s="10" t="s">
        <v>60</v>
      </c>
      <c r="B90" s="115">
        <f>IF($A90="","",'Situfin serie mensual'!IT89)</f>
        <v>-1602.6674343519999</v>
      </c>
      <c r="C90" s="115">
        <f>IF($A90="","",'Situfin serie mensual'!IU89)</f>
        <v>-2177.4993455809999</v>
      </c>
      <c r="D90" s="115">
        <f>IF($A90="","",'Situfin serie mensual'!IV89)</f>
        <v>-16.344111705</v>
      </c>
      <c r="E90" s="115">
        <f>IF($A90="","",'Situfin serie mensual'!IW89)</f>
        <v>244.05842122700003</v>
      </c>
      <c r="F90" s="115">
        <f>IF($A90="","",'Situfin serie mensual'!IX89)</f>
        <v>0</v>
      </c>
      <c r="G90" s="115">
        <f>IF($A90="","",'Situfin serie mensual'!IY89)</f>
        <v>0</v>
      </c>
      <c r="H90" s="115">
        <f>IF($A90="","",'Situfin serie mensual'!IZ89)</f>
        <v>0</v>
      </c>
      <c r="I90" s="115">
        <f>IF($A90="","",'Situfin serie mensual'!JA89)</f>
        <v>0</v>
      </c>
      <c r="J90" s="115">
        <f>IF($A90="","",'Situfin serie mensual'!JB89)</f>
        <v>0</v>
      </c>
      <c r="K90" s="115">
        <f>IF($A90="","",'Situfin serie mensual'!JC89)</f>
        <v>0</v>
      </c>
      <c r="L90" s="115">
        <f>IF($A90="","",'Situfin serie mensual'!JD89)</f>
        <v>0</v>
      </c>
      <c r="M90" s="115">
        <f>IF($A90="","",'Situfin serie mensual'!JE89)</f>
        <v>0</v>
      </c>
      <c r="N90" s="115">
        <f t="shared" si="2"/>
        <v>-3552.4524704109999</v>
      </c>
    </row>
    <row r="91" spans="1:16" s="133" customFormat="1" ht="12.75" x14ac:dyDescent="0.2">
      <c r="A91" s="13" t="s">
        <v>61</v>
      </c>
      <c r="B91" s="132">
        <f>IF($A91="","",'Situfin serie mensual'!IT90)</f>
        <v>923.04484288100002</v>
      </c>
      <c r="C91" s="132">
        <f>IF($A91="","",'Situfin serie mensual'!IU90)</f>
        <v>781.41563478499995</v>
      </c>
      <c r="D91" s="132">
        <f>IF($A91="","",'Situfin serie mensual'!IV90)</f>
        <v>-16.344111705</v>
      </c>
      <c r="E91" s="132">
        <f>IF($A91="","",'Situfin serie mensual'!IW90)</f>
        <v>244.05842122700003</v>
      </c>
      <c r="F91" s="132">
        <f>IF($A91="","",'Situfin serie mensual'!IX90)</f>
        <v>0</v>
      </c>
      <c r="G91" s="132">
        <f>IF($A91="","",'Situfin serie mensual'!IY90)</f>
        <v>0</v>
      </c>
      <c r="H91" s="132">
        <f>IF($A91="","",'Situfin serie mensual'!IZ90)</f>
        <v>0</v>
      </c>
      <c r="I91" s="132">
        <f>IF($A91="","",'Situfin serie mensual'!JA90)</f>
        <v>0</v>
      </c>
      <c r="J91" s="132">
        <f>IF($A91="","",'Situfin serie mensual'!JB90)</f>
        <v>0</v>
      </c>
      <c r="K91" s="132">
        <f>IF($A91="","",'Situfin serie mensual'!JC90)</f>
        <v>0</v>
      </c>
      <c r="L91" s="132">
        <f>IF($A91="","",'Situfin serie mensual'!JD90)</f>
        <v>0</v>
      </c>
      <c r="M91" s="132">
        <f>IF($A91="","",'Situfin serie mensual'!JE90)</f>
        <v>0</v>
      </c>
      <c r="N91" s="117">
        <f t="shared" si="2"/>
        <v>1932.174787188</v>
      </c>
      <c r="O91" s="10"/>
      <c r="P91" s="10"/>
    </row>
    <row r="92" spans="1:16" s="133" customFormat="1" ht="12.75" x14ac:dyDescent="0.2">
      <c r="A92" s="13" t="s">
        <v>62</v>
      </c>
      <c r="B92" s="132">
        <f>IF($A92="","",'Situfin serie mensual'!IT91)</f>
        <v>2525.7122772329999</v>
      </c>
      <c r="C92" s="132">
        <f>IF($A92="","",'Situfin serie mensual'!IU91)</f>
        <v>2958.9149803659998</v>
      </c>
      <c r="D92" s="132">
        <f>IF($A92="","",'Situfin serie mensual'!IV91)</f>
        <v>0</v>
      </c>
      <c r="E92" s="132">
        <f>IF($A92="","",'Situfin serie mensual'!IW91)</f>
        <v>0</v>
      </c>
      <c r="F92" s="132">
        <f>IF($A92="","",'Situfin serie mensual'!IX91)</f>
        <v>0</v>
      </c>
      <c r="G92" s="132">
        <f>IF($A92="","",'Situfin serie mensual'!IY91)</f>
        <v>0</v>
      </c>
      <c r="H92" s="132">
        <f>IF($A92="","",'Situfin serie mensual'!IZ91)</f>
        <v>0</v>
      </c>
      <c r="I92" s="132">
        <f>IF($A92="","",'Situfin serie mensual'!JA91)</f>
        <v>0</v>
      </c>
      <c r="J92" s="132">
        <f>IF($A92="","",'Situfin serie mensual'!JB91)</f>
        <v>0</v>
      </c>
      <c r="K92" s="132">
        <f>IF($A92="","",'Situfin serie mensual'!JC91)</f>
        <v>0</v>
      </c>
      <c r="L92" s="132">
        <f>IF($A92="","",'Situfin serie mensual'!JD91)</f>
        <v>0</v>
      </c>
      <c r="M92" s="132">
        <f>IF($A92="","",'Situfin serie mensual'!JE91)</f>
        <v>0</v>
      </c>
      <c r="N92" s="117">
        <f t="shared" si="2"/>
        <v>5484.6272575989997</v>
      </c>
      <c r="O92" s="10"/>
      <c r="P92" s="10"/>
    </row>
    <row r="93" spans="1:16" s="133" customFormat="1" ht="12.75" x14ac:dyDescent="0.2">
      <c r="B93" s="132" t="str">
        <f>IF($A93="","",'Situfin serie mensual'!IT92)</f>
        <v/>
      </c>
      <c r="C93" s="132" t="str">
        <f>IF($A93="","",'Situfin serie mensual'!IU92)</f>
        <v/>
      </c>
      <c r="D93" s="132" t="str">
        <f>IF($A93="","",'Situfin serie mensual'!IV92)</f>
        <v/>
      </c>
      <c r="E93" s="132" t="str">
        <f>IF($A93="","",'Situfin serie mensual'!IW92)</f>
        <v/>
      </c>
      <c r="F93" s="132" t="str">
        <f>IF($A93="","",'Situfin serie mensual'!IX92)</f>
        <v/>
      </c>
      <c r="G93" s="132" t="str">
        <f>IF($A93="","",'Situfin serie mensual'!IY92)</f>
        <v/>
      </c>
      <c r="H93" s="132" t="str">
        <f>IF($A93="","",'Situfin serie mensual'!IZ92)</f>
        <v/>
      </c>
      <c r="I93" s="132" t="str">
        <f>IF($A93="","",'Situfin serie mensual'!JA92)</f>
        <v/>
      </c>
      <c r="J93" s="132" t="str">
        <f>IF($A93="","",'Situfin serie mensual'!JB92)</f>
        <v/>
      </c>
      <c r="K93" s="132" t="str">
        <f>IF($A93="","",'Situfin serie mensual'!JC92)</f>
        <v/>
      </c>
      <c r="L93" s="132" t="str">
        <f>IF($A93="","",'Situfin serie mensual'!JD92)</f>
        <v/>
      </c>
      <c r="M93" s="132" t="str">
        <f>IF($A93="","",'Situfin serie mensual'!JE92)</f>
        <v/>
      </c>
      <c r="N93" s="150"/>
      <c r="O93" s="10"/>
      <c r="P93" s="10"/>
    </row>
    <row r="94" spans="1:16" s="133" customFormat="1" ht="12.75" x14ac:dyDescent="0.2">
      <c r="A94" s="10" t="s">
        <v>63</v>
      </c>
      <c r="B94" s="134">
        <f>IF($A94="","",'Situfin serie mensual'!IT93)</f>
        <v>-1021.2128286451368</v>
      </c>
      <c r="C94" s="134">
        <f>IF($A94="","",'Situfin serie mensual'!IU93)</f>
        <v>6415.3698881189448</v>
      </c>
      <c r="D94" s="134">
        <f>IF($A94="","",'Situfin serie mensual'!IV93)</f>
        <v>0</v>
      </c>
      <c r="E94" s="134">
        <f>IF($A94="","",'Situfin serie mensual'!IW93)</f>
        <v>0</v>
      </c>
      <c r="F94" s="134">
        <f>IF($A94="","",'Situfin serie mensual'!IX93)</f>
        <v>0</v>
      </c>
      <c r="G94" s="134">
        <f>IF($A94="","",'Situfin serie mensual'!IY93)</f>
        <v>0</v>
      </c>
      <c r="H94" s="134">
        <f>IF($A94="","",'Situfin serie mensual'!IZ93)</f>
        <v>0</v>
      </c>
      <c r="I94" s="134">
        <f>IF($A94="","",'Situfin serie mensual'!JA93)</f>
        <v>0</v>
      </c>
      <c r="J94" s="134">
        <f>IF($A94="","",'Situfin serie mensual'!JB93)</f>
        <v>0</v>
      </c>
      <c r="K94" s="134">
        <f>IF($A94="","",'Situfin serie mensual'!JC93)</f>
        <v>0</v>
      </c>
      <c r="L94" s="134">
        <f>IF($A94="","",'Situfin serie mensual'!JD93)</f>
        <v>0</v>
      </c>
      <c r="M94" s="134">
        <f>IF($A94="","",'Situfin serie mensual'!JE93)</f>
        <v>0</v>
      </c>
      <c r="N94" s="115">
        <f t="shared" si="2"/>
        <v>5394.1570594738077</v>
      </c>
      <c r="O94" s="10"/>
      <c r="P94" s="10"/>
    </row>
    <row r="95" spans="1:16" s="133" customFormat="1" ht="12.75" x14ac:dyDescent="0.2">
      <c r="A95" s="13" t="s">
        <v>64</v>
      </c>
      <c r="B95" s="132">
        <f>IF($A95="","",'Situfin serie mensual'!IT94)</f>
        <v>-1021.2128286451368</v>
      </c>
      <c r="C95" s="132">
        <f>IF($A95="","",'Situfin serie mensual'!IU94)</f>
        <v>6415.3698881189448</v>
      </c>
      <c r="D95" s="132">
        <f>IF($A95="","",'Situfin serie mensual'!IV94)</f>
        <v>0</v>
      </c>
      <c r="E95" s="132">
        <f>IF($A95="","",'Situfin serie mensual'!IW94)</f>
        <v>0</v>
      </c>
      <c r="F95" s="132">
        <f>IF($A95="","",'Situfin serie mensual'!IX94)</f>
        <v>0</v>
      </c>
      <c r="G95" s="132">
        <f>IF($A95="","",'Situfin serie mensual'!IY94)</f>
        <v>0</v>
      </c>
      <c r="H95" s="132">
        <f>IF($A95="","",'Situfin serie mensual'!IZ94)</f>
        <v>0</v>
      </c>
      <c r="I95" s="132">
        <f>IF($A95="","",'Situfin serie mensual'!JA94)</f>
        <v>0</v>
      </c>
      <c r="J95" s="132">
        <f>IF($A95="","",'Situfin serie mensual'!JB94)</f>
        <v>0</v>
      </c>
      <c r="K95" s="132">
        <f>IF($A95="","",'Situfin serie mensual'!JC94)</f>
        <v>0</v>
      </c>
      <c r="L95" s="132">
        <f>IF($A95="","",'Situfin serie mensual'!JD94)</f>
        <v>0</v>
      </c>
      <c r="M95" s="132">
        <f>IF($A95="","",'Situfin serie mensual'!JE94)</f>
        <v>0</v>
      </c>
      <c r="N95" s="117">
        <f t="shared" si="2"/>
        <v>5394.1570594738077</v>
      </c>
      <c r="O95" s="10"/>
      <c r="P95" s="10"/>
    </row>
    <row r="96" spans="1:16" s="133" customFormat="1" ht="12.75" x14ac:dyDescent="0.2">
      <c r="A96" s="118"/>
      <c r="B96" s="132" t="str">
        <f>IF($A96="","",'Situfin serie mensual'!IT95)</f>
        <v/>
      </c>
      <c r="C96" s="132" t="str">
        <f>IF($A96="","",'Situfin serie mensual'!IU95)</f>
        <v/>
      </c>
      <c r="D96" s="132" t="str">
        <f>IF($A96="","",'Situfin serie mensual'!IV95)</f>
        <v/>
      </c>
      <c r="E96" s="132" t="str">
        <f>IF($A96="","",'Situfin serie mensual'!IW95)</f>
        <v/>
      </c>
      <c r="F96" s="132" t="str">
        <f>IF($A96="","",'Situfin serie mensual'!IX95)</f>
        <v/>
      </c>
      <c r="G96" s="132" t="str">
        <f>IF($A96="","",'Situfin serie mensual'!IY95)</f>
        <v/>
      </c>
      <c r="H96" s="132" t="str">
        <f>IF($A96="","",'Situfin serie mensual'!IZ95)</f>
        <v/>
      </c>
      <c r="I96" s="132" t="str">
        <f>IF($A96="","",'Situfin serie mensual'!JA95)</f>
        <v/>
      </c>
      <c r="J96" s="132" t="str">
        <f>IF($A96="","",'Situfin serie mensual'!JB95)</f>
        <v/>
      </c>
      <c r="K96" s="132" t="str">
        <f>IF($A96="","",'Situfin serie mensual'!JC95)</f>
        <v/>
      </c>
      <c r="L96" s="132" t="str">
        <f>IF($A96="","",'Situfin serie mensual'!JD95)</f>
        <v/>
      </c>
      <c r="M96" s="132" t="str">
        <f>IF($A96="","",'Situfin serie mensual'!JE95)</f>
        <v/>
      </c>
      <c r="N96" s="150"/>
      <c r="O96" s="10"/>
      <c r="P96" s="10"/>
    </row>
    <row r="97" spans="1:16" s="133" customFormat="1" ht="12.75" hidden="1" x14ac:dyDescent="0.2">
      <c r="A97" s="10" t="s">
        <v>152</v>
      </c>
      <c r="B97" s="134">
        <f>IF($A97="","",'Situfin serie mensual'!IT96)</f>
        <v>452.30266746413713</v>
      </c>
      <c r="C97" s="134">
        <f>IF($A97="","",'Situfin serie mensual'!IU96)</f>
        <v>-3196.6856598479453</v>
      </c>
      <c r="D97" s="134">
        <f>IF($A97="","",'Situfin serie mensual'!IV96)</f>
        <v>-2723.1666699899997</v>
      </c>
      <c r="E97" s="134">
        <f>IF($A97="","",'Situfin serie mensual'!IW96)</f>
        <v>1625.0806598849995</v>
      </c>
      <c r="F97" s="134">
        <f>IF($A97="","",'Situfin serie mensual'!IX96)</f>
        <v>2232.2207979200002</v>
      </c>
      <c r="G97" s="134">
        <f>IF($A97="","",'Situfin serie mensual'!IY96)</f>
        <v>601.22693055599973</v>
      </c>
      <c r="H97" s="134">
        <f>IF($A97="","",'Situfin serie mensual'!IZ96)</f>
        <v>-264.79959622899969</v>
      </c>
      <c r="I97" s="134">
        <f>IF($A97="","",'Situfin serie mensual'!JA96)</f>
        <v>0</v>
      </c>
      <c r="J97" s="134">
        <f>IF($A97="","",'Situfin serie mensual'!JB96)</f>
        <v>0</v>
      </c>
      <c r="K97" s="134">
        <f>IF($A97="","",'Situfin serie mensual'!JC96)</f>
        <v>0</v>
      </c>
      <c r="L97" s="134">
        <f>IF($A97="","",'Situfin serie mensual'!JD96)</f>
        <v>0</v>
      </c>
      <c r="M97" s="134">
        <f>IF($A97="","",'Situfin serie mensual'!JE96)</f>
        <v>0</v>
      </c>
      <c r="N97" s="115">
        <f>+SUM(B97:M97)</f>
        <v>-1273.8208702418083</v>
      </c>
      <c r="O97" s="10"/>
      <c r="P97" s="10"/>
    </row>
    <row r="98" spans="1:16" x14ac:dyDescent="0.2"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</row>
    <row r="99" spans="1:16" x14ac:dyDescent="0.2">
      <c r="A99" s="210" t="s">
        <v>190</v>
      </c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05"/>
      <c r="P99" s="205"/>
    </row>
    <row r="100" spans="1:16" x14ac:dyDescent="0.2">
      <c r="A100" s="205" t="s">
        <v>191</v>
      </c>
      <c r="B100" s="207">
        <f>B35-B49-B52-B55-B67-B42</f>
        <v>2611.5491690860003</v>
      </c>
      <c r="C100" s="207">
        <f t="shared" ref="C100:M100" si="3">C35-C49-C52-C55-C67-C42</f>
        <v>3084.7871149109997</v>
      </c>
      <c r="D100" s="207">
        <f t="shared" si="3"/>
        <v>4011.0284479069996</v>
      </c>
      <c r="E100" s="207">
        <f t="shared" si="3"/>
        <v>3433.9365634220007</v>
      </c>
      <c r="F100" s="207">
        <f t="shared" si="3"/>
        <v>3325.783059329</v>
      </c>
      <c r="G100" s="207">
        <f t="shared" si="3"/>
        <v>3366.3982402880001</v>
      </c>
      <c r="H100" s="207">
        <f t="shared" si="3"/>
        <v>3723.3115539649998</v>
      </c>
      <c r="I100" s="207">
        <f t="shared" si="3"/>
        <v>0</v>
      </c>
      <c r="J100" s="207">
        <f t="shared" si="3"/>
        <v>0</v>
      </c>
      <c r="K100" s="207">
        <f t="shared" si="3"/>
        <v>0</v>
      </c>
      <c r="L100" s="207">
        <f t="shared" si="3"/>
        <v>0</v>
      </c>
      <c r="M100" s="207">
        <f t="shared" si="3"/>
        <v>0</v>
      </c>
      <c r="N100" s="117">
        <f t="shared" ref="N100:N101" si="4">+SUM(B100:M100)</f>
        <v>23556.794148908</v>
      </c>
      <c r="O100" s="205"/>
      <c r="P100" s="205"/>
    </row>
    <row r="101" spans="1:16" x14ac:dyDescent="0.2">
      <c r="A101" s="205" t="s">
        <v>92</v>
      </c>
      <c r="B101" s="207">
        <f>B79+B42</f>
        <v>1028.0393381970002</v>
      </c>
      <c r="C101" s="207">
        <f t="shared" ref="C101:M101" si="5">C79+C42</f>
        <v>-252.22155629299948</v>
      </c>
      <c r="D101" s="207">
        <f t="shared" si="5"/>
        <v>-1244.7772629939998</v>
      </c>
      <c r="E101" s="207">
        <f t="shared" si="5"/>
        <v>983.71679364099964</v>
      </c>
      <c r="F101" s="207">
        <f t="shared" si="5"/>
        <v>1329.4396523520004</v>
      </c>
      <c r="G101" s="207">
        <f t="shared" si="5"/>
        <v>244.61446507499971</v>
      </c>
      <c r="H101" s="207">
        <f t="shared" si="5"/>
        <v>-205.54321515899963</v>
      </c>
      <c r="I101" s="207">
        <f t="shared" si="5"/>
        <v>0</v>
      </c>
      <c r="J101" s="207">
        <f t="shared" si="5"/>
        <v>0</v>
      </c>
      <c r="K101" s="207">
        <f t="shared" si="5"/>
        <v>0</v>
      </c>
      <c r="L101" s="207">
        <f t="shared" si="5"/>
        <v>0</v>
      </c>
      <c r="M101" s="207">
        <f t="shared" si="5"/>
        <v>0</v>
      </c>
      <c r="N101" s="117">
        <f t="shared" si="4"/>
        <v>1883.2682148190013</v>
      </c>
      <c r="O101" s="205"/>
      <c r="P101" s="205"/>
    </row>
    <row r="102" spans="1:16" ht="9" customHeight="1" x14ac:dyDescent="0.2">
      <c r="A102" s="212"/>
      <c r="B102" s="215"/>
      <c r="C102" s="215"/>
      <c r="D102" s="215"/>
      <c r="E102" s="215"/>
      <c r="F102" s="215"/>
      <c r="G102" s="215"/>
      <c r="H102" s="215"/>
      <c r="I102" s="215"/>
      <c r="J102" s="215"/>
      <c r="K102" s="215"/>
      <c r="L102" s="215"/>
      <c r="M102" s="215"/>
      <c r="N102" s="216"/>
      <c r="O102" s="205"/>
      <c r="P102" s="205"/>
    </row>
    <row r="103" spans="1:16" ht="16.5" x14ac:dyDescent="0.3">
      <c r="A103" s="171" t="s">
        <v>186</v>
      </c>
      <c r="B103" s="205"/>
      <c r="C103" s="205"/>
      <c r="D103" s="205"/>
      <c r="E103" s="205"/>
      <c r="F103" s="151"/>
      <c r="G103" s="205"/>
      <c r="H103" s="205"/>
      <c r="I103" s="208"/>
      <c r="J103" s="205"/>
      <c r="K103" s="205"/>
      <c r="L103" s="205"/>
      <c r="M103" s="205"/>
      <c r="N103" s="205"/>
      <c r="O103" s="205"/>
      <c r="P103" s="205"/>
    </row>
    <row r="104" spans="1:16" ht="15" x14ac:dyDescent="0.25">
      <c r="A104" s="138" t="s">
        <v>169</v>
      </c>
      <c r="F104" s="151"/>
    </row>
    <row r="105" spans="1:16" x14ac:dyDescent="0.2">
      <c r="F105" s="151"/>
    </row>
    <row r="106" spans="1:16" hidden="1" x14ac:dyDescent="0.2">
      <c r="F106" s="151"/>
    </row>
  </sheetData>
  <mergeCells count="18">
    <mergeCell ref="I8:I9"/>
    <mergeCell ref="J8:J9"/>
    <mergeCell ref="K8:K9"/>
    <mergeCell ref="L8:L9"/>
    <mergeCell ref="A2:N2"/>
    <mergeCell ref="A3:N3"/>
    <mergeCell ref="A5:N5"/>
    <mergeCell ref="A6:N6"/>
    <mergeCell ref="A8:A9"/>
    <mergeCell ref="B8:B9"/>
    <mergeCell ref="C8:C9"/>
    <mergeCell ref="D8:D9"/>
    <mergeCell ref="E8:E9"/>
    <mergeCell ref="F8:F9"/>
    <mergeCell ref="M8:M9"/>
    <mergeCell ref="N8:N9"/>
    <mergeCell ref="G8:G9"/>
    <mergeCell ref="H8:H9"/>
  </mergeCells>
  <hyperlinks>
    <hyperlink ref="P1" location="Informe!A1" display="Volver a Inicio" xr:uid="{00000000-0004-0000-0200-000000000000}"/>
  </hyperlinks>
  <pageMargins left="0.19685039370078741" right="0.19685039370078741" top="0.39370078740157483" bottom="0.23622047244094491" header="0.31496062992125984" footer="0.31496062992125984"/>
  <pageSetup scale="81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V167"/>
  <sheetViews>
    <sheetView showGridLines="0" workbookViewId="0">
      <selection activeCell="B6" sqref="B6"/>
    </sheetView>
  </sheetViews>
  <sheetFormatPr baseColWidth="10" defaultColWidth="11.5703125" defaultRowHeight="15" x14ac:dyDescent="0.25"/>
  <cols>
    <col min="1" max="1" width="17.5703125" bestFit="1" customWidth="1"/>
    <col min="2" max="2" width="20.42578125" bestFit="1" customWidth="1"/>
    <col min="3" max="3" width="15" bestFit="1" customWidth="1"/>
    <col min="4" max="4" width="10.42578125" bestFit="1" customWidth="1"/>
    <col min="5" max="5" width="10.5703125" bestFit="1" customWidth="1"/>
    <col min="6" max="6" width="15.42578125" bestFit="1" customWidth="1"/>
    <col min="7" max="7" width="20.42578125" bestFit="1" customWidth="1"/>
    <col min="8" max="8" width="21.85546875" bestFit="1" customWidth="1"/>
    <col min="9" max="9" width="32" bestFit="1" customWidth="1"/>
    <col min="10" max="10" width="42.42578125" bestFit="1" customWidth="1"/>
    <col min="11" max="11" width="20.42578125" customWidth="1"/>
    <col min="12" max="12" width="15.42578125" customWidth="1"/>
    <col min="13" max="13" width="10.140625" customWidth="1"/>
    <col min="14" max="14" width="20.42578125" bestFit="1" customWidth="1"/>
    <col min="15" max="15" width="15.42578125" bestFit="1" customWidth="1"/>
    <col min="16" max="16" width="18" bestFit="1" customWidth="1"/>
    <col min="17" max="17" width="25.85546875" bestFit="1" customWidth="1"/>
    <col min="18" max="18" width="11.5703125" customWidth="1"/>
    <col min="19" max="19" width="46" customWidth="1"/>
    <col min="20" max="20" width="11.85546875" bestFit="1" customWidth="1"/>
    <col min="22" max="22" width="10.140625" customWidth="1"/>
  </cols>
  <sheetData>
    <row r="1" spans="1:22" x14ac:dyDescent="0.25">
      <c r="A1" s="67" t="s">
        <v>67</v>
      </c>
      <c r="B1" t="s">
        <v>206</v>
      </c>
    </row>
    <row r="2" spans="1:22" x14ac:dyDescent="0.25">
      <c r="S2" s="72" t="s">
        <v>119</v>
      </c>
    </row>
    <row r="3" spans="1:22" x14ac:dyDescent="0.25">
      <c r="A3" s="67" t="s">
        <v>171</v>
      </c>
      <c r="B3" t="s">
        <v>104</v>
      </c>
      <c r="C3" t="s">
        <v>176</v>
      </c>
      <c r="T3" s="179" t="s">
        <v>97</v>
      </c>
      <c r="U3" s="179" t="s">
        <v>98</v>
      </c>
      <c r="V3" s="179" t="s">
        <v>99</v>
      </c>
    </row>
    <row r="4" spans="1:22" x14ac:dyDescent="0.25">
      <c r="A4" s="68">
        <v>2021</v>
      </c>
      <c r="B4" s="66">
        <v>-380.87310689277962</v>
      </c>
      <c r="C4" s="66">
        <v>135.28986686668551</v>
      </c>
      <c r="S4" t="s">
        <v>120</v>
      </c>
      <c r="T4" s="66">
        <f>VLOOKUP(MAX(A4:A9),$A$4:$B$9,2,0)</f>
        <v>-186.03915378636717</v>
      </c>
      <c r="U4" s="66">
        <f>VLOOKUP(MAX(A4:A9)-1,$A$4:$B$9,2,0)</f>
        <v>-515.98752101724051</v>
      </c>
      <c r="V4" s="180"/>
    </row>
    <row r="5" spans="1:22" x14ac:dyDescent="0.25">
      <c r="A5" s="68">
        <v>2022</v>
      </c>
      <c r="B5" s="66">
        <v>-277.04462058114677</v>
      </c>
      <c r="C5" s="66">
        <v>312.92929487714287</v>
      </c>
      <c r="S5" t="s">
        <v>121</v>
      </c>
      <c r="T5" s="181">
        <f>VLOOKUP(MAX(A14:A19),$A$14:$B$19,2,0)/100</f>
        <v>-4.0585465434453908E-3</v>
      </c>
      <c r="U5" s="181">
        <f>(VLOOKUP(MAX(A14:A19)-1,$A$14:$B$19,2,0))/100</f>
        <v>-1.191594195911385E-2</v>
      </c>
      <c r="V5" s="180"/>
    </row>
    <row r="6" spans="1:22" x14ac:dyDescent="0.25">
      <c r="A6" s="68">
        <v>2023</v>
      </c>
      <c r="B6" s="66">
        <v>-515.98752101724051</v>
      </c>
      <c r="C6" s="66">
        <v>-5.1558731162747176</v>
      </c>
      <c r="S6" t="s">
        <v>192</v>
      </c>
      <c r="T6" s="220">
        <f>VLOOKUP(MAX($G$54:$G$145),$G$54:$J$145,4,0)</f>
        <v>-1424.893863917468</v>
      </c>
      <c r="U6" s="220">
        <f>VLOOKUP(MAX($G$54:$G$145)-1,$G$54:$J$145,4,0)</f>
        <v>-1447.9111310434982</v>
      </c>
      <c r="V6" s="180"/>
    </row>
    <row r="7" spans="1:22" x14ac:dyDescent="0.25">
      <c r="A7" s="68">
        <v>2024</v>
      </c>
      <c r="B7" s="66">
        <v>-186.03915378636717</v>
      </c>
      <c r="C7" s="66">
        <v>223.94386912429638</v>
      </c>
      <c r="S7" t="s">
        <v>122</v>
      </c>
      <c r="T7" s="181">
        <f>(VLOOKUP(MAX(A54:A139),$A$54:$E$139,5,0))/100</f>
        <v>-3.3114364152800058E-2</v>
      </c>
      <c r="U7" s="181">
        <f>(VLOOKUP(MAX(A54:A139)-1,$A$54:$E$139,5,0))/100</f>
        <v>-3.4679735422667529E-2</v>
      </c>
      <c r="V7" s="180"/>
    </row>
    <row r="8" spans="1:22" x14ac:dyDescent="0.25">
      <c r="S8" t="s">
        <v>174</v>
      </c>
      <c r="T8" s="181">
        <f>ABS(VLOOKUP(MAX(M55:M142),$M$55:$Q$142,5,0))/100</f>
        <v>1.3330097902716144E-3</v>
      </c>
      <c r="U8" s="181">
        <f>ABS(VLOOKUP(MAX(M55:M142)-1,$M$55:$Q$142,5,0))/100</f>
        <v>6.6420670846540383E-4</v>
      </c>
      <c r="V8" s="180"/>
    </row>
    <row r="9" spans="1:22" x14ac:dyDescent="0.25">
      <c r="S9" t="s">
        <v>175</v>
      </c>
      <c r="T9" s="182">
        <f>VLOOKUP(MAX(A4:A9),$A$4:$C$9,3,0)</f>
        <v>223.94386912429638</v>
      </c>
      <c r="U9" s="182">
        <f>VLOOKUP(MAX(A4:A9)-1,$A$4:$C$9,3,0)</f>
        <v>-5.1558731162747176</v>
      </c>
      <c r="V9" s="180"/>
    </row>
    <row r="10" spans="1:22" x14ac:dyDescent="0.25">
      <c r="S10" t="s">
        <v>177</v>
      </c>
      <c r="T10" s="181">
        <f>VLOOKUP(MAX(A14:A19),$A$14:$C$19,3,0)/100</f>
        <v>5.0855571457537165E-3</v>
      </c>
      <c r="U10" s="181">
        <f>VLOOKUP(MAX(A14:A19)-1,$A$14:$C$19,3,0)/100</f>
        <v>-1.0692262575063293E-4</v>
      </c>
      <c r="V10" s="180"/>
    </row>
    <row r="11" spans="1:22" x14ac:dyDescent="0.25">
      <c r="A11" s="67" t="s">
        <v>67</v>
      </c>
      <c r="B11" t="s">
        <v>206</v>
      </c>
      <c r="S11" t="s">
        <v>194</v>
      </c>
      <c r="T11" s="220">
        <f>VLOOKUP(MAX($G$54:$G$145),$G$54:$J$145,3,0)</f>
        <v>-394.00792688836475</v>
      </c>
      <c r="U11" s="220">
        <f>VLOOKUP(MAX($G$54:$G$145)-1,$G$54:$J$145,3,0)</f>
        <v>-331.94831425324514</v>
      </c>
      <c r="V11" s="180"/>
    </row>
    <row r="12" spans="1:22" x14ac:dyDescent="0.25">
      <c r="S12" t="s">
        <v>183</v>
      </c>
      <c r="T12" s="181">
        <f>(VLOOKUP(MAX(A54:A139),$A$54:$E$139,3,0))/100</f>
        <v>-9.3833379559905179E-3</v>
      </c>
      <c r="U12" s="181">
        <f>(VLOOKUP(MAX(A54:A139)-1,$A$54:$E$139,3,0))/100</f>
        <v>-8.1656748460622059E-3</v>
      </c>
      <c r="V12" s="180"/>
    </row>
    <row r="13" spans="1:22" ht="15.75" x14ac:dyDescent="0.25">
      <c r="A13" s="67" t="s">
        <v>171</v>
      </c>
      <c r="B13" t="s">
        <v>105</v>
      </c>
      <c r="C13" t="s">
        <v>172</v>
      </c>
      <c r="S13" t="s">
        <v>96</v>
      </c>
      <c r="T13" s="66">
        <f>VLOOKUP(MAX(A24:A29),$A$24:$H$29,2,0)</f>
        <v>30272.415235514003</v>
      </c>
      <c r="U13" s="66">
        <f>VLOOKUP(MAX(A24:A29)-1,$A$24:$H$29,2,0)</f>
        <v>25228.136653490001</v>
      </c>
      <c r="V13" s="188">
        <f>(IFERROR(T13/U13-1,0))</f>
        <v>0.19994653791944583</v>
      </c>
    </row>
    <row r="14" spans="1:22" ht="15.75" x14ac:dyDescent="0.25">
      <c r="A14" s="68">
        <v>2021</v>
      </c>
      <c r="B14" s="66">
        <v>-0.92576057442114623</v>
      </c>
      <c r="C14" s="66">
        <v>0.34897226193879671</v>
      </c>
      <c r="S14" t="s">
        <v>84</v>
      </c>
      <c r="T14" s="66">
        <f>VLOOKUP(MAX(A24:A29),$A$24:$H$29,3,0)</f>
        <v>22717.563917478001</v>
      </c>
      <c r="U14" s="66">
        <f>VLOOKUP(MAX(A24:A29)-1,$A$24:$H$29,3,0)</f>
        <v>18391.014101494999</v>
      </c>
      <c r="V14" s="187">
        <f>IFERROR(T14/U14-1,0)</f>
        <v>0.23525346629098065</v>
      </c>
    </row>
    <row r="15" spans="1:22" ht="15.75" x14ac:dyDescent="0.25">
      <c r="A15" s="68">
        <v>2022</v>
      </c>
      <c r="B15" s="66">
        <v>-0.65724434418840449</v>
      </c>
      <c r="C15" s="66">
        <v>0.7326250342713867</v>
      </c>
      <c r="S15" t="s">
        <v>85</v>
      </c>
      <c r="T15" s="66">
        <f>VLOOKUP(MAX(A24:A29),$A$24:$H$29,4,0)</f>
        <v>1900.1500506880002</v>
      </c>
      <c r="U15" s="66">
        <f>VLOOKUP(MAX(A24:A29)-1,$A$24:$H$29,4,0)</f>
        <v>2228.6224304360003</v>
      </c>
      <c r="V15" s="187">
        <f t="shared" ref="V15:V32" si="0">IFERROR(T15/U15-1,0)</f>
        <v>-0.14738807940820142</v>
      </c>
    </row>
    <row r="16" spans="1:22" ht="15.75" x14ac:dyDescent="0.25">
      <c r="A16" s="68">
        <v>2023</v>
      </c>
      <c r="B16" s="66">
        <v>-1.1915941959113849</v>
      </c>
      <c r="C16" s="66">
        <v>-1.0692262575063293E-2</v>
      </c>
      <c r="S16" t="s">
        <v>86</v>
      </c>
      <c r="T16" s="66">
        <f>VLOOKUP(MAX(A24:A29),$A$24:$H$29,5,0)</f>
        <v>1075.3622719599998</v>
      </c>
      <c r="U16" s="66">
        <f>VLOOKUP(MAX(A24:A29)-1,$A$24:$H$29,5,0)</f>
        <v>943.75936108100007</v>
      </c>
      <c r="V16" s="187">
        <f t="shared" si="0"/>
        <v>0.13944540982169351</v>
      </c>
    </row>
    <row r="17" spans="1:22" ht="15.75" x14ac:dyDescent="0.25">
      <c r="A17" s="68">
        <v>2024</v>
      </c>
      <c r="B17" s="66">
        <v>-0.4058546543445391</v>
      </c>
      <c r="C17" s="66">
        <v>0.50855571457537163</v>
      </c>
      <c r="S17" t="s">
        <v>87</v>
      </c>
      <c r="T17" s="66">
        <f>VLOOKUP(MAX(A24:A29),$A$24:$H$29,4,0)</f>
        <v>1900.1500506880002</v>
      </c>
      <c r="U17" s="66">
        <f>VLOOKUP(MAX(A24:A29)-1,$A$24:$H$29,4,0)</f>
        <v>2228.6224304360003</v>
      </c>
      <c r="V17" s="187">
        <f t="shared" si="0"/>
        <v>-0.14738807940820142</v>
      </c>
    </row>
    <row r="18" spans="1:22" ht="15.75" x14ac:dyDescent="0.25">
      <c r="S18" t="s">
        <v>11</v>
      </c>
      <c r="T18" s="66">
        <f>VLOOKUP(MAX(A24:A29),$A$24:$H$29,5,0)</f>
        <v>1075.3622719599998</v>
      </c>
      <c r="U18" s="66">
        <f>VLOOKUP(MAX(A24:A29)-1,$A$24:$H$29,5,0)</f>
        <v>943.75936108100007</v>
      </c>
      <c r="V18" s="187">
        <f t="shared" si="0"/>
        <v>0.13944540982169351</v>
      </c>
    </row>
    <row r="19" spans="1:22" ht="15.75" x14ac:dyDescent="0.25">
      <c r="S19" t="s">
        <v>88</v>
      </c>
      <c r="T19" s="66">
        <f>VLOOKUP(MAX(A24:A29),$A$24:$H$29,6,0)</f>
        <v>4579.3389953880005</v>
      </c>
      <c r="U19" s="66">
        <f>VLOOKUP(MAX(A24:A29)-1,$A$24:$H$29,6,0)</f>
        <v>3664.7407604780001</v>
      </c>
      <c r="V19" s="187">
        <f t="shared" si="0"/>
        <v>0.24956696658420863</v>
      </c>
    </row>
    <row r="20" spans="1:22" ht="15.75" x14ac:dyDescent="0.25">
      <c r="S20" t="s">
        <v>123</v>
      </c>
      <c r="T20" s="66">
        <f>VLOOKUP(MAX(A34:A39),$A$34:$H$39,2,0)</f>
        <v>28572.301394918002</v>
      </c>
      <c r="U20" s="66">
        <f>VLOOKUP(MAX(A34:A39)-1,$A$34:$H$39,2,0)</f>
        <v>25261.613585341998</v>
      </c>
      <c r="V20" s="188">
        <f t="shared" si="0"/>
        <v>0.13105607044425005</v>
      </c>
    </row>
    <row r="21" spans="1:22" ht="15.75" x14ac:dyDescent="0.25">
      <c r="A21" s="67" t="s">
        <v>67</v>
      </c>
      <c r="B21" t="s">
        <v>206</v>
      </c>
      <c r="S21" t="s">
        <v>89</v>
      </c>
      <c r="T21" s="66">
        <f>VLOOKUP(MAX(A34:A39),$A$34:$H$39,3,0)</f>
        <v>11702.773939654002</v>
      </c>
      <c r="U21" s="66">
        <f>VLOOKUP(MAX(A34:A39)-1,$A$34:$H$39,3,0)</f>
        <v>10889.488931440999</v>
      </c>
      <c r="V21" s="187">
        <f t="shared" si="0"/>
        <v>7.4685323924139402E-2</v>
      </c>
    </row>
    <row r="22" spans="1:22" ht="15.75" x14ac:dyDescent="0.25">
      <c r="S22" t="s">
        <v>90</v>
      </c>
      <c r="T22" s="66">
        <f>VLOOKUP(MAX(A34:A39),$A$34:$H$39,4,0)</f>
        <v>4020.3667516720002</v>
      </c>
      <c r="U22" s="66">
        <f>VLOOKUP(MAX(A34:A39)-1,$A$34:$H$39,4,0)</f>
        <v>3025.5997371179997</v>
      </c>
      <c r="V22" s="187">
        <f t="shared" si="0"/>
        <v>0.32878341518549781</v>
      </c>
    </row>
    <row r="23" spans="1:22" ht="15.75" x14ac:dyDescent="0.25">
      <c r="A23" s="67" t="s">
        <v>171</v>
      </c>
      <c r="B23" t="s">
        <v>94</v>
      </c>
      <c r="C23" t="s">
        <v>93</v>
      </c>
      <c r="D23" t="s">
        <v>106</v>
      </c>
      <c r="E23" t="s">
        <v>101</v>
      </c>
      <c r="F23" t="s">
        <v>107</v>
      </c>
      <c r="S23" t="s">
        <v>31</v>
      </c>
      <c r="T23" s="66">
        <f>VLOOKUP(MAX(A34:A39),$A$34:$H$39,5,0)</f>
        <v>3240.0499701819999</v>
      </c>
      <c r="U23" s="66">
        <f>VLOOKUP(MAX(A34:A39)-1,$A$34:$H$39,5,0)</f>
        <v>2522.2013847819999</v>
      </c>
      <c r="V23" s="187">
        <f t="shared" si="0"/>
        <v>0.28461192263679824</v>
      </c>
    </row>
    <row r="24" spans="1:22" ht="15.75" x14ac:dyDescent="0.25">
      <c r="A24" s="68">
        <v>2021</v>
      </c>
      <c r="B24" s="66">
        <v>21067.885218891002</v>
      </c>
      <c r="C24" s="66">
        <v>14930.355722591001</v>
      </c>
      <c r="D24" s="66">
        <v>1707.779035435</v>
      </c>
      <c r="E24" s="66">
        <v>1069.4965441010002</v>
      </c>
      <c r="F24" s="66">
        <v>3360.2539167640002</v>
      </c>
      <c r="S24" t="s">
        <v>11</v>
      </c>
      <c r="T24" s="66">
        <f>VLOOKUP(MAX(A34:A39),$A$34:$H$39,6,0)</f>
        <v>3334.6323349020004</v>
      </c>
      <c r="U24" s="66">
        <f>VLOOKUP(MAX(A34:A39)-1,$A$34:$H$39,6,0)</f>
        <v>2748.2411374320004</v>
      </c>
      <c r="V24" s="187">
        <f t="shared" si="0"/>
        <v>0.21336963102805928</v>
      </c>
    </row>
    <row r="25" spans="1:22" ht="15.75" x14ac:dyDescent="0.25">
      <c r="A25" s="68">
        <v>2022</v>
      </c>
      <c r="B25" s="66">
        <v>23929.723188988002</v>
      </c>
      <c r="C25" s="66">
        <v>17791.724059290002</v>
      </c>
      <c r="D25" s="66">
        <v>2122.2679302390002</v>
      </c>
      <c r="E25" s="66">
        <v>769.70763533200011</v>
      </c>
      <c r="F25" s="66">
        <v>3246.0235641270001</v>
      </c>
      <c r="S25" t="s">
        <v>91</v>
      </c>
      <c r="T25" s="66">
        <f>VLOOKUP(MAX(A34:A39),$A$34:$H$39,7,0)</f>
        <v>5177.7213616529998</v>
      </c>
      <c r="U25" s="66">
        <f>VLOOKUP(MAX(A34:A39)-1,$A$34:$H$39,7,0)</f>
        <v>5026.7059763850002</v>
      </c>
      <c r="V25" s="187">
        <f t="shared" si="0"/>
        <v>3.004261358779603E-2</v>
      </c>
    </row>
    <row r="26" spans="1:22" ht="15.75" x14ac:dyDescent="0.25">
      <c r="A26" s="68">
        <v>2023</v>
      </c>
      <c r="B26" s="66">
        <v>25228.136653490001</v>
      </c>
      <c r="C26" s="66">
        <v>18391.014101494999</v>
      </c>
      <c r="D26" s="66">
        <v>2228.6224304360003</v>
      </c>
      <c r="E26" s="66">
        <v>943.75936108100007</v>
      </c>
      <c r="F26" s="66">
        <v>3664.7407604780001</v>
      </c>
      <c r="I26" s="167"/>
      <c r="S26" t="s">
        <v>39</v>
      </c>
      <c r="T26" s="66">
        <f>VLOOKUP(MAX(A34:A39),$A$34:$H$39,8,0)</f>
        <v>1096.757036855</v>
      </c>
      <c r="U26" s="66">
        <f>VLOOKUP(MAX(A34:A39)-1,$A$34:$H$39,8,0)</f>
        <v>1049.3764181839999</v>
      </c>
      <c r="V26" s="187">
        <f t="shared" si="0"/>
        <v>4.5151213473040297E-2</v>
      </c>
    </row>
    <row r="27" spans="1:22" ht="15.75" x14ac:dyDescent="0.25">
      <c r="A27" s="68">
        <v>2024</v>
      </c>
      <c r="B27" s="66">
        <v>30272.415235514003</v>
      </c>
      <c r="C27" s="66">
        <v>22717.563917478001</v>
      </c>
      <c r="D27" s="66">
        <v>1900.1500506880002</v>
      </c>
      <c r="E27" s="66">
        <v>1075.3622719599998</v>
      </c>
      <c r="F27" s="66">
        <v>4579.3389953880005</v>
      </c>
      <c r="S27" t="s">
        <v>124</v>
      </c>
      <c r="T27" s="66">
        <f>VLOOKUP(MAX(A44:A49),$A$44:$F$49,2,0)</f>
        <v>3056.8955959590003</v>
      </c>
      <c r="U27" s="66">
        <f>VLOOKUP(MAX(A44:A49)-1,$A$44:$F$49,2,0)</f>
        <v>3697.3440624619998</v>
      </c>
      <c r="V27" s="188">
        <f t="shared" si="0"/>
        <v>-0.17321852001962068</v>
      </c>
    </row>
    <row r="28" spans="1:22" ht="15.75" x14ac:dyDescent="0.25">
      <c r="S28" t="s">
        <v>125</v>
      </c>
      <c r="T28" s="66">
        <f>VLOOKUP(MAX(A44:A49),$A$44:$F$49,3,0)</f>
        <v>409.98302291066352</v>
      </c>
      <c r="U28" s="65">
        <f>VLOOKUP(MAX(A44:A49)-1,$A$44:$F$49,3,0)</f>
        <v>510.83164790096583</v>
      </c>
      <c r="V28" s="187">
        <f t="shared" si="0"/>
        <v>-0.19742047190046785</v>
      </c>
    </row>
    <row r="29" spans="1:22" ht="15.75" x14ac:dyDescent="0.25">
      <c r="S29" t="s">
        <v>126</v>
      </c>
      <c r="T29" s="181">
        <f>VLOOKUP(MAX(A44:A49),$A$44:$F$49,4,0)/100</f>
        <v>9.1441036891991047E-3</v>
      </c>
      <c r="U29" s="181">
        <f>VLOOKUP(MAX(A44:A49)-1,$A$44:$F$49,4,0)/100</f>
        <v>1.1809019333363216E-2</v>
      </c>
      <c r="V29" s="187">
        <f t="shared" si="0"/>
        <v>-0.22566781956526294</v>
      </c>
    </row>
    <row r="30" spans="1:22" ht="15.75" x14ac:dyDescent="0.25">
      <c r="S30" t="s">
        <v>127</v>
      </c>
      <c r="T30" s="181">
        <f>ABS(VLOOKUP(MAX(A54:A130),$A$54:$E$130,4,0))/100</f>
        <v>2.3731026196809536E-2</v>
      </c>
      <c r="U30" s="181">
        <f>ABS(VLOOKUP(MAX(A54:A139)-1,$A$54:$E$139,4,0))/100</f>
        <v>2.6514060576605322E-2</v>
      </c>
      <c r="V30" s="187">
        <f t="shared" si="0"/>
        <v>-0.10496447240719498</v>
      </c>
    </row>
    <row r="31" spans="1:22" ht="15.75" x14ac:dyDescent="0.25">
      <c r="A31" s="67" t="s">
        <v>67</v>
      </c>
      <c r="B31" t="s">
        <v>206</v>
      </c>
      <c r="S31" t="s">
        <v>128</v>
      </c>
      <c r="T31" s="66">
        <f>VLOOKUP(MAX(A44:A49),$A$44:$F$49,5,0)</f>
        <v>299.61587373308731</v>
      </c>
      <c r="U31" s="65">
        <f>VLOOKUP(MAX(A44:A49)-1,$A$44:$F$49,5,0)</f>
        <v>407.07286849318388</v>
      </c>
      <c r="V31" s="187">
        <f t="shared" si="0"/>
        <v>-0.26397483860287252</v>
      </c>
    </row>
    <row r="32" spans="1:22" ht="15.75" x14ac:dyDescent="0.25">
      <c r="S32" t="s">
        <v>129</v>
      </c>
      <c r="T32" s="191">
        <f>VLOOKUP(MAX(A44:A49),$A$44:$F$49,6,0)</f>
        <v>110.36714917757621</v>
      </c>
      <c r="U32" s="66">
        <f>VLOOKUP(MAX(A44:A49)-1,$A$44:$F$49,6,0)</f>
        <v>103.75877940778194</v>
      </c>
      <c r="V32" s="187">
        <f t="shared" si="0"/>
        <v>6.3689740834582675E-2</v>
      </c>
    </row>
    <row r="33" spans="1:22" x14ac:dyDescent="0.25">
      <c r="A33" s="67" t="s">
        <v>171</v>
      </c>
      <c r="B33" t="s">
        <v>108</v>
      </c>
      <c r="C33" t="s">
        <v>109</v>
      </c>
      <c r="D33" t="s">
        <v>110</v>
      </c>
      <c r="E33" t="s">
        <v>100</v>
      </c>
      <c r="F33" t="s">
        <v>101</v>
      </c>
      <c r="G33" t="s">
        <v>111</v>
      </c>
      <c r="H33" t="s">
        <v>102</v>
      </c>
      <c r="S33" t="s">
        <v>130</v>
      </c>
      <c r="T33" s="183">
        <f>+T31/T28</f>
        <v>0.73080068439413037</v>
      </c>
      <c r="U33" s="183">
        <f>+U31/U28</f>
        <v>0.79688263279275617</v>
      </c>
      <c r="V33" s="189"/>
    </row>
    <row r="34" spans="1:22" x14ac:dyDescent="0.25">
      <c r="A34" s="68">
        <v>2021</v>
      </c>
      <c r="B34" s="66">
        <v>20123.447989761</v>
      </c>
      <c r="C34" s="66">
        <v>9454.7427657339995</v>
      </c>
      <c r="D34" s="66">
        <v>2160.1732197430001</v>
      </c>
      <c r="E34" s="66">
        <v>1543.1246125910002</v>
      </c>
      <c r="F34" s="66">
        <v>2514.917218776</v>
      </c>
      <c r="G34" s="66">
        <v>3599.1494452709999</v>
      </c>
      <c r="H34" s="66">
        <v>851.340727646</v>
      </c>
      <c r="S34" t="s">
        <v>131</v>
      </c>
      <c r="T34" s="183">
        <f>+T32/T28</f>
        <v>0.26919931560586968</v>
      </c>
      <c r="U34" s="183">
        <f>+U32/U28</f>
        <v>0.2031173672072438</v>
      </c>
      <c r="V34" s="189"/>
    </row>
    <row r="35" spans="1:22" x14ac:dyDescent="0.25">
      <c r="A35" s="68">
        <v>2022</v>
      </c>
      <c r="B35" s="66">
        <v>21783.521675817003</v>
      </c>
      <c r="C35" s="66">
        <v>10072.534209759</v>
      </c>
      <c r="D35" s="66">
        <v>2214.8254692200003</v>
      </c>
      <c r="E35" s="66">
        <v>1745.021955878</v>
      </c>
      <c r="F35" s="66">
        <v>2507.6279715430001</v>
      </c>
      <c r="G35" s="66">
        <v>4147.9663444630005</v>
      </c>
      <c r="H35" s="66">
        <v>1095.5457249540002</v>
      </c>
    </row>
    <row r="36" spans="1:22" x14ac:dyDescent="0.25">
      <c r="A36" s="68">
        <v>2023</v>
      </c>
      <c r="B36" s="66">
        <v>25261.613585341998</v>
      </c>
      <c r="C36" s="66">
        <v>10889.488931440999</v>
      </c>
      <c r="D36" s="66">
        <v>3025.5997371179997</v>
      </c>
      <c r="E36" s="66">
        <v>2522.2013847819999</v>
      </c>
      <c r="F36" s="66">
        <v>2748.2411374320004</v>
      </c>
      <c r="G36" s="66">
        <v>5026.7059763850002</v>
      </c>
      <c r="H36" s="66">
        <v>1049.3764181839999</v>
      </c>
    </row>
    <row r="37" spans="1:22" ht="15.75" x14ac:dyDescent="0.25">
      <c r="A37" s="68">
        <v>2024</v>
      </c>
      <c r="B37" s="66">
        <v>28572.301394918002</v>
      </c>
      <c r="C37" s="66">
        <v>11702.773939654002</v>
      </c>
      <c r="D37" s="66">
        <v>4020.3667516720002</v>
      </c>
      <c r="E37" s="66">
        <v>3240.0499701819999</v>
      </c>
      <c r="F37" s="66">
        <v>3334.6323349020004</v>
      </c>
      <c r="G37" s="66">
        <v>5177.7213616529998</v>
      </c>
      <c r="H37" s="66">
        <v>1096.757036855</v>
      </c>
      <c r="S37" t="s">
        <v>204</v>
      </c>
      <c r="T37" s="225">
        <f>VLOOKUP(MAX(F140:F200),$F$140:$H$200,3,0)</f>
        <v>7623.9870538190007</v>
      </c>
      <c r="U37" s="225">
        <f>VLOOKUP(MAX(F140:F200)-1,$F$140:$H$200,3,0)</f>
        <v>8005.1386765069992</v>
      </c>
      <c r="V37" s="187">
        <f>T37/U37-1</f>
        <v>-4.7613369123333138E-2</v>
      </c>
    </row>
    <row r="38" spans="1:22" ht="15.75" x14ac:dyDescent="0.25">
      <c r="S38" t="s">
        <v>205</v>
      </c>
      <c r="T38" s="220">
        <f>T37*1000/Aux!$I$24</f>
        <v>1271.7242792025022</v>
      </c>
      <c r="U38" s="220">
        <f>U37*1000/Aux!$I$24</f>
        <v>1335.3025315274394</v>
      </c>
      <c r="V38" s="188">
        <f>T38/U38-1</f>
        <v>-4.7613369123333249E-2</v>
      </c>
    </row>
    <row r="39" spans="1:22" ht="15.75" x14ac:dyDescent="0.25">
      <c r="S39" t="s">
        <v>208</v>
      </c>
      <c r="T39" s="220">
        <f>VLOOKUP(MAX(A140:A179),$A$140:$C$179,3,0)</f>
        <v>803.82028011601562</v>
      </c>
      <c r="U39" s="220">
        <f>VLOOKUP(MAX(A140:A179)-1,$A$140:$C$179,3,0)</f>
        <v>785.53494917084299</v>
      </c>
      <c r="V39" s="188">
        <f t="shared" ref="V39" si="1">IFERROR(T39/U39-1,0)</f>
        <v>2.3277552404859181E-2</v>
      </c>
    </row>
    <row r="41" spans="1:22" x14ac:dyDescent="0.25">
      <c r="A41" s="67" t="s">
        <v>67</v>
      </c>
      <c r="B41" t="s">
        <v>206</v>
      </c>
      <c r="T41" s="224">
        <f>T38-T39</f>
        <v>467.90399908648658</v>
      </c>
      <c r="U41" s="224">
        <f>U38-U39</f>
        <v>549.76758235659645</v>
      </c>
    </row>
    <row r="43" spans="1:22" ht="30" x14ac:dyDescent="0.25">
      <c r="A43" s="67" t="s">
        <v>171</v>
      </c>
      <c r="B43" t="s">
        <v>112</v>
      </c>
      <c r="C43" t="s">
        <v>132</v>
      </c>
      <c r="D43" s="71" t="s">
        <v>113</v>
      </c>
      <c r="E43" t="s">
        <v>114</v>
      </c>
      <c r="F43" t="s">
        <v>115</v>
      </c>
      <c r="T43" s="70">
        <f>T39/T38</f>
        <v>0.63207119126489508</v>
      </c>
    </row>
    <row r="44" spans="1:22" x14ac:dyDescent="0.25">
      <c r="A44" s="68">
        <v>2021</v>
      </c>
      <c r="B44" s="66">
        <v>3449.8591411369994</v>
      </c>
      <c r="C44" s="65">
        <v>516.16297375946522</v>
      </c>
      <c r="D44" s="66">
        <v>1.2747328363599428</v>
      </c>
      <c r="E44" s="65">
        <v>411.38232604470437</v>
      </c>
      <c r="F44" s="65">
        <v>104.78064771476075</v>
      </c>
      <c r="T44" s="70">
        <f>T41/T38</f>
        <v>0.36792880873510492</v>
      </c>
    </row>
    <row r="45" spans="1:22" x14ac:dyDescent="0.25">
      <c r="A45" s="68">
        <v>2022</v>
      </c>
      <c r="B45" s="66">
        <v>4071.5777152319724</v>
      </c>
      <c r="C45" s="65">
        <v>589.97391545828953</v>
      </c>
      <c r="D45" s="66">
        <v>1.3898693784597913</v>
      </c>
      <c r="E45" s="65">
        <v>451.19851397435542</v>
      </c>
      <c r="F45" s="65">
        <v>138.7754014839341</v>
      </c>
    </row>
    <row r="46" spans="1:22" x14ac:dyDescent="0.25">
      <c r="A46" s="68">
        <v>2023</v>
      </c>
      <c r="B46" s="66">
        <v>3697.3440624619998</v>
      </c>
      <c r="C46" s="65">
        <v>510.83164790096583</v>
      </c>
      <c r="D46" s="66">
        <v>1.1809019333363215</v>
      </c>
      <c r="E46" s="65">
        <v>407.07286849318388</v>
      </c>
      <c r="F46" s="65">
        <v>103.75877940778194</v>
      </c>
      <c r="I46" s="167"/>
    </row>
    <row r="47" spans="1:22" x14ac:dyDescent="0.25">
      <c r="A47" s="68">
        <v>2024</v>
      </c>
      <c r="B47" s="66">
        <v>3056.8955959590003</v>
      </c>
      <c r="C47" s="65">
        <v>409.98302291066352</v>
      </c>
      <c r="D47" s="66">
        <v>0.91441036891991045</v>
      </c>
      <c r="E47" s="65">
        <v>299.61587373308731</v>
      </c>
      <c r="F47" s="65">
        <v>110.36714917757621</v>
      </c>
      <c r="J47" s="167"/>
    </row>
    <row r="51" spans="1:17" x14ac:dyDescent="0.25">
      <c r="A51" s="67" t="s">
        <v>67</v>
      </c>
      <c r="B51" t="s">
        <v>206</v>
      </c>
      <c r="G51" s="67" t="s">
        <v>67</v>
      </c>
      <c r="H51" t="s">
        <v>206</v>
      </c>
    </row>
    <row r="52" spans="1:17" x14ac:dyDescent="0.25">
      <c r="M52" s="67" t="s">
        <v>67</v>
      </c>
      <c r="N52" t="s">
        <v>206</v>
      </c>
    </row>
    <row r="53" spans="1:17" ht="45" x14ac:dyDescent="0.25">
      <c r="A53" s="67" t="s">
        <v>68</v>
      </c>
      <c r="B53" s="67" t="s">
        <v>95</v>
      </c>
      <c r="C53" s="71" t="s">
        <v>116</v>
      </c>
      <c r="D53" s="71" t="s">
        <v>117</v>
      </c>
      <c r="E53" s="71" t="s">
        <v>118</v>
      </c>
      <c r="G53" s="67" t="s">
        <v>68</v>
      </c>
      <c r="H53" s="67" t="s">
        <v>95</v>
      </c>
      <c r="I53" t="s">
        <v>195</v>
      </c>
      <c r="J53" t="s">
        <v>193</v>
      </c>
    </row>
    <row r="54" spans="1:17" x14ac:dyDescent="0.25">
      <c r="A54">
        <v>2021</v>
      </c>
      <c r="B54" s="69">
        <v>7</v>
      </c>
      <c r="C54" s="66">
        <v>-0.8350561560934</v>
      </c>
      <c r="D54" s="66">
        <v>3.1906272190042539</v>
      </c>
      <c r="E54" s="66">
        <v>-4.0256833750976542</v>
      </c>
      <c r="G54">
        <v>2021</v>
      </c>
      <c r="H54" s="69">
        <v>7</v>
      </c>
      <c r="I54" s="66">
        <v>-272.93534989324479</v>
      </c>
      <c r="J54" s="66">
        <v>-1448.4711988725564</v>
      </c>
      <c r="M54" s="67" t="s">
        <v>68</v>
      </c>
      <c r="N54" s="67" t="s">
        <v>95</v>
      </c>
      <c r="O54" t="s">
        <v>172</v>
      </c>
      <c r="P54" t="s">
        <v>173</v>
      </c>
      <c r="Q54" t="s">
        <v>105</v>
      </c>
    </row>
    <row r="55" spans="1:17" x14ac:dyDescent="0.25">
      <c r="A55">
        <v>2021</v>
      </c>
      <c r="B55" s="69">
        <v>6</v>
      </c>
      <c r="C55" s="66">
        <v>-0.98404871120089521</v>
      </c>
      <c r="D55" s="66">
        <v>3.24096536937112</v>
      </c>
      <c r="E55" s="66">
        <v>-4.2250140805720156</v>
      </c>
      <c r="G55">
        <v>2021</v>
      </c>
      <c r="H55" s="69">
        <v>6</v>
      </c>
      <c r="I55" s="66">
        <v>-326.23454422619477</v>
      </c>
      <c r="J55" s="66">
        <v>-1507.4998144580104</v>
      </c>
      <c r="M55">
        <v>2021</v>
      </c>
      <c r="N55" s="69">
        <v>7</v>
      </c>
      <c r="O55" s="66">
        <v>3.1553413938215313E-2</v>
      </c>
      <c r="P55" s="66">
        <v>0.24768688733110816</v>
      </c>
      <c r="Q55" s="66">
        <v>-0.21613347339289285</v>
      </c>
    </row>
    <row r="56" spans="1:17" x14ac:dyDescent="0.25">
      <c r="A56">
        <v>2021</v>
      </c>
      <c r="B56" s="69">
        <v>5</v>
      </c>
      <c r="C56" s="66">
        <v>-1.1323181563350462</v>
      </c>
      <c r="D56" s="66">
        <v>3.2825424134534669</v>
      </c>
      <c r="E56" s="66">
        <v>-4.4148605697885133</v>
      </c>
      <c r="G56">
        <v>2021</v>
      </c>
      <c r="H56" s="69">
        <v>5</v>
      </c>
      <c r="I56" s="66">
        <v>-381.82423380740869</v>
      </c>
      <c r="J56" s="66">
        <v>-1568.2411732513372</v>
      </c>
      <c r="M56">
        <v>2021</v>
      </c>
      <c r="N56" s="69">
        <v>6</v>
      </c>
      <c r="O56" s="66">
        <v>5.8764962857620028E-2</v>
      </c>
      <c r="P56" s="66">
        <v>0.22268886267905927</v>
      </c>
      <c r="Q56" s="66">
        <v>-0.16392389982143926</v>
      </c>
    </row>
    <row r="57" spans="1:17" x14ac:dyDescent="0.25">
      <c r="A57">
        <v>2021</v>
      </c>
      <c r="B57" s="69">
        <v>4</v>
      </c>
      <c r="C57" s="66">
        <v>-1.5190317340745823</v>
      </c>
      <c r="D57" s="66">
        <v>3.3394695921484243</v>
      </c>
      <c r="E57" s="66">
        <v>-4.8585013262230063</v>
      </c>
      <c r="G57">
        <v>2021</v>
      </c>
      <c r="H57" s="69">
        <v>4</v>
      </c>
      <c r="I57" s="66">
        <v>-526.87735616174552</v>
      </c>
      <c r="J57" s="66">
        <v>-1727.6071330393333</v>
      </c>
      <c r="M57">
        <v>2021</v>
      </c>
      <c r="N57" s="69">
        <v>5</v>
      </c>
      <c r="O57" s="66">
        <v>0.10971609088774859</v>
      </c>
      <c r="P57" s="66">
        <v>0.16527921650776339</v>
      </c>
      <c r="Q57" s="66">
        <v>-5.5563125620014822E-2</v>
      </c>
    </row>
    <row r="58" spans="1:17" x14ac:dyDescent="0.25">
      <c r="A58">
        <v>2021</v>
      </c>
      <c r="B58" s="69">
        <v>3</v>
      </c>
      <c r="C58" s="66">
        <v>-2.2757067387487586</v>
      </c>
      <c r="D58" s="66">
        <v>3.388681978254926</v>
      </c>
      <c r="E58" s="66">
        <v>-5.6643887170036837</v>
      </c>
      <c r="G58">
        <v>2021</v>
      </c>
      <c r="H58" s="69">
        <v>3</v>
      </c>
      <c r="I58" s="66">
        <v>-807.53736374598134</v>
      </c>
      <c r="J58" s="66">
        <v>-2015.0648164228842</v>
      </c>
      <c r="M58">
        <v>2021</v>
      </c>
      <c r="N58" s="69">
        <v>4</v>
      </c>
      <c r="O58" s="66">
        <v>3.3717609715727154E-2</v>
      </c>
      <c r="P58" s="66">
        <v>0.21139847352624791</v>
      </c>
      <c r="Q58" s="66">
        <v>-0.17768086381052078</v>
      </c>
    </row>
    <row r="59" spans="1:17" x14ac:dyDescent="0.25">
      <c r="A59">
        <v>2021</v>
      </c>
      <c r="B59" s="69">
        <v>2</v>
      </c>
      <c r="C59" s="66">
        <v>-2.2796600260864821</v>
      </c>
      <c r="D59" s="66">
        <v>3.6387685894982349</v>
      </c>
      <c r="E59" s="66">
        <v>-5.918428615584717</v>
      </c>
      <c r="G59">
        <v>2021</v>
      </c>
      <c r="H59" s="69">
        <v>2</v>
      </c>
      <c r="I59" s="66">
        <v>-799.02795861134098</v>
      </c>
      <c r="J59" s="66">
        <v>-2087.8332894796749</v>
      </c>
      <c r="M59">
        <v>2021</v>
      </c>
      <c r="N59" s="69">
        <v>3</v>
      </c>
      <c r="O59" s="66">
        <v>-0.20296140640904467</v>
      </c>
      <c r="P59" s="66">
        <v>0.20299257096425588</v>
      </c>
      <c r="Q59" s="66">
        <v>-0.40595397737330058</v>
      </c>
    </row>
    <row r="60" spans="1:17" x14ac:dyDescent="0.25">
      <c r="A60">
        <v>2021</v>
      </c>
      <c r="B60" s="69">
        <v>1</v>
      </c>
      <c r="C60" s="66">
        <v>-2.2452141807758346</v>
      </c>
      <c r="D60" s="66">
        <v>3.6813365822153297</v>
      </c>
      <c r="E60" s="66">
        <v>-5.9265507629911642</v>
      </c>
      <c r="G60">
        <v>2021</v>
      </c>
      <c r="H60" s="69">
        <v>1</v>
      </c>
      <c r="I60" s="66">
        <v>-786.51124431854475</v>
      </c>
      <c r="J60" s="66">
        <v>-2087.6874145614274</v>
      </c>
      <c r="M60">
        <v>2021</v>
      </c>
      <c r="N60" s="69">
        <v>2</v>
      </c>
      <c r="O60" s="66">
        <v>4.4847703412539989E-3</v>
      </c>
      <c r="P60" s="66">
        <v>9.4917217302481857E-2</v>
      </c>
      <c r="Q60" s="66">
        <v>-9.0432446961227861E-2</v>
      </c>
    </row>
    <row r="61" spans="1:17" x14ac:dyDescent="0.25">
      <c r="A61">
        <v>2022</v>
      </c>
      <c r="B61" s="69">
        <v>7</v>
      </c>
      <c r="C61" s="66">
        <v>-0.33664472365278097</v>
      </c>
      <c r="D61" s="66">
        <v>3.0257848689054208</v>
      </c>
      <c r="E61" s="66">
        <v>-3.3624295925582008</v>
      </c>
      <c r="G61">
        <v>2022</v>
      </c>
      <c r="H61" s="69">
        <v>7</v>
      </c>
      <c r="I61" s="66">
        <v>-110.31752991195648</v>
      </c>
      <c r="J61" s="66">
        <v>-1345.3264688171917</v>
      </c>
      <c r="M61">
        <v>2021</v>
      </c>
      <c r="N61" s="69">
        <v>1</v>
      </c>
      <c r="O61" s="66">
        <v>0.31369682060727627</v>
      </c>
      <c r="P61" s="66">
        <v>0.12976960804902637</v>
      </c>
      <c r="Q61" s="66">
        <v>0.18392721255824993</v>
      </c>
    </row>
    <row r="62" spans="1:17" x14ac:dyDescent="0.25">
      <c r="A62">
        <v>2022</v>
      </c>
      <c r="B62" s="69">
        <v>6</v>
      </c>
      <c r="C62" s="66">
        <v>-0.42815907212722759</v>
      </c>
      <c r="D62" s="66">
        <v>3.0663257534558714</v>
      </c>
      <c r="E62" s="66">
        <v>-3.4944848255830987</v>
      </c>
      <c r="G62">
        <v>2022</v>
      </c>
      <c r="H62" s="69">
        <v>6</v>
      </c>
      <c r="I62" s="66">
        <v>-150.33814591519484</v>
      </c>
      <c r="J62" s="66">
        <v>-1394.8798770879039</v>
      </c>
      <c r="M62">
        <v>2022</v>
      </c>
      <c r="N62" s="69">
        <v>7</v>
      </c>
      <c r="O62" s="66">
        <v>0.12306776241266205</v>
      </c>
      <c r="P62" s="66">
        <v>0.20714600278065745</v>
      </c>
      <c r="Q62" s="66">
        <v>-8.4078240367995369E-2</v>
      </c>
    </row>
    <row r="63" spans="1:17" x14ac:dyDescent="0.25">
      <c r="A63">
        <v>2022</v>
      </c>
      <c r="B63" s="69">
        <v>5</v>
      </c>
      <c r="C63" s="66">
        <v>-0.37883976814855425</v>
      </c>
      <c r="D63" s="66">
        <v>3.0345007580169532</v>
      </c>
      <c r="E63" s="66">
        <v>-3.4133405261655079</v>
      </c>
      <c r="G63">
        <v>2022</v>
      </c>
      <c r="H63" s="69">
        <v>5</v>
      </c>
      <c r="I63" s="66">
        <v>-130.79255028950266</v>
      </c>
      <c r="J63" s="66">
        <v>-1355.9750663708678</v>
      </c>
      <c r="M63">
        <v>2022</v>
      </c>
      <c r="N63" s="69">
        <v>6</v>
      </c>
      <c r="O63" s="66">
        <v>9.4456588789467756E-3</v>
      </c>
      <c r="P63" s="66">
        <v>0.25451385811797683</v>
      </c>
      <c r="Q63" s="66">
        <v>-0.24506819923903012</v>
      </c>
    </row>
    <row r="64" spans="1:17" x14ac:dyDescent="0.25">
      <c r="A64">
        <v>2022</v>
      </c>
      <c r="B64" s="69">
        <v>4</v>
      </c>
      <c r="C64" s="66">
        <v>-0.6250164517986545</v>
      </c>
      <c r="D64" s="66">
        <v>3.047477203276892</v>
      </c>
      <c r="E64" s="66">
        <v>-3.6724936550755474</v>
      </c>
      <c r="G64">
        <v>2022</v>
      </c>
      <c r="H64" s="69">
        <v>4</v>
      </c>
      <c r="I64" s="66">
        <v>-238.72818434647192</v>
      </c>
      <c r="J64" s="66">
        <v>-1465.3922928739375</v>
      </c>
      <c r="M64">
        <v>2022</v>
      </c>
      <c r="N64" s="69">
        <v>5</v>
      </c>
      <c r="O64" s="66">
        <v>0.35589277453784884</v>
      </c>
      <c r="P64" s="66">
        <v>0.15230277124782468</v>
      </c>
      <c r="Q64" s="66">
        <v>0.20359000329002422</v>
      </c>
    </row>
    <row r="65" spans="1:17" x14ac:dyDescent="0.25">
      <c r="A65">
        <v>2022</v>
      </c>
      <c r="B65" s="69">
        <v>3</v>
      </c>
      <c r="C65" s="66">
        <v>-0.85026253902021987</v>
      </c>
      <c r="D65" s="66">
        <v>3.0419265904024613</v>
      </c>
      <c r="E65" s="66">
        <v>-3.892189129422682</v>
      </c>
      <c r="G65">
        <v>2022</v>
      </c>
      <c r="H65" s="69">
        <v>3</v>
      </c>
      <c r="I65" s="66">
        <v>-335.21103551015653</v>
      </c>
      <c r="J65" s="66">
        <v>-1558.3642810772137</v>
      </c>
      <c r="M65">
        <v>2022</v>
      </c>
      <c r="N65" s="69">
        <v>4</v>
      </c>
      <c r="O65" s="66">
        <v>0.25896369693729232</v>
      </c>
      <c r="P65" s="66">
        <v>0.21694908640067806</v>
      </c>
      <c r="Q65" s="66">
        <v>4.2014610536614254E-2</v>
      </c>
    </row>
    <row r="66" spans="1:17" x14ac:dyDescent="0.25">
      <c r="A66">
        <v>2022</v>
      </c>
      <c r="B66" s="69">
        <v>2</v>
      </c>
      <c r="C66" s="66">
        <v>-0.83436511810483194</v>
      </c>
      <c r="D66" s="66">
        <v>2.9777341716657286</v>
      </c>
      <c r="E66" s="66">
        <v>-3.8120992897705612</v>
      </c>
      <c r="G66">
        <v>2022</v>
      </c>
      <c r="H66" s="69">
        <v>2</v>
      </c>
      <c r="I66" s="66">
        <v>-327.12354264265701</v>
      </c>
      <c r="J66" s="66">
        <v>-1521.8702839373198</v>
      </c>
      <c r="M66">
        <v>2022</v>
      </c>
      <c r="N66" s="69">
        <v>3</v>
      </c>
      <c r="O66" s="66">
        <v>-0.21885882732443246</v>
      </c>
      <c r="P66" s="66">
        <v>0.26718498970098908</v>
      </c>
      <c r="Q66" s="66">
        <v>-0.4860438170254216</v>
      </c>
    </row>
    <row r="67" spans="1:17" x14ac:dyDescent="0.25">
      <c r="A67">
        <v>2022</v>
      </c>
      <c r="B67" s="69">
        <v>1</v>
      </c>
      <c r="C67" s="66">
        <v>-0.86763090916914043</v>
      </c>
      <c r="D67" s="66">
        <v>2.8322228675670016</v>
      </c>
      <c r="E67" s="66">
        <v>-3.699853776736143</v>
      </c>
      <c r="G67">
        <v>2022</v>
      </c>
      <c r="H67" s="69">
        <v>1</v>
      </c>
      <c r="I67" s="66">
        <v>-341.19344402078883</v>
      </c>
      <c r="J67" s="66">
        <v>-1473.0410415566998</v>
      </c>
      <c r="M67">
        <v>2022</v>
      </c>
      <c r="N67" s="69">
        <v>2</v>
      </c>
      <c r="O67" s="66">
        <v>3.7750561405562565E-2</v>
      </c>
      <c r="P67" s="66">
        <v>0.24042852140120863</v>
      </c>
      <c r="Q67" s="66">
        <v>-0.20267795999564603</v>
      </c>
    </row>
    <row r="68" spans="1:17" x14ac:dyDescent="0.25">
      <c r="A68">
        <v>2023</v>
      </c>
      <c r="B68" s="69">
        <v>7</v>
      </c>
      <c r="C68" s="66">
        <v>-0.81656748460622064</v>
      </c>
      <c r="D68" s="66">
        <v>2.6514060576605321</v>
      </c>
      <c r="E68" s="66">
        <v>-3.467973542266753</v>
      </c>
      <c r="G68">
        <v>2023</v>
      </c>
      <c r="H68" s="69">
        <v>7</v>
      </c>
      <c r="I68" s="66">
        <v>-331.94831425324514</v>
      </c>
      <c r="J68" s="66">
        <v>-1447.9111310434982</v>
      </c>
      <c r="M68">
        <v>2022</v>
      </c>
      <c r="N68" s="69">
        <v>1</v>
      </c>
      <c r="O68" s="66">
        <v>0.16636340742350667</v>
      </c>
      <c r="P68" s="66">
        <v>5.1344148810456444E-2</v>
      </c>
      <c r="Q68" s="66">
        <v>0.11501925861305022</v>
      </c>
    </row>
    <row r="69" spans="1:17" x14ac:dyDescent="0.25">
      <c r="A69">
        <v>2023</v>
      </c>
      <c r="B69" s="69">
        <v>6</v>
      </c>
      <c r="C69" s="66">
        <v>-0.81963403826587911</v>
      </c>
      <c r="D69" s="66">
        <v>2.6659970735223282</v>
      </c>
      <c r="E69" s="66">
        <v>-3.4856311117882077</v>
      </c>
      <c r="G69">
        <v>2023</v>
      </c>
      <c r="H69" s="69">
        <v>6</v>
      </c>
      <c r="I69" s="66">
        <v>-333.75995523376588</v>
      </c>
      <c r="J69" s="66">
        <v>-1455.177102280602</v>
      </c>
      <c r="M69">
        <v>2023</v>
      </c>
      <c r="N69" s="69">
        <v>7</v>
      </c>
      <c r="O69" s="66">
        <v>0.12613431607232062</v>
      </c>
      <c r="P69" s="66">
        <v>0.192554986918861</v>
      </c>
      <c r="Q69" s="66">
        <v>-6.6420670846540381E-2</v>
      </c>
    </row>
    <row r="70" spans="1:17" x14ac:dyDescent="0.25">
      <c r="A70">
        <v>2023</v>
      </c>
      <c r="B70" s="69">
        <v>5</v>
      </c>
      <c r="C70" s="66">
        <v>-0.90244097048478511</v>
      </c>
      <c r="D70" s="66">
        <v>2.8143994682729501</v>
      </c>
      <c r="E70" s="66">
        <v>-3.7168404387577354</v>
      </c>
      <c r="G70">
        <v>2023</v>
      </c>
      <c r="H70" s="69">
        <v>5</v>
      </c>
      <c r="I70" s="66">
        <v>-369.55582741610658</v>
      </c>
      <c r="J70" s="66">
        <v>-1553.8752427743996</v>
      </c>
      <c r="M70">
        <v>2023</v>
      </c>
      <c r="N70" s="69">
        <v>6</v>
      </c>
      <c r="O70" s="66">
        <v>9.2252591097852624E-2</v>
      </c>
      <c r="P70" s="66">
        <v>0.1061114633673555</v>
      </c>
      <c r="Q70" s="66">
        <v>-1.3858872269502867E-2</v>
      </c>
    </row>
    <row r="71" spans="1:17" x14ac:dyDescent="0.25">
      <c r="A71">
        <v>2023</v>
      </c>
      <c r="B71" s="69">
        <v>4</v>
      </c>
      <c r="C71" s="66">
        <v>-0.71130827166834409</v>
      </c>
      <c r="D71" s="66">
        <v>2.8505486631893722</v>
      </c>
      <c r="E71" s="66">
        <v>-3.5618569348577167</v>
      </c>
      <c r="G71">
        <v>2023</v>
      </c>
      <c r="H71" s="69">
        <v>4</v>
      </c>
      <c r="I71" s="66">
        <v>-288.98710879564743</v>
      </c>
      <c r="J71" s="66">
        <v>-1487.9577678089936</v>
      </c>
      <c r="M71">
        <v>2023</v>
      </c>
      <c r="N71" s="69">
        <v>5</v>
      </c>
      <c r="O71" s="66">
        <v>0.16476007572140777</v>
      </c>
      <c r="P71" s="66">
        <v>0.11615357633140218</v>
      </c>
      <c r="Q71" s="66">
        <v>4.8606499390005595E-2</v>
      </c>
    </row>
    <row r="72" spans="1:17" x14ac:dyDescent="0.25">
      <c r="A72">
        <v>2023</v>
      </c>
      <c r="B72" s="69">
        <v>3</v>
      </c>
      <c r="C72" s="66">
        <v>-0.41108670117339963</v>
      </c>
      <c r="D72" s="66">
        <v>2.784225801548827</v>
      </c>
      <c r="E72" s="66">
        <v>-3.1953125027222269</v>
      </c>
      <c r="G72">
        <v>2023</v>
      </c>
      <c r="H72" s="69">
        <v>3</v>
      </c>
      <c r="I72" s="66">
        <v>-160.26152992475892</v>
      </c>
      <c r="J72" s="66">
        <v>-1328.3411021864779</v>
      </c>
      <c r="M72">
        <v>2023</v>
      </c>
      <c r="N72" s="69">
        <v>4</v>
      </c>
      <c r="O72" s="66">
        <v>-4.125787355765205E-2</v>
      </c>
      <c r="P72" s="66">
        <v>0.28327194804122341</v>
      </c>
      <c r="Q72" s="66">
        <v>-0.3245298215988755</v>
      </c>
    </row>
    <row r="73" spans="1:17" x14ac:dyDescent="0.25">
      <c r="A73">
        <v>2023</v>
      </c>
      <c r="B73" s="69">
        <v>2</v>
      </c>
      <c r="C73" s="66">
        <v>-0.41588700919773935</v>
      </c>
      <c r="D73" s="66">
        <v>2.8546997768586575</v>
      </c>
      <c r="E73" s="66">
        <v>-3.2705867860563971</v>
      </c>
      <c r="G73">
        <v>2023</v>
      </c>
      <c r="H73" s="69">
        <v>2</v>
      </c>
      <c r="I73" s="66">
        <v>-159.05804132190755</v>
      </c>
      <c r="J73" s="66">
        <v>-1353.8257223770315</v>
      </c>
      <c r="M73">
        <v>2023</v>
      </c>
      <c r="N73" s="69">
        <v>3</v>
      </c>
      <c r="O73" s="66">
        <v>-0.21405851930009281</v>
      </c>
      <c r="P73" s="66">
        <v>0.19671101439115851</v>
      </c>
      <c r="Q73" s="66">
        <v>-0.41076953369125135</v>
      </c>
    </row>
    <row r="74" spans="1:17" x14ac:dyDescent="0.25">
      <c r="A74">
        <v>2023</v>
      </c>
      <c r="B74" s="69">
        <v>1</v>
      </c>
      <c r="C74" s="66">
        <v>-0.22042148680924914</v>
      </c>
      <c r="D74" s="66">
        <v>2.9241018510267005</v>
      </c>
      <c r="E74" s="66">
        <v>-3.1445233378359494</v>
      </c>
      <c r="G74">
        <v>2023</v>
      </c>
      <c r="H74" s="69">
        <v>1</v>
      </c>
      <c r="I74" s="66">
        <v>-75.465664395214375</v>
      </c>
      <c r="J74" s="66">
        <v>-1297.9078327220973</v>
      </c>
      <c r="M74">
        <v>2023</v>
      </c>
      <c r="N74" s="69">
        <v>2</v>
      </c>
      <c r="O74" s="66">
        <v>-0.15771496098292764</v>
      </c>
      <c r="P74" s="66">
        <v>0.17102644723316596</v>
      </c>
      <c r="Q74" s="66">
        <v>-0.3287414082160936</v>
      </c>
    </row>
    <row r="75" spans="1:17" x14ac:dyDescent="0.25">
      <c r="A75">
        <v>2024</v>
      </c>
      <c r="B75" s="69">
        <v>7</v>
      </c>
      <c r="C75" s="66">
        <v>-0.93833379559905172</v>
      </c>
      <c r="D75" s="66">
        <v>2.3731026196809535</v>
      </c>
      <c r="E75" s="66">
        <v>-3.3114364152800055</v>
      </c>
      <c r="G75">
        <v>2024</v>
      </c>
      <c r="H75" s="69">
        <v>7</v>
      </c>
      <c r="I75" s="66">
        <v>-394.00792688836475</v>
      </c>
      <c r="J75" s="66">
        <v>-1424.893863917468</v>
      </c>
      <c r="M75">
        <v>2023</v>
      </c>
      <c r="N75" s="69">
        <v>1</v>
      </c>
      <c r="O75" s="66">
        <v>1.91921083740282E-2</v>
      </c>
      <c r="P75" s="66">
        <v>0.11507249705315495</v>
      </c>
      <c r="Q75" s="66">
        <v>-9.5880388679126766E-2</v>
      </c>
    </row>
    <row r="76" spans="1:17" x14ac:dyDescent="0.25">
      <c r="A76">
        <v>2024</v>
      </c>
      <c r="B76" s="69">
        <v>6</v>
      </c>
      <c r="C76" s="66">
        <v>-0.8928595245749843</v>
      </c>
      <c r="D76" s="66">
        <v>2.3516965825244003</v>
      </c>
      <c r="E76" s="66">
        <v>-3.2445561070993847</v>
      </c>
      <c r="G76">
        <v>2024</v>
      </c>
      <c r="H76" s="69">
        <v>6</v>
      </c>
      <c r="I76" s="66">
        <v>-375.38058800549766</v>
      </c>
      <c r="J76" s="66">
        <v>-1394.5317963983814</v>
      </c>
      <c r="M76">
        <v>2024</v>
      </c>
      <c r="N76" s="69">
        <v>7</v>
      </c>
      <c r="O76" s="66">
        <v>8.0660045048252763E-2</v>
      </c>
      <c r="P76" s="66">
        <v>0.2139610240754142</v>
      </c>
      <c r="Q76" s="66">
        <v>-0.13330097902716145</v>
      </c>
    </row>
    <row r="77" spans="1:17" x14ac:dyDescent="0.25">
      <c r="A77">
        <v>2024</v>
      </c>
      <c r="B77" s="69">
        <v>5</v>
      </c>
      <c r="C77" s="66">
        <v>-0.93548604725323059</v>
      </c>
      <c r="D77" s="66">
        <v>2.2993302999308818</v>
      </c>
      <c r="E77" s="66">
        <v>-3.2348163471841125</v>
      </c>
      <c r="G77">
        <v>2024</v>
      </c>
      <c r="H77" s="69">
        <v>5</v>
      </c>
      <c r="I77" s="66">
        <v>-395.43377333538172</v>
      </c>
      <c r="J77" s="66">
        <v>-1390.0380976051829</v>
      </c>
      <c r="M77">
        <v>2024</v>
      </c>
      <c r="N77" s="69">
        <v>6</v>
      </c>
      <c r="O77" s="66">
        <v>0.1348791137760991</v>
      </c>
      <c r="P77" s="66">
        <v>0.15847774596087411</v>
      </c>
      <c r="Q77" s="66">
        <v>-2.3598632184774985E-2</v>
      </c>
    </row>
    <row r="78" spans="1:17" x14ac:dyDescent="0.25">
      <c r="A78">
        <v>2024</v>
      </c>
      <c r="B78" s="69">
        <v>4</v>
      </c>
      <c r="C78" s="66">
        <v>-1.1132259548154455</v>
      </c>
      <c r="D78" s="66">
        <v>2.2635000324142913</v>
      </c>
      <c r="E78" s="66">
        <v>-3.376725987229737</v>
      </c>
      <c r="G78">
        <v>2024</v>
      </c>
      <c r="H78" s="69">
        <v>4</v>
      </c>
      <c r="I78" s="66">
        <v>-476.3871400632197</v>
      </c>
      <c r="J78" s="66">
        <v>-1453.7653154781431</v>
      </c>
      <c r="M78">
        <v>2024</v>
      </c>
      <c r="N78" s="69">
        <v>5</v>
      </c>
      <c r="O78" s="66">
        <v>0.34249998328362297</v>
      </c>
      <c r="P78" s="66">
        <v>0.15198384384799271</v>
      </c>
      <c r="Q78" s="66">
        <v>0.19051613943563026</v>
      </c>
    </row>
    <row r="79" spans="1:17" x14ac:dyDescent="0.25">
      <c r="A79">
        <v>2024</v>
      </c>
      <c r="B79" s="69">
        <v>3</v>
      </c>
      <c r="C79" s="66">
        <v>-1.4905866862907495</v>
      </c>
      <c r="D79" s="66">
        <v>2.3634230380995311</v>
      </c>
      <c r="E79" s="66">
        <v>-3.8540097243902807</v>
      </c>
      <c r="G79">
        <v>2024</v>
      </c>
      <c r="H79" s="69">
        <v>3</v>
      </c>
      <c r="I79" s="66">
        <v>-646.12271358222824</v>
      </c>
      <c r="J79" s="66">
        <v>-1664.3768342984815</v>
      </c>
      <c r="M79">
        <v>2024</v>
      </c>
      <c r="N79" s="69">
        <v>4</v>
      </c>
      <c r="O79" s="66">
        <v>0.33610285791765165</v>
      </c>
      <c r="P79" s="66">
        <v>0.18334894235598381</v>
      </c>
      <c r="Q79" s="66">
        <v>0.15275391556166781</v>
      </c>
    </row>
    <row r="80" spans="1:17" x14ac:dyDescent="0.25">
      <c r="A80">
        <v>2024</v>
      </c>
      <c r="B80" s="69">
        <v>2</v>
      </c>
      <c r="C80" s="66">
        <v>-1.1961887910178499</v>
      </c>
      <c r="D80" s="66">
        <v>2.4198619909435504</v>
      </c>
      <c r="E80" s="66">
        <v>-3.6160507819614005</v>
      </c>
      <c r="G80">
        <v>2024</v>
      </c>
      <c r="H80" s="69">
        <v>2</v>
      </c>
      <c r="I80" s="66">
        <v>-507.11785938269333</v>
      </c>
      <c r="J80" s="66">
        <v>-1547.0116491995877</v>
      </c>
      <c r="M80">
        <v>2024</v>
      </c>
      <c r="N80" s="69">
        <v>3</v>
      </c>
      <c r="O80" s="66">
        <v>-0.50845641457299251</v>
      </c>
      <c r="P80" s="66">
        <v>0.14027206154713892</v>
      </c>
      <c r="Q80" s="66">
        <v>-0.64872847612013151</v>
      </c>
    </row>
    <row r="81" spans="1:17" x14ac:dyDescent="0.25">
      <c r="A81">
        <v>2024</v>
      </c>
      <c r="B81" s="69">
        <v>1</v>
      </c>
      <c r="C81" s="66">
        <v>-1.1769298753638275</v>
      </c>
      <c r="D81" s="66">
        <v>2.5356020226305866</v>
      </c>
      <c r="E81" s="66">
        <v>-3.7125318979944146</v>
      </c>
      <c r="G81">
        <v>2024</v>
      </c>
      <c r="H81" s="69">
        <v>1</v>
      </c>
      <c r="I81" s="66">
        <v>-493.62378270876468</v>
      </c>
      <c r="J81" s="66">
        <v>-1581.5799322938935</v>
      </c>
      <c r="M81">
        <v>2024</v>
      </c>
      <c r="N81" s="69">
        <v>2</v>
      </c>
      <c r="O81" s="66">
        <v>-0.17697387663694991</v>
      </c>
      <c r="P81" s="66">
        <v>5.5286415546129924E-2</v>
      </c>
      <c r="Q81" s="66">
        <v>-0.23226029218307984</v>
      </c>
    </row>
    <row r="82" spans="1:17" x14ac:dyDescent="0.25">
      <c r="M82">
        <v>2024</v>
      </c>
      <c r="N82" s="69">
        <v>1</v>
      </c>
      <c r="O82" s="66">
        <v>0.29984400575968739</v>
      </c>
      <c r="P82" s="66">
        <v>1.1080335586376772E-2</v>
      </c>
      <c r="Q82" s="66">
        <v>0.28876367017331067</v>
      </c>
    </row>
    <row r="137" spans="1:22" x14ac:dyDescent="0.25">
      <c r="A137" s="67" t="s">
        <v>67</v>
      </c>
      <c r="B137" t="s">
        <v>206</v>
      </c>
      <c r="F137" s="67" t="s">
        <v>67</v>
      </c>
      <c r="G137" t="s">
        <v>206</v>
      </c>
    </row>
    <row r="139" spans="1:22" x14ac:dyDescent="0.25">
      <c r="A139" s="67" t="s">
        <v>68</v>
      </c>
      <c r="B139" s="67" t="s">
        <v>95</v>
      </c>
      <c r="C139" t="s">
        <v>207</v>
      </c>
      <c r="F139" s="67" t="s">
        <v>68</v>
      </c>
      <c r="G139" s="67" t="s">
        <v>95</v>
      </c>
      <c r="H139" t="s">
        <v>103</v>
      </c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</row>
    <row r="140" spans="1:22" x14ac:dyDescent="0.25">
      <c r="A140">
        <v>2021</v>
      </c>
      <c r="B140" s="69">
        <v>7</v>
      </c>
      <c r="C140" s="66">
        <v>912.98822825899902</v>
      </c>
      <c r="F140">
        <v>2021</v>
      </c>
      <c r="G140" s="69">
        <v>7</v>
      </c>
      <c r="H140" s="66">
        <v>8046.3719532329987</v>
      </c>
    </row>
    <row r="141" spans="1:22" x14ac:dyDescent="0.25">
      <c r="A141">
        <v>2021</v>
      </c>
      <c r="B141" s="69">
        <v>6</v>
      </c>
      <c r="C141" s="66">
        <v>923.21682157713531</v>
      </c>
      <c r="F141">
        <v>2021</v>
      </c>
      <c r="G141" s="69">
        <v>6</v>
      </c>
      <c r="H141" s="66">
        <v>8091.0532406115981</v>
      </c>
    </row>
    <row r="142" spans="1:22" x14ac:dyDescent="0.25">
      <c r="A142">
        <v>2021</v>
      </c>
      <c r="B142" s="69">
        <v>5</v>
      </c>
      <c r="C142" s="66">
        <v>936.44726461840617</v>
      </c>
      <c r="F142">
        <v>2021</v>
      </c>
      <c r="G142" s="69">
        <v>5</v>
      </c>
      <c r="H142" s="66">
        <v>8122.3945286485978</v>
      </c>
    </row>
    <row r="143" spans="1:22" x14ac:dyDescent="0.25">
      <c r="A143">
        <v>2021</v>
      </c>
      <c r="B143" s="69">
        <v>4</v>
      </c>
      <c r="C143" s="66">
        <v>958.70660515170403</v>
      </c>
      <c r="F143">
        <v>2021</v>
      </c>
      <c r="G143" s="69">
        <v>4</v>
      </c>
      <c r="H143" s="66">
        <v>8208.1988158235963</v>
      </c>
    </row>
    <row r="144" spans="1:22" x14ac:dyDescent="0.25">
      <c r="A144">
        <v>2021</v>
      </c>
      <c r="B144" s="69">
        <v>3</v>
      </c>
      <c r="C144" s="66">
        <v>974.82052520880688</v>
      </c>
      <c r="F144">
        <v>2021</v>
      </c>
      <c r="G144" s="69">
        <v>3</v>
      </c>
      <c r="H144" s="66">
        <v>8261.3267275145972</v>
      </c>
    </row>
    <row r="145" spans="1:8" x14ac:dyDescent="0.25">
      <c r="A145">
        <v>2021</v>
      </c>
      <c r="B145" s="69">
        <v>2</v>
      </c>
      <c r="C145" s="66">
        <v>1053.1322847108793</v>
      </c>
      <c r="F145">
        <v>2021</v>
      </c>
      <c r="G145" s="69">
        <v>2</v>
      </c>
      <c r="H145" s="66">
        <v>8798.9637149388673</v>
      </c>
    </row>
    <row r="146" spans="1:8" x14ac:dyDescent="0.25">
      <c r="A146">
        <v>2021</v>
      </c>
      <c r="B146" s="69">
        <v>1</v>
      </c>
      <c r="C146" s="66">
        <v>1059.6970639411622</v>
      </c>
      <c r="F146">
        <v>2021</v>
      </c>
      <c r="G146" s="69">
        <v>1</v>
      </c>
      <c r="H146" s="66">
        <v>8871.9328203418663</v>
      </c>
    </row>
    <row r="147" spans="1:8" x14ac:dyDescent="0.25">
      <c r="A147">
        <v>2022</v>
      </c>
      <c r="B147" s="69">
        <v>7</v>
      </c>
      <c r="C147" s="66">
        <v>933.57990761208168</v>
      </c>
      <c r="F147">
        <v>2022</v>
      </c>
      <c r="G147" s="69">
        <v>7</v>
      </c>
      <c r="H147" s="66">
        <v>8498.919545506973</v>
      </c>
    </row>
    <row r="148" spans="1:8" x14ac:dyDescent="0.25">
      <c r="A148">
        <v>2022</v>
      </c>
      <c r="B148" s="69">
        <v>6</v>
      </c>
      <c r="C148" s="66">
        <v>951.78848370493279</v>
      </c>
      <c r="F148">
        <v>2022</v>
      </c>
      <c r="G148" s="69">
        <v>6</v>
      </c>
      <c r="H148" s="66">
        <v>8562.416655409972</v>
      </c>
    </row>
    <row r="149" spans="1:8" x14ac:dyDescent="0.25">
      <c r="A149">
        <v>2022</v>
      </c>
      <c r="B149" s="69">
        <v>5</v>
      </c>
      <c r="C149" s="66">
        <v>942.53628598361308</v>
      </c>
      <c r="F149">
        <v>2022</v>
      </c>
      <c r="G149" s="69">
        <v>5</v>
      </c>
      <c r="H149" s="66">
        <v>8419.4980260049979</v>
      </c>
    </row>
    <row r="150" spans="1:8" x14ac:dyDescent="0.25">
      <c r="A150">
        <v>2022</v>
      </c>
      <c r="B150" s="69">
        <v>4</v>
      </c>
      <c r="C150" s="66">
        <v>945.25283935296432</v>
      </c>
      <c r="F150">
        <v>2022</v>
      </c>
      <c r="G150" s="69">
        <v>4</v>
      </c>
      <c r="H150" s="66">
        <v>8420.633531342999</v>
      </c>
    </row>
    <row r="151" spans="1:8" x14ac:dyDescent="0.25">
      <c r="A151">
        <v>2022</v>
      </c>
      <c r="B151" s="69">
        <v>3</v>
      </c>
      <c r="C151" s="66">
        <v>950.81820990499682</v>
      </c>
      <c r="F151">
        <v>2022</v>
      </c>
      <c r="G151" s="69">
        <v>3</v>
      </c>
      <c r="H151" s="66">
        <v>8357.2040744119986</v>
      </c>
    </row>
    <row r="152" spans="1:8" x14ac:dyDescent="0.25">
      <c r="A152">
        <v>2022</v>
      </c>
      <c r="B152" s="69">
        <v>2</v>
      </c>
      <c r="C152" s="66">
        <v>926.41725765913588</v>
      </c>
      <c r="F152">
        <v>2022</v>
      </c>
      <c r="G152" s="69">
        <v>2</v>
      </c>
      <c r="H152" s="66">
        <v>8123.8609302329996</v>
      </c>
    </row>
    <row r="153" spans="1:8" x14ac:dyDescent="0.25">
      <c r="A153">
        <v>2022</v>
      </c>
      <c r="B153" s="69">
        <v>1</v>
      </c>
      <c r="C153" s="66">
        <v>862.98822388852909</v>
      </c>
      <c r="F153">
        <v>2022</v>
      </c>
      <c r="G153" s="69">
        <v>1</v>
      </c>
      <c r="H153" s="66">
        <v>7676.4114603399994</v>
      </c>
    </row>
    <row r="154" spans="1:8" x14ac:dyDescent="0.25">
      <c r="A154">
        <v>2023</v>
      </c>
      <c r="B154" s="69">
        <v>7</v>
      </c>
      <c r="C154" s="66">
        <v>785.53494917084299</v>
      </c>
      <c r="F154">
        <v>2023</v>
      </c>
      <c r="G154" s="69">
        <v>7</v>
      </c>
      <c r="H154" s="66">
        <v>8005.1386765069992</v>
      </c>
    </row>
    <row r="155" spans="1:8" x14ac:dyDescent="0.25">
      <c r="A155">
        <v>2023</v>
      </c>
      <c r="B155" s="69">
        <v>6</v>
      </c>
      <c r="C155" s="66">
        <v>788.64383952377477</v>
      </c>
      <c r="F155">
        <v>2023</v>
      </c>
      <c r="G155" s="69">
        <v>6</v>
      </c>
      <c r="H155" s="66">
        <v>8009.0863417629989</v>
      </c>
    </row>
    <row r="156" spans="1:8" x14ac:dyDescent="0.25">
      <c r="A156">
        <v>2023</v>
      </c>
      <c r="B156" s="69">
        <v>5</v>
      </c>
      <c r="C156" s="66">
        <v>836.56633832215175</v>
      </c>
      <c r="F156">
        <v>2023</v>
      </c>
      <c r="G156" s="69">
        <v>5</v>
      </c>
      <c r="H156" s="66">
        <v>8422.4469063949728</v>
      </c>
    </row>
    <row r="157" spans="1:8" x14ac:dyDescent="0.25">
      <c r="A157">
        <v>2023</v>
      </c>
      <c r="B157" s="69">
        <v>4</v>
      </c>
      <c r="C157" s="66">
        <v>849.77867212354715</v>
      </c>
      <c r="F157">
        <v>2023</v>
      </c>
      <c r="G157" s="69">
        <v>4</v>
      </c>
      <c r="H157" s="66">
        <v>8504.9420276649726</v>
      </c>
    </row>
    <row r="158" spans="1:8" x14ac:dyDescent="0.25">
      <c r="A158">
        <v>2023</v>
      </c>
      <c r="B158" s="69">
        <v>3</v>
      </c>
      <c r="C158" s="66">
        <v>802.24414003294692</v>
      </c>
      <c r="F158">
        <v>2023</v>
      </c>
      <c r="G158" s="69">
        <v>3</v>
      </c>
      <c r="H158" s="66">
        <v>8253.577307148973</v>
      </c>
    </row>
    <row r="159" spans="1:8" x14ac:dyDescent="0.25">
      <c r="A159">
        <v>2023</v>
      </c>
      <c r="B159" s="69">
        <v>2</v>
      </c>
      <c r="C159" s="66">
        <v>826.45494089268846</v>
      </c>
      <c r="F159">
        <v>2023</v>
      </c>
      <c r="G159" s="69">
        <v>2</v>
      </c>
      <c r="H159" s="66">
        <v>8420.3949454869726</v>
      </c>
    </row>
    <row r="160" spans="1:8" x14ac:dyDescent="0.25">
      <c r="A160">
        <v>2023</v>
      </c>
      <c r="B160" s="69">
        <v>1</v>
      </c>
      <c r="C160" s="66">
        <v>855.27072588603892</v>
      </c>
      <c r="F160">
        <v>2023</v>
      </c>
      <c r="G160" s="69">
        <v>1</v>
      </c>
      <c r="H160" s="66">
        <v>8589.2474462449736</v>
      </c>
    </row>
    <row r="161" spans="1:8" x14ac:dyDescent="0.25">
      <c r="A161">
        <v>2024</v>
      </c>
      <c r="B161" s="69">
        <v>7</v>
      </c>
      <c r="C161" s="66">
        <v>803.82028011601562</v>
      </c>
      <c r="F161">
        <v>2024</v>
      </c>
      <c r="G161" s="69">
        <v>7</v>
      </c>
      <c r="H161" s="66">
        <v>7623.9870538190007</v>
      </c>
    </row>
    <row r="162" spans="1:8" x14ac:dyDescent="0.25">
      <c r="A162">
        <v>2024</v>
      </c>
      <c r="B162" s="69">
        <v>6</v>
      </c>
      <c r="C162" s="66">
        <v>787.93605666233918</v>
      </c>
      <c r="F162">
        <v>2024</v>
      </c>
      <c r="G162" s="69">
        <v>6</v>
      </c>
      <c r="H162" s="66">
        <v>7511.590163547</v>
      </c>
    </row>
    <row r="163" spans="1:8" x14ac:dyDescent="0.25">
      <c r="A163">
        <v>2024</v>
      </c>
      <c r="B163" s="69">
        <v>5</v>
      </c>
      <c r="C163" s="66">
        <v>772.25378229705859</v>
      </c>
      <c r="F163">
        <v>2024</v>
      </c>
      <c r="G163" s="69">
        <v>5</v>
      </c>
      <c r="H163" s="66">
        <v>7314.0249025189996</v>
      </c>
    </row>
    <row r="164" spans="1:8" x14ac:dyDescent="0.25">
      <c r="A164">
        <v>2024</v>
      </c>
      <c r="B164" s="69">
        <v>4</v>
      </c>
      <c r="C164" s="66">
        <v>754.93903777228297</v>
      </c>
      <c r="F164">
        <v>2024</v>
      </c>
      <c r="G164" s="69">
        <v>4</v>
      </c>
      <c r="H164" s="66">
        <v>7169.610256986999</v>
      </c>
    </row>
    <row r="165" spans="1:8" x14ac:dyDescent="0.25">
      <c r="A165">
        <v>2024</v>
      </c>
      <c r="B165" s="69">
        <v>3</v>
      </c>
      <c r="C165" s="66">
        <v>800.43907243447779</v>
      </c>
      <c r="F165">
        <v>2024</v>
      </c>
      <c r="G165" s="69">
        <v>3</v>
      </c>
      <c r="H165" s="66">
        <v>7443.5804879140005</v>
      </c>
    </row>
    <row r="166" spans="1:8" x14ac:dyDescent="0.25">
      <c r="A166">
        <v>2024</v>
      </c>
      <c r="B166" s="69">
        <v>2</v>
      </c>
      <c r="C166" s="66">
        <v>818.99254791984254</v>
      </c>
      <c r="F166">
        <v>2024</v>
      </c>
      <c r="G166" s="69">
        <v>2</v>
      </c>
      <c r="H166" s="66">
        <v>7590.5398619670004</v>
      </c>
    </row>
    <row r="167" spans="1:8" x14ac:dyDescent="0.25">
      <c r="A167">
        <v>2024</v>
      </c>
      <c r="B167" s="69">
        <v>1</v>
      </c>
      <c r="C167" s="66">
        <v>867.89565939354156</v>
      </c>
      <c r="F167">
        <v>2024</v>
      </c>
      <c r="G167" s="69">
        <v>1</v>
      </c>
      <c r="H167" s="66">
        <v>7941.1911932939993</v>
      </c>
    </row>
  </sheetData>
  <conditionalFormatting sqref="V13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V20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V27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V38:V39">
    <cfRule type="iconSet" priority="1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r:id="rId11"/>
  <drawing r:id="rId12"/>
  <extLst>
    <ext xmlns:x14="http://schemas.microsoft.com/office/spreadsheetml/2009/9/main" uri="{A8765BA9-456A-4dab-B4F3-ACF838C121DE}">
      <x14:slicerList>
        <x14:slicer r:id="rId13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JE123"/>
  <sheetViews>
    <sheetView workbookViewId="0">
      <pane xSplit="1" ySplit="1" topLeftCell="IS2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baseColWidth="10" defaultColWidth="11.5703125" defaultRowHeight="15" x14ac:dyDescent="0.25"/>
  <cols>
    <col min="1" max="1" width="50.5703125" customWidth="1"/>
    <col min="2" max="12" width="12.5703125" customWidth="1"/>
    <col min="22" max="22" width="12" bestFit="1" customWidth="1"/>
    <col min="34" max="34" width="12" bestFit="1" customWidth="1"/>
    <col min="46" max="46" width="12" bestFit="1" customWidth="1"/>
    <col min="153" max="153" width="8.140625" bestFit="1" customWidth="1"/>
    <col min="154" max="154" width="12" bestFit="1" customWidth="1"/>
    <col min="183" max="183" width="11.42578125" customWidth="1"/>
    <col min="194" max="198" width="12.140625" bestFit="1" customWidth="1"/>
    <col min="242" max="254" width="11.5703125" customWidth="1"/>
    <col min="255" max="255" width="12.5703125" customWidth="1"/>
    <col min="498" max="498" width="50.5703125" customWidth="1"/>
    <col min="499" max="499" width="6" customWidth="1"/>
    <col min="500" max="500" width="12.42578125" customWidth="1"/>
    <col min="501" max="511" width="12.5703125" customWidth="1"/>
    <col min="754" max="754" width="50.5703125" customWidth="1"/>
    <col min="755" max="755" width="6" customWidth="1"/>
    <col min="756" max="756" width="12.42578125" customWidth="1"/>
    <col min="757" max="767" width="12.5703125" customWidth="1"/>
    <col min="1010" max="1010" width="50.5703125" customWidth="1"/>
    <col min="1011" max="1011" width="6" customWidth="1"/>
    <col min="1012" max="1012" width="12.42578125" customWidth="1"/>
    <col min="1013" max="1023" width="12.5703125" customWidth="1"/>
    <col min="1266" max="1266" width="50.5703125" customWidth="1"/>
    <col min="1267" max="1267" width="6" customWidth="1"/>
    <col min="1268" max="1268" width="12.42578125" customWidth="1"/>
    <col min="1269" max="1279" width="12.5703125" customWidth="1"/>
    <col min="1522" max="1522" width="50.5703125" customWidth="1"/>
    <col min="1523" max="1523" width="6" customWidth="1"/>
    <col min="1524" max="1524" width="12.42578125" customWidth="1"/>
    <col min="1525" max="1535" width="12.5703125" customWidth="1"/>
    <col min="1778" max="1778" width="50.5703125" customWidth="1"/>
    <col min="1779" max="1779" width="6" customWidth="1"/>
    <col min="1780" max="1780" width="12.42578125" customWidth="1"/>
    <col min="1781" max="1791" width="12.5703125" customWidth="1"/>
    <col min="2034" max="2034" width="50.5703125" customWidth="1"/>
    <col min="2035" max="2035" width="6" customWidth="1"/>
    <col min="2036" max="2036" width="12.42578125" customWidth="1"/>
    <col min="2037" max="2047" width="12.5703125" customWidth="1"/>
    <col min="2290" max="2290" width="50.5703125" customWidth="1"/>
    <col min="2291" max="2291" width="6" customWidth="1"/>
    <col min="2292" max="2292" width="12.42578125" customWidth="1"/>
    <col min="2293" max="2303" width="12.5703125" customWidth="1"/>
    <col min="2546" max="2546" width="50.5703125" customWidth="1"/>
    <col min="2547" max="2547" width="6" customWidth="1"/>
    <col min="2548" max="2548" width="12.42578125" customWidth="1"/>
    <col min="2549" max="2559" width="12.5703125" customWidth="1"/>
    <col min="2802" max="2802" width="50.5703125" customWidth="1"/>
    <col min="2803" max="2803" width="6" customWidth="1"/>
    <col min="2804" max="2804" width="12.42578125" customWidth="1"/>
    <col min="2805" max="2815" width="12.5703125" customWidth="1"/>
    <col min="3058" max="3058" width="50.5703125" customWidth="1"/>
    <col min="3059" max="3059" width="6" customWidth="1"/>
    <col min="3060" max="3060" width="12.42578125" customWidth="1"/>
    <col min="3061" max="3071" width="12.5703125" customWidth="1"/>
    <col min="3314" max="3314" width="50.5703125" customWidth="1"/>
    <col min="3315" max="3315" width="6" customWidth="1"/>
    <col min="3316" max="3316" width="12.42578125" customWidth="1"/>
    <col min="3317" max="3327" width="12.5703125" customWidth="1"/>
    <col min="3570" max="3570" width="50.5703125" customWidth="1"/>
    <col min="3571" max="3571" width="6" customWidth="1"/>
    <col min="3572" max="3572" width="12.42578125" customWidth="1"/>
    <col min="3573" max="3583" width="12.5703125" customWidth="1"/>
    <col min="3826" max="3826" width="50.5703125" customWidth="1"/>
    <col min="3827" max="3827" width="6" customWidth="1"/>
    <col min="3828" max="3828" width="12.42578125" customWidth="1"/>
    <col min="3829" max="3839" width="12.5703125" customWidth="1"/>
    <col min="4082" max="4082" width="50.5703125" customWidth="1"/>
    <col min="4083" max="4083" width="6" customWidth="1"/>
    <col min="4084" max="4084" width="12.42578125" customWidth="1"/>
    <col min="4085" max="4095" width="12.5703125" customWidth="1"/>
    <col min="4338" max="4338" width="50.5703125" customWidth="1"/>
    <col min="4339" max="4339" width="6" customWidth="1"/>
    <col min="4340" max="4340" width="12.42578125" customWidth="1"/>
    <col min="4341" max="4351" width="12.5703125" customWidth="1"/>
    <col min="4594" max="4594" width="50.5703125" customWidth="1"/>
    <col min="4595" max="4595" width="6" customWidth="1"/>
    <col min="4596" max="4596" width="12.42578125" customWidth="1"/>
    <col min="4597" max="4607" width="12.5703125" customWidth="1"/>
    <col min="4850" max="4850" width="50.5703125" customWidth="1"/>
    <col min="4851" max="4851" width="6" customWidth="1"/>
    <col min="4852" max="4852" width="12.42578125" customWidth="1"/>
    <col min="4853" max="4863" width="12.5703125" customWidth="1"/>
    <col min="5106" max="5106" width="50.5703125" customWidth="1"/>
    <col min="5107" max="5107" width="6" customWidth="1"/>
    <col min="5108" max="5108" width="12.42578125" customWidth="1"/>
    <col min="5109" max="5119" width="12.5703125" customWidth="1"/>
    <col min="5362" max="5362" width="50.5703125" customWidth="1"/>
    <col min="5363" max="5363" width="6" customWidth="1"/>
    <col min="5364" max="5364" width="12.42578125" customWidth="1"/>
    <col min="5365" max="5375" width="12.5703125" customWidth="1"/>
    <col min="5618" max="5618" width="50.5703125" customWidth="1"/>
    <col min="5619" max="5619" width="6" customWidth="1"/>
    <col min="5620" max="5620" width="12.42578125" customWidth="1"/>
    <col min="5621" max="5631" width="12.5703125" customWidth="1"/>
    <col min="5874" max="5874" width="50.5703125" customWidth="1"/>
    <col min="5875" max="5875" width="6" customWidth="1"/>
    <col min="5876" max="5876" width="12.42578125" customWidth="1"/>
    <col min="5877" max="5887" width="12.5703125" customWidth="1"/>
    <col min="6130" max="6130" width="50.5703125" customWidth="1"/>
    <col min="6131" max="6131" width="6" customWidth="1"/>
    <col min="6132" max="6132" width="12.42578125" customWidth="1"/>
    <col min="6133" max="6143" width="12.5703125" customWidth="1"/>
    <col min="6386" max="6386" width="50.5703125" customWidth="1"/>
    <col min="6387" max="6387" width="6" customWidth="1"/>
    <col min="6388" max="6388" width="12.42578125" customWidth="1"/>
    <col min="6389" max="6399" width="12.5703125" customWidth="1"/>
    <col min="6642" max="6642" width="50.5703125" customWidth="1"/>
    <col min="6643" max="6643" width="6" customWidth="1"/>
    <col min="6644" max="6644" width="12.42578125" customWidth="1"/>
    <col min="6645" max="6655" width="12.5703125" customWidth="1"/>
    <col min="6898" max="6898" width="50.5703125" customWidth="1"/>
    <col min="6899" max="6899" width="6" customWidth="1"/>
    <col min="6900" max="6900" width="12.42578125" customWidth="1"/>
    <col min="6901" max="6911" width="12.5703125" customWidth="1"/>
    <col min="7154" max="7154" width="50.5703125" customWidth="1"/>
    <col min="7155" max="7155" width="6" customWidth="1"/>
    <col min="7156" max="7156" width="12.42578125" customWidth="1"/>
    <col min="7157" max="7167" width="12.5703125" customWidth="1"/>
    <col min="7410" max="7410" width="50.5703125" customWidth="1"/>
    <col min="7411" max="7411" width="6" customWidth="1"/>
    <col min="7412" max="7412" width="12.42578125" customWidth="1"/>
    <col min="7413" max="7423" width="12.5703125" customWidth="1"/>
    <col min="7666" max="7666" width="50.5703125" customWidth="1"/>
    <col min="7667" max="7667" width="6" customWidth="1"/>
    <col min="7668" max="7668" width="12.42578125" customWidth="1"/>
    <col min="7669" max="7679" width="12.5703125" customWidth="1"/>
    <col min="7922" max="7922" width="50.5703125" customWidth="1"/>
    <col min="7923" max="7923" width="6" customWidth="1"/>
    <col min="7924" max="7924" width="12.42578125" customWidth="1"/>
    <col min="7925" max="7935" width="12.5703125" customWidth="1"/>
    <col min="8178" max="8178" width="50.5703125" customWidth="1"/>
    <col min="8179" max="8179" width="6" customWidth="1"/>
    <col min="8180" max="8180" width="12.42578125" customWidth="1"/>
    <col min="8181" max="8191" width="12.5703125" customWidth="1"/>
    <col min="8434" max="8434" width="50.5703125" customWidth="1"/>
    <col min="8435" max="8435" width="6" customWidth="1"/>
    <col min="8436" max="8436" width="12.42578125" customWidth="1"/>
    <col min="8437" max="8447" width="12.5703125" customWidth="1"/>
    <col min="8690" max="8690" width="50.5703125" customWidth="1"/>
    <col min="8691" max="8691" width="6" customWidth="1"/>
    <col min="8692" max="8692" width="12.42578125" customWidth="1"/>
    <col min="8693" max="8703" width="12.5703125" customWidth="1"/>
    <col min="8946" max="8946" width="50.5703125" customWidth="1"/>
    <col min="8947" max="8947" width="6" customWidth="1"/>
    <col min="8948" max="8948" width="12.42578125" customWidth="1"/>
    <col min="8949" max="8959" width="12.5703125" customWidth="1"/>
    <col min="9202" max="9202" width="50.5703125" customWidth="1"/>
    <col min="9203" max="9203" width="6" customWidth="1"/>
    <col min="9204" max="9204" width="12.42578125" customWidth="1"/>
    <col min="9205" max="9215" width="12.5703125" customWidth="1"/>
    <col min="9458" max="9458" width="50.5703125" customWidth="1"/>
    <col min="9459" max="9459" width="6" customWidth="1"/>
    <col min="9460" max="9460" width="12.42578125" customWidth="1"/>
    <col min="9461" max="9471" width="12.5703125" customWidth="1"/>
    <col min="9714" max="9714" width="50.5703125" customWidth="1"/>
    <col min="9715" max="9715" width="6" customWidth="1"/>
    <col min="9716" max="9716" width="12.42578125" customWidth="1"/>
    <col min="9717" max="9727" width="12.5703125" customWidth="1"/>
    <col min="9970" max="9970" width="50.5703125" customWidth="1"/>
    <col min="9971" max="9971" width="6" customWidth="1"/>
    <col min="9972" max="9972" width="12.42578125" customWidth="1"/>
    <col min="9973" max="9983" width="12.5703125" customWidth="1"/>
    <col min="10226" max="10226" width="50.5703125" customWidth="1"/>
    <col min="10227" max="10227" width="6" customWidth="1"/>
    <col min="10228" max="10228" width="12.42578125" customWidth="1"/>
    <col min="10229" max="10239" width="12.5703125" customWidth="1"/>
    <col min="10482" max="10482" width="50.5703125" customWidth="1"/>
    <col min="10483" max="10483" width="6" customWidth="1"/>
    <col min="10484" max="10484" width="12.42578125" customWidth="1"/>
    <col min="10485" max="10495" width="12.5703125" customWidth="1"/>
    <col min="10738" max="10738" width="50.5703125" customWidth="1"/>
    <col min="10739" max="10739" width="6" customWidth="1"/>
    <col min="10740" max="10740" width="12.42578125" customWidth="1"/>
    <col min="10741" max="10751" width="12.5703125" customWidth="1"/>
    <col min="10994" max="10994" width="50.5703125" customWidth="1"/>
    <col min="10995" max="10995" width="6" customWidth="1"/>
    <col min="10996" max="10996" width="12.42578125" customWidth="1"/>
    <col min="10997" max="11007" width="12.5703125" customWidth="1"/>
    <col min="11250" max="11250" width="50.5703125" customWidth="1"/>
    <col min="11251" max="11251" width="6" customWidth="1"/>
    <col min="11252" max="11252" width="12.42578125" customWidth="1"/>
    <col min="11253" max="11263" width="12.5703125" customWidth="1"/>
    <col min="11506" max="11506" width="50.5703125" customWidth="1"/>
    <col min="11507" max="11507" width="6" customWidth="1"/>
    <col min="11508" max="11508" width="12.42578125" customWidth="1"/>
    <col min="11509" max="11519" width="12.5703125" customWidth="1"/>
    <col min="11762" max="11762" width="50.5703125" customWidth="1"/>
    <col min="11763" max="11763" width="6" customWidth="1"/>
    <col min="11764" max="11764" width="12.42578125" customWidth="1"/>
    <col min="11765" max="11775" width="12.5703125" customWidth="1"/>
    <col min="12018" max="12018" width="50.5703125" customWidth="1"/>
    <col min="12019" max="12019" width="6" customWidth="1"/>
    <col min="12020" max="12020" width="12.42578125" customWidth="1"/>
    <col min="12021" max="12031" width="12.5703125" customWidth="1"/>
    <col min="12274" max="12274" width="50.5703125" customWidth="1"/>
    <col min="12275" max="12275" width="6" customWidth="1"/>
    <col min="12276" max="12276" width="12.42578125" customWidth="1"/>
    <col min="12277" max="12287" width="12.5703125" customWidth="1"/>
    <col min="12530" max="12530" width="50.5703125" customWidth="1"/>
    <col min="12531" max="12531" width="6" customWidth="1"/>
    <col min="12532" max="12532" width="12.42578125" customWidth="1"/>
    <col min="12533" max="12543" width="12.5703125" customWidth="1"/>
    <col min="12786" max="12786" width="50.5703125" customWidth="1"/>
    <col min="12787" max="12787" width="6" customWidth="1"/>
    <col min="12788" max="12788" width="12.42578125" customWidth="1"/>
    <col min="12789" max="12799" width="12.5703125" customWidth="1"/>
    <col min="13042" max="13042" width="50.5703125" customWidth="1"/>
    <col min="13043" max="13043" width="6" customWidth="1"/>
    <col min="13044" max="13044" width="12.42578125" customWidth="1"/>
    <col min="13045" max="13055" width="12.5703125" customWidth="1"/>
    <col min="13298" max="13298" width="50.5703125" customWidth="1"/>
    <col min="13299" max="13299" width="6" customWidth="1"/>
    <col min="13300" max="13300" width="12.42578125" customWidth="1"/>
    <col min="13301" max="13311" width="12.5703125" customWidth="1"/>
    <col min="13554" max="13554" width="50.5703125" customWidth="1"/>
    <col min="13555" max="13555" width="6" customWidth="1"/>
    <col min="13556" max="13556" width="12.42578125" customWidth="1"/>
    <col min="13557" max="13567" width="12.5703125" customWidth="1"/>
    <col min="13810" max="13810" width="50.5703125" customWidth="1"/>
    <col min="13811" max="13811" width="6" customWidth="1"/>
    <col min="13812" max="13812" width="12.42578125" customWidth="1"/>
    <col min="13813" max="13823" width="12.5703125" customWidth="1"/>
    <col min="14066" max="14066" width="50.5703125" customWidth="1"/>
    <col min="14067" max="14067" width="6" customWidth="1"/>
    <col min="14068" max="14068" width="12.42578125" customWidth="1"/>
    <col min="14069" max="14079" width="12.5703125" customWidth="1"/>
    <col min="14322" max="14322" width="50.5703125" customWidth="1"/>
    <col min="14323" max="14323" width="6" customWidth="1"/>
    <col min="14324" max="14324" width="12.42578125" customWidth="1"/>
    <col min="14325" max="14335" width="12.5703125" customWidth="1"/>
    <col min="14578" max="14578" width="50.5703125" customWidth="1"/>
    <col min="14579" max="14579" width="6" customWidth="1"/>
    <col min="14580" max="14580" width="12.42578125" customWidth="1"/>
    <col min="14581" max="14591" width="12.5703125" customWidth="1"/>
    <col min="14834" max="14834" width="50.5703125" customWidth="1"/>
    <col min="14835" max="14835" width="6" customWidth="1"/>
    <col min="14836" max="14836" width="12.42578125" customWidth="1"/>
    <col min="14837" max="14847" width="12.5703125" customWidth="1"/>
    <col min="15090" max="15090" width="50.5703125" customWidth="1"/>
    <col min="15091" max="15091" width="6" customWidth="1"/>
    <col min="15092" max="15092" width="12.42578125" customWidth="1"/>
    <col min="15093" max="15103" width="12.5703125" customWidth="1"/>
    <col min="15346" max="15346" width="50.5703125" customWidth="1"/>
    <col min="15347" max="15347" width="6" customWidth="1"/>
    <col min="15348" max="15348" width="12.42578125" customWidth="1"/>
    <col min="15349" max="15359" width="12.5703125" customWidth="1"/>
    <col min="15602" max="15602" width="50.5703125" customWidth="1"/>
    <col min="15603" max="15603" width="6" customWidth="1"/>
    <col min="15604" max="15604" width="12.42578125" customWidth="1"/>
    <col min="15605" max="15615" width="12.5703125" customWidth="1"/>
    <col min="15858" max="15858" width="50.5703125" customWidth="1"/>
    <col min="15859" max="15859" width="6" customWidth="1"/>
    <col min="15860" max="15860" width="12.42578125" customWidth="1"/>
    <col min="15861" max="15871" width="12.5703125" customWidth="1"/>
    <col min="16114" max="16114" width="50.5703125" customWidth="1"/>
    <col min="16115" max="16115" width="6" customWidth="1"/>
    <col min="16116" max="16116" width="12.42578125" customWidth="1"/>
    <col min="16117" max="16127" width="12.5703125" customWidth="1"/>
  </cols>
  <sheetData>
    <row r="1" spans="1:265" s="3" customFormat="1" ht="18" customHeight="1" thickBot="1" x14ac:dyDescent="0.25">
      <c r="A1" s="1" t="s">
        <v>0</v>
      </c>
      <c r="B1" s="2">
        <v>37622</v>
      </c>
      <c r="C1" s="2">
        <v>37653</v>
      </c>
      <c r="D1" s="2">
        <v>37681</v>
      </c>
      <c r="E1" s="2">
        <v>37712</v>
      </c>
      <c r="F1" s="2">
        <v>37742</v>
      </c>
      <c r="G1" s="2">
        <v>37773</v>
      </c>
      <c r="H1" s="2">
        <v>37803</v>
      </c>
      <c r="I1" s="2">
        <v>37834</v>
      </c>
      <c r="J1" s="2">
        <v>37865</v>
      </c>
      <c r="K1" s="2">
        <v>37895</v>
      </c>
      <c r="L1" s="2">
        <v>37926</v>
      </c>
      <c r="M1" s="2">
        <v>37956</v>
      </c>
      <c r="N1" s="2">
        <v>37987</v>
      </c>
      <c r="O1" s="2">
        <v>38018</v>
      </c>
      <c r="P1" s="2">
        <v>38047</v>
      </c>
      <c r="Q1" s="2">
        <v>38078</v>
      </c>
      <c r="R1" s="2">
        <v>38108</v>
      </c>
      <c r="S1" s="2">
        <v>38139</v>
      </c>
      <c r="T1" s="2">
        <v>38169</v>
      </c>
      <c r="U1" s="2">
        <v>38200</v>
      </c>
      <c r="V1" s="2">
        <v>38231</v>
      </c>
      <c r="W1" s="2">
        <v>38261</v>
      </c>
      <c r="X1" s="2">
        <v>38292</v>
      </c>
      <c r="Y1" s="2">
        <v>38322</v>
      </c>
      <c r="Z1" s="2">
        <v>38353</v>
      </c>
      <c r="AA1" s="2">
        <v>38384</v>
      </c>
      <c r="AB1" s="2">
        <v>38412</v>
      </c>
      <c r="AC1" s="2">
        <v>38443</v>
      </c>
      <c r="AD1" s="2">
        <v>38473</v>
      </c>
      <c r="AE1" s="2">
        <v>38504</v>
      </c>
      <c r="AF1" s="2">
        <v>38534</v>
      </c>
      <c r="AG1" s="2">
        <v>38565</v>
      </c>
      <c r="AH1" s="2">
        <v>38596</v>
      </c>
      <c r="AI1" s="2">
        <v>38626</v>
      </c>
      <c r="AJ1" s="2">
        <v>38657</v>
      </c>
      <c r="AK1" s="2">
        <v>38687</v>
      </c>
      <c r="AL1" s="2">
        <v>38718</v>
      </c>
      <c r="AM1" s="2">
        <v>38749</v>
      </c>
      <c r="AN1" s="2">
        <v>38777</v>
      </c>
      <c r="AO1" s="2">
        <v>38808</v>
      </c>
      <c r="AP1" s="2">
        <v>38838</v>
      </c>
      <c r="AQ1" s="2">
        <v>38869</v>
      </c>
      <c r="AR1" s="2">
        <v>38899</v>
      </c>
      <c r="AS1" s="2">
        <v>38930</v>
      </c>
      <c r="AT1" s="2">
        <v>38961</v>
      </c>
      <c r="AU1" s="2">
        <v>38991</v>
      </c>
      <c r="AV1" s="2">
        <v>39022</v>
      </c>
      <c r="AW1" s="2">
        <v>39052</v>
      </c>
      <c r="AX1" s="2">
        <v>39083</v>
      </c>
      <c r="AY1" s="2">
        <v>39114</v>
      </c>
      <c r="AZ1" s="2">
        <v>39142</v>
      </c>
      <c r="BA1" s="2">
        <v>39173</v>
      </c>
      <c r="BB1" s="2">
        <v>39203</v>
      </c>
      <c r="BC1" s="2">
        <v>39234</v>
      </c>
      <c r="BD1" s="2">
        <v>39264</v>
      </c>
      <c r="BE1" s="2">
        <v>39295</v>
      </c>
      <c r="BF1" s="2">
        <v>39326</v>
      </c>
      <c r="BG1" s="2">
        <v>39356</v>
      </c>
      <c r="BH1" s="2">
        <v>39387</v>
      </c>
      <c r="BI1" s="2">
        <v>39417</v>
      </c>
      <c r="BJ1" s="2">
        <v>39448</v>
      </c>
      <c r="BK1" s="2">
        <v>39479</v>
      </c>
      <c r="BL1" s="2">
        <v>39508</v>
      </c>
      <c r="BM1" s="2">
        <v>39539</v>
      </c>
      <c r="BN1" s="2">
        <v>39569</v>
      </c>
      <c r="BO1" s="2">
        <v>39600</v>
      </c>
      <c r="BP1" s="2">
        <v>39630</v>
      </c>
      <c r="BQ1" s="2">
        <v>39661</v>
      </c>
      <c r="BR1" s="2">
        <v>39692</v>
      </c>
      <c r="BS1" s="2">
        <v>39722</v>
      </c>
      <c r="BT1" s="2">
        <v>39753</v>
      </c>
      <c r="BU1" s="2">
        <v>39783</v>
      </c>
      <c r="BV1" s="2">
        <v>39814</v>
      </c>
      <c r="BW1" s="2">
        <v>39845</v>
      </c>
      <c r="BX1" s="2">
        <v>39873</v>
      </c>
      <c r="BY1" s="2">
        <v>39904</v>
      </c>
      <c r="BZ1" s="2">
        <v>39934</v>
      </c>
      <c r="CA1" s="2">
        <v>39965</v>
      </c>
      <c r="CB1" s="2">
        <v>39995</v>
      </c>
      <c r="CC1" s="2">
        <v>40026</v>
      </c>
      <c r="CD1" s="2">
        <v>40057</v>
      </c>
      <c r="CE1" s="2">
        <v>40087</v>
      </c>
      <c r="CF1" s="2">
        <v>40118</v>
      </c>
      <c r="CG1" s="2">
        <v>40148</v>
      </c>
      <c r="CH1" s="2">
        <v>40179</v>
      </c>
      <c r="CI1" s="2">
        <v>40210</v>
      </c>
      <c r="CJ1" s="2">
        <v>40238</v>
      </c>
      <c r="CK1" s="2">
        <v>40269</v>
      </c>
      <c r="CL1" s="2">
        <v>40299</v>
      </c>
      <c r="CM1" s="2">
        <v>40330</v>
      </c>
      <c r="CN1" s="2">
        <v>40360</v>
      </c>
      <c r="CO1" s="2">
        <v>40391</v>
      </c>
      <c r="CP1" s="2">
        <v>40422</v>
      </c>
      <c r="CQ1" s="2">
        <v>40452</v>
      </c>
      <c r="CR1" s="2">
        <v>40483</v>
      </c>
      <c r="CS1" s="2">
        <v>40513</v>
      </c>
      <c r="CT1" s="2">
        <v>40544</v>
      </c>
      <c r="CU1" s="2">
        <v>40575</v>
      </c>
      <c r="CV1" s="2">
        <v>40603</v>
      </c>
      <c r="CW1" s="2">
        <v>40634</v>
      </c>
      <c r="CX1" s="2">
        <v>40664</v>
      </c>
      <c r="CY1" s="2">
        <v>40695</v>
      </c>
      <c r="CZ1" s="2">
        <v>40725</v>
      </c>
      <c r="DA1" s="2">
        <v>40756</v>
      </c>
      <c r="DB1" s="2">
        <v>40787</v>
      </c>
      <c r="DC1" s="2">
        <v>40817</v>
      </c>
      <c r="DD1" s="2">
        <v>40848</v>
      </c>
      <c r="DE1" s="2">
        <v>40878</v>
      </c>
      <c r="DF1" s="2">
        <v>40909</v>
      </c>
      <c r="DG1" s="2">
        <v>40940</v>
      </c>
      <c r="DH1" s="2">
        <v>40969</v>
      </c>
      <c r="DI1" s="2">
        <v>41000</v>
      </c>
      <c r="DJ1" s="2">
        <v>41030</v>
      </c>
      <c r="DK1" s="2">
        <v>41061</v>
      </c>
      <c r="DL1" s="2">
        <v>41091</v>
      </c>
      <c r="DM1" s="2">
        <v>41122</v>
      </c>
      <c r="DN1" s="2">
        <v>41153</v>
      </c>
      <c r="DO1" s="2">
        <v>41183</v>
      </c>
      <c r="DP1" s="2">
        <v>41214</v>
      </c>
      <c r="DQ1" s="2">
        <v>41244</v>
      </c>
      <c r="DR1" s="2">
        <v>41275</v>
      </c>
      <c r="DS1" s="2">
        <v>41306</v>
      </c>
      <c r="DT1" s="2">
        <v>41334</v>
      </c>
      <c r="DU1" s="2">
        <v>41365</v>
      </c>
      <c r="DV1" s="2">
        <v>41395</v>
      </c>
      <c r="DW1" s="2">
        <v>41426</v>
      </c>
      <c r="DX1" s="2">
        <v>41456</v>
      </c>
      <c r="DY1" s="2">
        <v>41487</v>
      </c>
      <c r="DZ1" s="2">
        <v>41518</v>
      </c>
      <c r="EA1" s="2">
        <v>41548</v>
      </c>
      <c r="EB1" s="2">
        <v>41579</v>
      </c>
      <c r="EC1" s="2">
        <v>41609</v>
      </c>
      <c r="ED1" s="2">
        <v>41640</v>
      </c>
      <c r="EE1" s="2">
        <v>41671</v>
      </c>
      <c r="EF1" s="2">
        <v>41699</v>
      </c>
      <c r="EG1" s="2">
        <v>41730</v>
      </c>
      <c r="EH1" s="2">
        <v>41760</v>
      </c>
      <c r="EI1" s="2">
        <v>41791</v>
      </c>
      <c r="EJ1" s="2">
        <v>41821</v>
      </c>
      <c r="EK1" s="2">
        <v>41852</v>
      </c>
      <c r="EL1" s="2">
        <v>41883</v>
      </c>
      <c r="EM1" s="2">
        <v>41913</v>
      </c>
      <c r="EN1" s="2">
        <v>41944</v>
      </c>
      <c r="EO1" s="2">
        <v>41974</v>
      </c>
      <c r="EP1" s="2">
        <v>42005</v>
      </c>
      <c r="EQ1" s="2">
        <v>42036</v>
      </c>
      <c r="ER1" s="2">
        <v>42064</v>
      </c>
      <c r="ES1" s="2">
        <v>42095</v>
      </c>
      <c r="ET1" s="2">
        <v>42125</v>
      </c>
      <c r="EU1" s="2">
        <v>42156</v>
      </c>
      <c r="EV1" s="2">
        <v>42186</v>
      </c>
      <c r="EW1" s="2">
        <v>42217</v>
      </c>
      <c r="EX1" s="2">
        <v>42248</v>
      </c>
      <c r="EY1" s="2">
        <v>42278</v>
      </c>
      <c r="EZ1" s="2">
        <v>42309</v>
      </c>
      <c r="FA1" s="2">
        <v>42339</v>
      </c>
      <c r="FB1" s="2">
        <v>42370</v>
      </c>
      <c r="FC1" s="2">
        <v>42401</v>
      </c>
      <c r="FD1" s="2">
        <v>42430</v>
      </c>
      <c r="FE1" s="2">
        <v>42461</v>
      </c>
      <c r="FF1" s="2">
        <v>42491</v>
      </c>
      <c r="FG1" s="2">
        <v>42522</v>
      </c>
      <c r="FH1" s="2">
        <v>42552</v>
      </c>
      <c r="FI1" s="2">
        <v>42583</v>
      </c>
      <c r="FJ1" s="2">
        <v>42614</v>
      </c>
      <c r="FK1" s="2">
        <v>42644</v>
      </c>
      <c r="FL1" s="2">
        <v>42675</v>
      </c>
      <c r="FM1" s="2">
        <v>42705</v>
      </c>
      <c r="FN1" s="2">
        <v>42736</v>
      </c>
      <c r="FO1" s="2">
        <v>42767</v>
      </c>
      <c r="FP1" s="2">
        <v>42795</v>
      </c>
      <c r="FQ1" s="2">
        <v>42826</v>
      </c>
      <c r="FR1" s="2">
        <v>42856</v>
      </c>
      <c r="FS1" s="2">
        <v>42887</v>
      </c>
      <c r="FT1" s="2">
        <v>42917</v>
      </c>
      <c r="FU1" s="2">
        <v>42948</v>
      </c>
      <c r="FV1" s="2">
        <v>42979</v>
      </c>
      <c r="FW1" s="2">
        <v>43009</v>
      </c>
      <c r="FX1" s="2">
        <v>43040</v>
      </c>
      <c r="FY1" s="2">
        <v>43070</v>
      </c>
      <c r="FZ1" s="2">
        <v>43101</v>
      </c>
      <c r="GA1" s="2">
        <v>43132</v>
      </c>
      <c r="GB1" s="2">
        <v>43160</v>
      </c>
      <c r="GC1" s="2">
        <v>43191</v>
      </c>
      <c r="GD1" s="2">
        <v>43221</v>
      </c>
      <c r="GE1" s="2">
        <v>43252</v>
      </c>
      <c r="GF1" s="2">
        <v>43282</v>
      </c>
      <c r="GG1" s="2">
        <v>43313</v>
      </c>
      <c r="GH1" s="2">
        <v>43344</v>
      </c>
      <c r="GI1" s="2">
        <v>43374</v>
      </c>
      <c r="GJ1" s="2">
        <v>43405</v>
      </c>
      <c r="GK1" s="2">
        <v>43435</v>
      </c>
      <c r="GL1" s="2">
        <v>43466</v>
      </c>
      <c r="GM1" s="2">
        <v>43497</v>
      </c>
      <c r="GN1" s="2">
        <v>43525</v>
      </c>
      <c r="GO1" s="2">
        <v>43556</v>
      </c>
      <c r="GP1" s="2">
        <v>43586</v>
      </c>
      <c r="GQ1" s="2">
        <v>43617</v>
      </c>
      <c r="GR1" s="2">
        <v>43647</v>
      </c>
      <c r="GS1" s="2">
        <v>43678</v>
      </c>
      <c r="GT1" s="2">
        <v>43709</v>
      </c>
      <c r="GU1" s="2">
        <v>43739</v>
      </c>
      <c r="GV1" s="2">
        <v>43770</v>
      </c>
      <c r="GW1" s="2">
        <v>43800</v>
      </c>
      <c r="GX1" s="2">
        <v>43831</v>
      </c>
      <c r="GY1" s="2">
        <v>43862</v>
      </c>
      <c r="GZ1" s="2">
        <v>43891</v>
      </c>
      <c r="HA1" s="2">
        <v>43922</v>
      </c>
      <c r="HB1" s="2">
        <v>43952</v>
      </c>
      <c r="HC1" s="2">
        <v>43983</v>
      </c>
      <c r="HD1" s="2">
        <v>44013</v>
      </c>
      <c r="HE1" s="2">
        <v>44044</v>
      </c>
      <c r="HF1" s="2">
        <v>44075</v>
      </c>
      <c r="HG1" s="2">
        <v>44105</v>
      </c>
      <c r="HH1" s="2">
        <v>44136</v>
      </c>
      <c r="HI1" s="2">
        <v>44166</v>
      </c>
      <c r="HJ1" s="2">
        <v>44197</v>
      </c>
      <c r="HK1" s="2">
        <v>44228</v>
      </c>
      <c r="HL1" s="2">
        <v>44256</v>
      </c>
      <c r="HM1" s="2">
        <v>44287</v>
      </c>
      <c r="HN1" s="2">
        <v>44317</v>
      </c>
      <c r="HO1" s="2">
        <v>44348</v>
      </c>
      <c r="HP1" s="2">
        <v>44378</v>
      </c>
      <c r="HQ1" s="2">
        <v>44409</v>
      </c>
      <c r="HR1" s="2">
        <v>44440</v>
      </c>
      <c r="HS1" s="2">
        <v>44470</v>
      </c>
      <c r="HT1" s="2">
        <v>44501</v>
      </c>
      <c r="HU1" s="2">
        <v>44531</v>
      </c>
      <c r="HV1" s="2">
        <v>44562</v>
      </c>
      <c r="HW1" s="2">
        <v>44593</v>
      </c>
      <c r="HX1" s="2">
        <v>44621</v>
      </c>
      <c r="HY1" s="2">
        <v>44652</v>
      </c>
      <c r="HZ1" s="2">
        <v>44682</v>
      </c>
      <c r="IA1" s="2">
        <v>44713</v>
      </c>
      <c r="IB1" s="2">
        <v>44743</v>
      </c>
      <c r="IC1" s="2">
        <v>44774</v>
      </c>
      <c r="ID1" s="2">
        <v>44805</v>
      </c>
      <c r="IE1" s="2">
        <v>44835</v>
      </c>
      <c r="IF1" s="2">
        <v>44866</v>
      </c>
      <c r="IG1" s="2">
        <v>44896</v>
      </c>
      <c r="IH1" s="2">
        <v>44927</v>
      </c>
      <c r="II1" s="2">
        <v>44958</v>
      </c>
      <c r="IJ1" s="2">
        <v>44986</v>
      </c>
      <c r="IK1" s="2">
        <v>45017</v>
      </c>
      <c r="IL1" s="2">
        <v>45047</v>
      </c>
      <c r="IM1" s="2">
        <v>45078</v>
      </c>
      <c r="IN1" s="2">
        <v>45108</v>
      </c>
      <c r="IO1" s="2">
        <v>45139</v>
      </c>
      <c r="IP1" s="2">
        <v>45170</v>
      </c>
      <c r="IQ1" s="2">
        <v>45200</v>
      </c>
      <c r="IR1" s="2">
        <v>45231</v>
      </c>
      <c r="IS1" s="2">
        <v>45261</v>
      </c>
      <c r="IT1" s="2">
        <v>45292</v>
      </c>
      <c r="IU1" s="2">
        <v>45323</v>
      </c>
      <c r="IV1" s="2">
        <v>45352</v>
      </c>
      <c r="IW1" s="2">
        <v>45383</v>
      </c>
      <c r="IX1" s="2">
        <v>45413</v>
      </c>
      <c r="IY1" s="2">
        <v>45444</v>
      </c>
      <c r="IZ1" s="2">
        <v>45474</v>
      </c>
      <c r="JA1" s="2">
        <v>45505</v>
      </c>
      <c r="JB1" s="2">
        <v>45536</v>
      </c>
      <c r="JC1" s="2">
        <v>45566</v>
      </c>
      <c r="JD1" s="2">
        <v>45597</v>
      </c>
      <c r="JE1" s="2">
        <v>45627</v>
      </c>
    </row>
    <row r="2" spans="1:265" s="6" customFormat="1" ht="14.25" x14ac:dyDescent="0.2">
      <c r="A2" s="4" t="s">
        <v>1</v>
      </c>
      <c r="B2" s="5">
        <v>392.11764131300004</v>
      </c>
      <c r="C2" s="5">
        <v>394.27035070800002</v>
      </c>
      <c r="D2" s="5">
        <v>411.83554843400009</v>
      </c>
      <c r="E2" s="5">
        <v>511.77784363899997</v>
      </c>
      <c r="F2" s="5">
        <v>457.252635457</v>
      </c>
      <c r="G2" s="5">
        <v>400.08869956600006</v>
      </c>
      <c r="H2" s="5">
        <v>476.64580259999997</v>
      </c>
      <c r="I2" s="5">
        <v>511.86180690700002</v>
      </c>
      <c r="J2" s="5">
        <v>534.06887736700003</v>
      </c>
      <c r="K2" s="5">
        <v>555.24246641499997</v>
      </c>
      <c r="L2" s="5">
        <v>582.64804531400011</v>
      </c>
      <c r="M2" s="5">
        <v>837.1590665079998</v>
      </c>
      <c r="N2" s="5">
        <v>377.89362093800003</v>
      </c>
      <c r="O2" s="5">
        <v>502.89529373300002</v>
      </c>
      <c r="P2" s="5">
        <v>614.61959754999998</v>
      </c>
      <c r="Q2" s="5">
        <v>628.28930276300002</v>
      </c>
      <c r="R2" s="5">
        <v>743.63048793100006</v>
      </c>
      <c r="S2" s="5">
        <v>594.75880984600008</v>
      </c>
      <c r="T2" s="5">
        <v>734.00302585899988</v>
      </c>
      <c r="U2" s="5">
        <v>655.30200582799989</v>
      </c>
      <c r="V2" s="5">
        <v>676.92107769600011</v>
      </c>
      <c r="W2" s="5">
        <v>681.55731332799985</v>
      </c>
      <c r="X2" s="5">
        <v>735.32286867499988</v>
      </c>
      <c r="Y2" s="5">
        <v>703.23841143799996</v>
      </c>
      <c r="Z2" s="5">
        <v>558.52203959100007</v>
      </c>
      <c r="AA2" s="5">
        <v>594.57119219499998</v>
      </c>
      <c r="AB2" s="5">
        <v>734.53343079499996</v>
      </c>
      <c r="AC2" s="5">
        <v>745.18733948199986</v>
      </c>
      <c r="AD2" s="5">
        <v>681.51779380699998</v>
      </c>
      <c r="AE2" s="5">
        <v>690.54406846899997</v>
      </c>
      <c r="AF2" s="5">
        <v>707.00637245300004</v>
      </c>
      <c r="AG2" s="5">
        <v>720.36050502600006</v>
      </c>
      <c r="AH2" s="5">
        <v>694.04686913299997</v>
      </c>
      <c r="AI2" s="5">
        <v>708.7273574269999</v>
      </c>
      <c r="AJ2" s="5">
        <v>744.25880173999997</v>
      </c>
      <c r="AK2" s="5">
        <v>850.43727976600007</v>
      </c>
      <c r="AL2" s="5">
        <v>804.5056445759999</v>
      </c>
      <c r="AM2" s="5">
        <v>702.33640622000007</v>
      </c>
      <c r="AN2" s="5">
        <v>745.36230624500013</v>
      </c>
      <c r="AO2" s="5">
        <v>890.75322697199999</v>
      </c>
      <c r="AP2" s="5">
        <v>890.91795143900003</v>
      </c>
      <c r="AQ2" s="5">
        <v>734.12080426300008</v>
      </c>
      <c r="AR2" s="5">
        <v>761.42231961999994</v>
      </c>
      <c r="AS2" s="5">
        <v>764.826399993</v>
      </c>
      <c r="AT2" s="5">
        <v>939.74358420299995</v>
      </c>
      <c r="AU2" s="5">
        <v>779.45492134000006</v>
      </c>
      <c r="AV2" s="5">
        <v>811.85265980700001</v>
      </c>
      <c r="AW2" s="5">
        <v>730.60140184099998</v>
      </c>
      <c r="AX2" s="5">
        <v>784.47254017</v>
      </c>
      <c r="AY2" s="5">
        <v>630.8556811819999</v>
      </c>
      <c r="AZ2" s="5">
        <v>1056.3024390750002</v>
      </c>
      <c r="BA2" s="5">
        <v>884.85361824799998</v>
      </c>
      <c r="BB2" s="5">
        <v>1061.3230152830001</v>
      </c>
      <c r="BC2" s="5">
        <v>774.75072046299988</v>
      </c>
      <c r="BD2" s="5">
        <v>901.46919761300001</v>
      </c>
      <c r="BE2" s="5">
        <v>915.8331071770001</v>
      </c>
      <c r="BF2" s="5">
        <v>819.66443758600008</v>
      </c>
      <c r="BG2" s="5">
        <v>964.51359225900001</v>
      </c>
      <c r="BH2" s="5">
        <v>1011.2920694810001</v>
      </c>
      <c r="BI2" s="5">
        <v>1007.037033724</v>
      </c>
      <c r="BJ2" s="5">
        <v>1034.4158915</v>
      </c>
      <c r="BK2" s="5">
        <v>1014.461690237</v>
      </c>
      <c r="BL2" s="5">
        <v>992.9383303149998</v>
      </c>
      <c r="BM2" s="5">
        <v>1052.792667809</v>
      </c>
      <c r="BN2" s="5">
        <v>1183.3630319040003</v>
      </c>
      <c r="BO2" s="5">
        <v>961.69130117399993</v>
      </c>
      <c r="BP2" s="5">
        <v>1086.4679564180001</v>
      </c>
      <c r="BQ2" s="5">
        <v>951.01629430699995</v>
      </c>
      <c r="BR2" s="5">
        <v>1090.1667557430001</v>
      </c>
      <c r="BS2" s="5">
        <v>989.88140071600003</v>
      </c>
      <c r="BT2" s="5">
        <v>1208.7742741490001</v>
      </c>
      <c r="BU2" s="5">
        <v>1153.1431435940003</v>
      </c>
      <c r="BV2" s="5">
        <v>940.72586127900001</v>
      </c>
      <c r="BW2" s="5">
        <v>936.44543586400005</v>
      </c>
      <c r="BX2" s="5">
        <v>985.46210423200012</v>
      </c>
      <c r="BY2" s="5">
        <v>1331.6446183040002</v>
      </c>
      <c r="BZ2" s="5">
        <v>1194.2228953949998</v>
      </c>
      <c r="CA2" s="5">
        <v>1000.8325818450002</v>
      </c>
      <c r="CB2" s="5">
        <v>1312.153936317</v>
      </c>
      <c r="CC2" s="5">
        <v>1082.5927304659999</v>
      </c>
      <c r="CD2" s="5">
        <v>1187.0916968199999</v>
      </c>
      <c r="CE2" s="5">
        <v>1106.391461536</v>
      </c>
      <c r="CF2" s="5">
        <v>1366.3515112499999</v>
      </c>
      <c r="CG2" s="5">
        <v>1434.017582059</v>
      </c>
      <c r="CH2" s="5">
        <v>1022.5046873049999</v>
      </c>
      <c r="CI2" s="5">
        <v>1140.62903729</v>
      </c>
      <c r="CJ2" s="5">
        <v>1091.1580805890001</v>
      </c>
      <c r="CK2" s="5">
        <v>1309.3331825929999</v>
      </c>
      <c r="CL2" s="5">
        <v>1536.6515740680002</v>
      </c>
      <c r="CM2" s="5">
        <v>1348.71413611</v>
      </c>
      <c r="CN2" s="5">
        <v>1329.911541814</v>
      </c>
      <c r="CO2" s="5">
        <v>1205.2821447450001</v>
      </c>
      <c r="CP2" s="5">
        <v>1396.3915642619995</v>
      </c>
      <c r="CQ2" s="5">
        <v>1404.4151720910002</v>
      </c>
      <c r="CR2" s="5">
        <v>1650.383432765</v>
      </c>
      <c r="CS2" s="5">
        <v>1806.7679813609998</v>
      </c>
      <c r="CT2" s="5">
        <v>1245.5600994060001</v>
      </c>
      <c r="CU2" s="5">
        <v>1457.4215451810001</v>
      </c>
      <c r="CV2" s="5">
        <v>1382.6243175969998</v>
      </c>
      <c r="CW2" s="5">
        <v>1533.9288576629999</v>
      </c>
      <c r="CX2" s="5">
        <v>1733.6074537179998</v>
      </c>
      <c r="CY2" s="5">
        <v>1404.5063388080002</v>
      </c>
      <c r="CZ2" s="5">
        <v>1754.4943487280002</v>
      </c>
      <c r="DA2" s="5">
        <v>1406.7394333329999</v>
      </c>
      <c r="DB2" s="5">
        <v>1609.0620551499999</v>
      </c>
      <c r="DC2" s="5">
        <v>1768.6679052320001</v>
      </c>
      <c r="DD2" s="5">
        <v>1818.2747747079995</v>
      </c>
      <c r="DE2" s="5">
        <v>1854.3482631790002</v>
      </c>
      <c r="DF2" s="5">
        <v>1528.9273107419999</v>
      </c>
      <c r="DG2" s="5">
        <v>1418.8697596560003</v>
      </c>
      <c r="DH2" s="5">
        <v>1591.9370650359999</v>
      </c>
      <c r="DI2" s="5">
        <v>1709.0081072089999</v>
      </c>
      <c r="DJ2" s="5">
        <v>2057.4732229590004</v>
      </c>
      <c r="DK2" s="5">
        <v>1527.7991969509999</v>
      </c>
      <c r="DL2" s="5">
        <v>1961.0089379989997</v>
      </c>
      <c r="DM2" s="5">
        <v>1575.3633269430002</v>
      </c>
      <c r="DN2" s="5">
        <v>1861.1546437239999</v>
      </c>
      <c r="DO2" s="5">
        <v>1611.8926080349997</v>
      </c>
      <c r="DP2" s="5">
        <v>1937.3664661090002</v>
      </c>
      <c r="DQ2" s="5">
        <v>1856.0509289409999</v>
      </c>
      <c r="DR2" s="5">
        <v>1764.9782131279999</v>
      </c>
      <c r="DS2" s="5">
        <v>1463.494532426</v>
      </c>
      <c r="DT2" s="5">
        <v>1597.124216744</v>
      </c>
      <c r="DU2" s="5">
        <v>2003.158739603</v>
      </c>
      <c r="DV2" s="5">
        <v>1989.8629354950003</v>
      </c>
      <c r="DW2" s="5">
        <v>1508.1503166129999</v>
      </c>
      <c r="DX2" s="5">
        <v>1917.4887134229998</v>
      </c>
      <c r="DY2" s="5">
        <v>1573.8166161500001</v>
      </c>
      <c r="DZ2" s="5">
        <v>1837.4117233030001</v>
      </c>
      <c r="EA2" s="5">
        <v>1649.0058624630001</v>
      </c>
      <c r="EB2" s="5">
        <v>1971.1223836290003</v>
      </c>
      <c r="EC2" s="5">
        <v>2173.4854480150002</v>
      </c>
      <c r="ED2" s="5">
        <v>1680.9850145109999</v>
      </c>
      <c r="EE2" s="5">
        <v>1797.5913346409998</v>
      </c>
      <c r="EF2" s="5">
        <v>1692.1851979160001</v>
      </c>
      <c r="EG2" s="5">
        <v>1970.9655661520001</v>
      </c>
      <c r="EH2" s="5">
        <v>2684.6358159880001</v>
      </c>
      <c r="EI2" s="5">
        <v>1779.2311088030001</v>
      </c>
      <c r="EJ2" s="5">
        <v>2337.0629295989997</v>
      </c>
      <c r="EK2" s="5">
        <v>1604.0229955969999</v>
      </c>
      <c r="EL2" s="5">
        <v>2327.5078221570002</v>
      </c>
      <c r="EM2" s="5">
        <v>2034.723694497</v>
      </c>
      <c r="EN2" s="5">
        <v>2056.4375578609997</v>
      </c>
      <c r="EO2" s="5">
        <v>2729.4965304900002</v>
      </c>
      <c r="EP2" s="5">
        <v>1832.895121606</v>
      </c>
      <c r="EQ2" s="5">
        <v>1930.551442508</v>
      </c>
      <c r="ER2" s="5">
        <v>1888.5530510630001</v>
      </c>
      <c r="ES2" s="5">
        <v>2233.7868660610002</v>
      </c>
      <c r="ET2" s="5">
        <v>2646.1948248070003</v>
      </c>
      <c r="EU2" s="5">
        <v>2176.1483012119998</v>
      </c>
      <c r="EV2" s="5">
        <v>2170.085056034</v>
      </c>
      <c r="EW2" s="5">
        <v>1938.667023795</v>
      </c>
      <c r="EX2" s="5">
        <v>2165.9943171030004</v>
      </c>
      <c r="EY2" s="5">
        <v>2145.2125293100003</v>
      </c>
      <c r="EZ2" s="5">
        <v>2300.4276812950002</v>
      </c>
      <c r="FA2" s="5">
        <v>3136.4019166419994</v>
      </c>
      <c r="FB2" s="5">
        <v>2104.3460953160002</v>
      </c>
      <c r="FC2" s="5">
        <v>2306.6031194690004</v>
      </c>
      <c r="FD2" s="5">
        <v>1934.983097631</v>
      </c>
      <c r="FE2" s="5">
        <v>2256.5545515949998</v>
      </c>
      <c r="FF2" s="5">
        <v>2503.5869280660004</v>
      </c>
      <c r="FG2" s="5">
        <v>2120.2597852710001</v>
      </c>
      <c r="FH2" s="5">
        <v>2284.9892885099998</v>
      </c>
      <c r="FI2" s="5">
        <v>2562.3335442820003</v>
      </c>
      <c r="FJ2" s="5">
        <v>2603.2254022309999</v>
      </c>
      <c r="FK2" s="5">
        <v>2133.5261382980002</v>
      </c>
      <c r="FL2" s="5">
        <v>2725.3397179019998</v>
      </c>
      <c r="FM2" s="5">
        <v>2899.8520721770001</v>
      </c>
      <c r="FN2" s="5">
        <v>2141.1619544939999</v>
      </c>
      <c r="FO2" s="5">
        <v>2200.0980520189996</v>
      </c>
      <c r="FP2" s="5">
        <v>2254.6683968279999</v>
      </c>
      <c r="FQ2" s="5">
        <v>2364.3265376579998</v>
      </c>
      <c r="FR2" s="5">
        <v>2905.0983682309998</v>
      </c>
      <c r="FS2" s="5">
        <v>2359.3407100130003</v>
      </c>
      <c r="FT2" s="5">
        <v>2713.7011405139997</v>
      </c>
      <c r="FU2" s="5">
        <v>2707.996534767</v>
      </c>
      <c r="FV2" s="5">
        <v>2767.9576947770001</v>
      </c>
      <c r="FW2" s="5">
        <v>2479.5354445960002</v>
      </c>
      <c r="FX2" s="5">
        <v>2803.2314082930002</v>
      </c>
      <c r="FY2" s="5">
        <v>3398.1417386799999</v>
      </c>
      <c r="FZ2" s="5">
        <v>2401.1146874629999</v>
      </c>
      <c r="GA2" s="5">
        <v>2027.9859141850002</v>
      </c>
      <c r="GB2" s="6">
        <v>2240.7732797899998</v>
      </c>
      <c r="GC2" s="6">
        <v>3392.805268524</v>
      </c>
      <c r="GD2" s="6">
        <v>2948.7626089170003</v>
      </c>
      <c r="GE2" s="6">
        <v>2517.4616609350001</v>
      </c>
      <c r="GF2" s="6">
        <v>2973.0019349989998</v>
      </c>
      <c r="GG2" s="6">
        <v>2524.7144223740002</v>
      </c>
      <c r="GH2" s="6">
        <v>3026.0649021610002</v>
      </c>
      <c r="GI2" s="6">
        <v>2674.732613873</v>
      </c>
      <c r="GJ2" s="6">
        <v>3087.3055812719999</v>
      </c>
      <c r="GK2" s="6">
        <v>2719.2375421890001</v>
      </c>
      <c r="GL2" s="7">
        <v>2742.7452852879996</v>
      </c>
      <c r="GM2" s="7">
        <v>2658.1769129149998</v>
      </c>
      <c r="GN2" s="7">
        <v>2467.6436359110003</v>
      </c>
      <c r="GO2" s="7">
        <v>3135.5129040580005</v>
      </c>
      <c r="GP2" s="7">
        <v>3079.8704872479998</v>
      </c>
      <c r="GQ2" s="7">
        <v>2411.384509514</v>
      </c>
      <c r="GR2" s="7">
        <v>3081.9124922010001</v>
      </c>
      <c r="GS2" s="7">
        <v>2503.4922681429998</v>
      </c>
      <c r="GT2" s="7">
        <v>2954.8947663270001</v>
      </c>
      <c r="GU2" s="7">
        <v>2778.2621795190003</v>
      </c>
      <c r="GV2" s="7">
        <v>3071.9020799589998</v>
      </c>
      <c r="GW2" s="7">
        <v>2746.920724435</v>
      </c>
      <c r="GX2" s="156">
        <v>2524.8434527580002</v>
      </c>
      <c r="GY2" s="156">
        <v>2807.4076824540002</v>
      </c>
      <c r="GZ2" s="156">
        <v>2723.141181985</v>
      </c>
      <c r="HA2" s="156">
        <v>1667.9836523859999</v>
      </c>
      <c r="HB2" s="156">
        <v>2052.2931209390003</v>
      </c>
      <c r="HC2" s="156">
        <v>2584.3721989320002</v>
      </c>
      <c r="HD2" s="156">
        <v>2819.5321466220003</v>
      </c>
      <c r="HE2" s="156">
        <v>2896.1367450990001</v>
      </c>
      <c r="HF2" s="156">
        <v>3206.63358079</v>
      </c>
      <c r="HG2" s="156">
        <v>2645.5893744560003</v>
      </c>
      <c r="HH2" s="156">
        <v>3065.5152186569994</v>
      </c>
      <c r="HI2" s="156">
        <v>3500.4189396479997</v>
      </c>
      <c r="HJ2" s="161">
        <v>3031.1812216020003</v>
      </c>
      <c r="HK2" s="161">
        <v>2856.3704587440006</v>
      </c>
      <c r="HL2" s="161">
        <v>2735.6458230509998</v>
      </c>
      <c r="HM2" s="161">
        <v>3134.8791800020003</v>
      </c>
      <c r="HN2" s="161">
        <v>3252.6626903280007</v>
      </c>
      <c r="HO2" s="161">
        <v>2887.502883445</v>
      </c>
      <c r="HP2" s="161">
        <v>3169.6429617189997</v>
      </c>
      <c r="HQ2" s="161">
        <v>2648.102358742</v>
      </c>
      <c r="HR2" s="161">
        <v>3315.3288757459995</v>
      </c>
      <c r="HS2" s="161">
        <v>2947.8375198389999</v>
      </c>
      <c r="HT2" s="161">
        <v>3559.3927853899995</v>
      </c>
      <c r="HU2" s="161">
        <v>3563.3916745649999</v>
      </c>
      <c r="HV2" s="161">
        <v>2954.8262798930004</v>
      </c>
      <c r="HW2" s="161">
        <v>3019.0414647440002</v>
      </c>
      <c r="HX2" s="161">
        <v>3265.4024512279998</v>
      </c>
      <c r="HY2" s="161">
        <v>3956.124359425</v>
      </c>
      <c r="HZ2" s="161">
        <v>4099.3208053459994</v>
      </c>
      <c r="IA2" s="161">
        <v>3002.8473109559995</v>
      </c>
      <c r="IB2" s="161">
        <v>3632.1605173959997</v>
      </c>
      <c r="IC2" s="161">
        <v>3020.259187141</v>
      </c>
      <c r="ID2" s="161">
        <v>3842.1276175130001</v>
      </c>
      <c r="IE2" s="161">
        <v>3066.8265546620005</v>
      </c>
      <c r="IF2" s="161">
        <v>3775.9355499580001</v>
      </c>
      <c r="IG2" s="161">
        <v>3486.9852153719994</v>
      </c>
      <c r="IH2" s="161">
        <v>3160.2397387120004</v>
      </c>
      <c r="II2" s="161">
        <v>2725.3689210520001</v>
      </c>
      <c r="IJ2" s="161">
        <v>3663.6910619100004</v>
      </c>
      <c r="IK2" s="161">
        <v>3757.1571939859996</v>
      </c>
      <c r="IL2" s="161">
        <v>4261.0299709129995</v>
      </c>
      <c r="IM2" s="161">
        <v>3561.1343769650002</v>
      </c>
      <c r="IN2" s="161">
        <v>4099.5153899520001</v>
      </c>
      <c r="IO2" s="161">
        <v>3355.974272125</v>
      </c>
      <c r="IP2" s="161">
        <v>3923.9104503730005</v>
      </c>
      <c r="IQ2" s="161">
        <v>3443.18931028</v>
      </c>
      <c r="IR2" s="161">
        <v>3941.2542054360001</v>
      </c>
      <c r="IS2" s="161">
        <v>4049.554153309</v>
      </c>
      <c r="IT2" s="156">
        <v>3804.6259361790007</v>
      </c>
      <c r="IU2" s="156">
        <v>3209.7257207530001</v>
      </c>
      <c r="IV2" s="156">
        <v>3438.5597139500001</v>
      </c>
      <c r="IW2" s="156">
        <v>5280.9667066130005</v>
      </c>
      <c r="IX2" s="156">
        <v>5401.0182893279998</v>
      </c>
      <c r="IY2" s="156">
        <v>4396.6861224169998</v>
      </c>
      <c r="IZ2" s="156">
        <v>4740.8327462739999</v>
      </c>
      <c r="JA2" s="156"/>
      <c r="JB2" s="156"/>
      <c r="JC2" s="156"/>
      <c r="JD2" s="156"/>
      <c r="JE2" s="156"/>
    </row>
    <row r="3" spans="1:265" s="10" customFormat="1" ht="6.75" customHeight="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6"/>
      <c r="GC3" s="6"/>
      <c r="GD3" s="6"/>
      <c r="GE3" s="6"/>
      <c r="GF3" s="6"/>
      <c r="GG3" s="6"/>
      <c r="GH3" s="6"/>
      <c r="GI3" s="6"/>
      <c r="GJ3" s="6"/>
      <c r="GK3" s="6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1"/>
      <c r="IB3" s="161"/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</row>
    <row r="4" spans="1:265" s="10" customFormat="1" ht="12.75" x14ac:dyDescent="0.2">
      <c r="A4" s="10" t="s">
        <v>2</v>
      </c>
      <c r="B4" s="11">
        <v>244.56120121400002</v>
      </c>
      <c r="C4" s="11">
        <v>230.05253460700001</v>
      </c>
      <c r="D4" s="11">
        <v>241.67726519700003</v>
      </c>
      <c r="E4" s="11">
        <v>298.08057372799999</v>
      </c>
      <c r="F4" s="11">
        <v>309.41371962699998</v>
      </c>
      <c r="G4" s="11">
        <v>246.446525796</v>
      </c>
      <c r="H4" s="11">
        <v>324.57511357099997</v>
      </c>
      <c r="I4" s="11">
        <v>289.968789646</v>
      </c>
      <c r="J4" s="11">
        <v>366.28685517099996</v>
      </c>
      <c r="K4" s="11">
        <v>380.53570590499999</v>
      </c>
      <c r="L4" s="11">
        <v>370.65979374200015</v>
      </c>
      <c r="M4" s="11">
        <v>373.56272912899988</v>
      </c>
      <c r="N4" s="11">
        <v>319.07274518400004</v>
      </c>
      <c r="O4" s="11">
        <v>305.41434803599998</v>
      </c>
      <c r="P4" s="11">
        <v>364.64744979199997</v>
      </c>
      <c r="Q4" s="11">
        <v>413.53998708300003</v>
      </c>
      <c r="R4" s="11">
        <v>482.40294374600001</v>
      </c>
      <c r="S4" s="11">
        <v>402.59554470000006</v>
      </c>
      <c r="T4" s="11">
        <v>445.95218229699992</v>
      </c>
      <c r="U4" s="11">
        <v>409.029390831</v>
      </c>
      <c r="V4" s="11">
        <v>469.32177894300003</v>
      </c>
      <c r="W4" s="11">
        <v>399.87199042099991</v>
      </c>
      <c r="X4" s="11">
        <v>502.65544425099995</v>
      </c>
      <c r="Y4" s="11">
        <v>414.66157452599998</v>
      </c>
      <c r="Z4" s="11">
        <v>398.58852087000002</v>
      </c>
      <c r="AA4" s="11">
        <v>368.37826086399997</v>
      </c>
      <c r="AB4" s="11">
        <v>342.57123041199998</v>
      </c>
      <c r="AC4" s="11">
        <v>516.28903292799998</v>
      </c>
      <c r="AD4" s="11">
        <v>500.46098781499995</v>
      </c>
      <c r="AE4" s="11">
        <v>412.19238995699999</v>
      </c>
      <c r="AF4" s="11">
        <v>522.20681527900001</v>
      </c>
      <c r="AG4" s="11">
        <v>440.600099</v>
      </c>
      <c r="AH4" s="11">
        <v>475.719881939</v>
      </c>
      <c r="AI4" s="11">
        <v>472.54109064399995</v>
      </c>
      <c r="AJ4" s="11">
        <v>504.753636895</v>
      </c>
      <c r="AK4" s="11">
        <v>515.92080450700007</v>
      </c>
      <c r="AL4" s="11">
        <v>494.29820367999997</v>
      </c>
      <c r="AM4" s="11">
        <v>436.61665817900001</v>
      </c>
      <c r="AN4" s="11">
        <v>507.14859481000002</v>
      </c>
      <c r="AO4" s="11">
        <v>631.65630699999997</v>
      </c>
      <c r="AP4" s="11">
        <v>584.03412166600003</v>
      </c>
      <c r="AQ4" s="11">
        <v>473.32508144799999</v>
      </c>
      <c r="AR4" s="11">
        <v>554.49492691500006</v>
      </c>
      <c r="AS4" s="11">
        <v>479.92949148100007</v>
      </c>
      <c r="AT4" s="11">
        <v>541.64970596000001</v>
      </c>
      <c r="AU4" s="11">
        <v>507.00432923900007</v>
      </c>
      <c r="AV4" s="11">
        <v>596.62460225700011</v>
      </c>
      <c r="AW4" s="11">
        <v>487.239093099</v>
      </c>
      <c r="AX4" s="11">
        <v>553.29392444600001</v>
      </c>
      <c r="AY4" s="11">
        <v>413.206984955</v>
      </c>
      <c r="AZ4" s="11">
        <v>567.68530295200003</v>
      </c>
      <c r="BA4" s="11">
        <v>644.95711485499999</v>
      </c>
      <c r="BB4" s="11">
        <v>661.87865591600007</v>
      </c>
      <c r="BC4" s="11">
        <v>546.80658852699992</v>
      </c>
      <c r="BD4" s="11">
        <v>634.25544896999997</v>
      </c>
      <c r="BE4" s="11">
        <v>566.00638478600001</v>
      </c>
      <c r="BF4" s="11">
        <v>555.50086982500011</v>
      </c>
      <c r="BG4" s="11">
        <v>570.05181706600001</v>
      </c>
      <c r="BH4" s="11">
        <v>717.00717437000003</v>
      </c>
      <c r="BI4" s="11">
        <v>587.98889464900003</v>
      </c>
      <c r="BJ4" s="11">
        <v>632.44239380300007</v>
      </c>
      <c r="BK4" s="11">
        <v>679.00750469399998</v>
      </c>
      <c r="BL4" s="11">
        <v>559.97745219599983</v>
      </c>
      <c r="BM4" s="11">
        <v>807.30564953699991</v>
      </c>
      <c r="BN4" s="11">
        <v>873.9174724730002</v>
      </c>
      <c r="BO4" s="11">
        <v>676.90941695999993</v>
      </c>
      <c r="BP4" s="11">
        <v>891.52400867000006</v>
      </c>
      <c r="BQ4" s="11">
        <v>613.925693701</v>
      </c>
      <c r="BR4" s="11">
        <v>823.64789551600006</v>
      </c>
      <c r="BS4" s="11">
        <v>691.49721565699997</v>
      </c>
      <c r="BT4" s="11">
        <v>760.10001637400012</v>
      </c>
      <c r="BU4" s="11">
        <v>645.72799703200008</v>
      </c>
      <c r="BV4" s="11">
        <v>601.88127809000002</v>
      </c>
      <c r="BW4" s="11">
        <v>600.30466626600003</v>
      </c>
      <c r="BX4" s="11">
        <v>617.58399484600011</v>
      </c>
      <c r="BY4" s="11">
        <v>933.51964514700012</v>
      </c>
      <c r="BZ4" s="11">
        <v>882.32904381099991</v>
      </c>
      <c r="CA4" s="11">
        <v>674.53243418700004</v>
      </c>
      <c r="CB4" s="11">
        <v>881.5233513039999</v>
      </c>
      <c r="CC4" s="11">
        <v>732.84315531899995</v>
      </c>
      <c r="CD4" s="11">
        <v>842.44592483799988</v>
      </c>
      <c r="CE4" s="11">
        <v>718.75029327699997</v>
      </c>
      <c r="CF4" s="11">
        <v>928.69077156799995</v>
      </c>
      <c r="CG4" s="11">
        <v>792.41945488299996</v>
      </c>
      <c r="CH4" s="11">
        <v>744.69009540799993</v>
      </c>
      <c r="CI4" s="11">
        <v>766.95696353599999</v>
      </c>
      <c r="CJ4" s="11">
        <v>737.63733482300006</v>
      </c>
      <c r="CK4" s="11">
        <v>1007.7679216779999</v>
      </c>
      <c r="CL4" s="11">
        <v>1108.037842468</v>
      </c>
      <c r="CM4" s="11">
        <v>958.92734579599994</v>
      </c>
      <c r="CN4" s="11">
        <v>1008.3764489549999</v>
      </c>
      <c r="CO4" s="11">
        <v>868.84863660800011</v>
      </c>
      <c r="CP4" s="11">
        <v>1065.8060441059997</v>
      </c>
      <c r="CQ4" s="11">
        <v>965.12296362400014</v>
      </c>
      <c r="CR4" s="11">
        <v>1127.6291721819998</v>
      </c>
      <c r="CS4" s="11">
        <v>1045.7266441429999</v>
      </c>
      <c r="CT4" s="11">
        <v>938.41699295499996</v>
      </c>
      <c r="CU4" s="11">
        <v>794.28355826899997</v>
      </c>
      <c r="CV4" s="11">
        <v>1021.1500922389999</v>
      </c>
      <c r="CW4" s="11">
        <v>1154.8727038649999</v>
      </c>
      <c r="CX4" s="11">
        <v>1293.9471212219999</v>
      </c>
      <c r="CY4" s="11">
        <v>1053.815826925</v>
      </c>
      <c r="CZ4" s="11">
        <v>1257.7242505410002</v>
      </c>
      <c r="DA4" s="11">
        <v>957.01615771699994</v>
      </c>
      <c r="DB4" s="11">
        <v>1312.2867475339999</v>
      </c>
      <c r="DC4" s="11">
        <v>1049.58146513</v>
      </c>
      <c r="DD4" s="11">
        <v>1305.0722704309997</v>
      </c>
      <c r="DE4" s="11">
        <v>1072.5659272160001</v>
      </c>
      <c r="DF4" s="11">
        <v>992.61145079999994</v>
      </c>
      <c r="DG4" s="11">
        <v>884.69023375400002</v>
      </c>
      <c r="DH4" s="11">
        <v>951.83542906599996</v>
      </c>
      <c r="DI4" s="11">
        <v>1244.2991604969998</v>
      </c>
      <c r="DJ4" s="11">
        <v>1465.6840463270003</v>
      </c>
      <c r="DK4" s="11">
        <v>987.14926516100013</v>
      </c>
      <c r="DL4" s="11">
        <v>1465.6551326559998</v>
      </c>
      <c r="DM4" s="11">
        <v>1069.1175974400001</v>
      </c>
      <c r="DN4" s="11">
        <v>1320.101336748</v>
      </c>
      <c r="DO4" s="11">
        <v>1070.14765579</v>
      </c>
      <c r="DP4" s="11">
        <v>1394.0275933280002</v>
      </c>
      <c r="DQ4" s="11">
        <v>1025.2848621779999</v>
      </c>
      <c r="DR4" s="11">
        <v>1146.5381812419998</v>
      </c>
      <c r="DS4" s="11">
        <v>888.26109346099997</v>
      </c>
      <c r="DT4" s="11">
        <v>935.33965503699994</v>
      </c>
      <c r="DU4" s="11">
        <v>1427.5286041029999</v>
      </c>
      <c r="DV4" s="11">
        <v>1510.8658002620002</v>
      </c>
      <c r="DW4" s="11">
        <v>1052.9011401569999</v>
      </c>
      <c r="DX4" s="11">
        <v>1382.9585258299999</v>
      </c>
      <c r="DY4" s="11">
        <v>1122.135582982</v>
      </c>
      <c r="DZ4" s="11">
        <v>1413.9699052819999</v>
      </c>
      <c r="EA4" s="11">
        <v>1154.1782461719999</v>
      </c>
      <c r="EB4" s="11">
        <v>1540.4480582150002</v>
      </c>
      <c r="EC4" s="11">
        <v>1214.4530106960001</v>
      </c>
      <c r="ED4" s="11">
        <v>1305.1491771819999</v>
      </c>
      <c r="EE4" s="11">
        <v>1045.6991384299999</v>
      </c>
      <c r="EF4" s="11">
        <v>1246.127121191</v>
      </c>
      <c r="EG4" s="11">
        <v>1567.3032966609999</v>
      </c>
      <c r="EH4" s="11">
        <v>1783.899321824</v>
      </c>
      <c r="EI4" s="11">
        <v>1346.3023710800001</v>
      </c>
      <c r="EJ4" s="11">
        <v>1720.9755525539999</v>
      </c>
      <c r="EK4" s="11">
        <v>1201.4531707429999</v>
      </c>
      <c r="EL4" s="11">
        <v>1665.1637764650002</v>
      </c>
      <c r="EM4" s="11">
        <v>1563.2321440559999</v>
      </c>
      <c r="EN4" s="11">
        <v>1596.1574623889996</v>
      </c>
      <c r="EO4" s="11">
        <v>1443.5331820379999</v>
      </c>
      <c r="EP4" s="11">
        <v>1412.7278108</v>
      </c>
      <c r="EQ4" s="11">
        <v>1123.0507655489998</v>
      </c>
      <c r="ER4" s="11">
        <v>1410.80461655</v>
      </c>
      <c r="ES4" s="11">
        <v>1778.6221536210003</v>
      </c>
      <c r="ET4" s="11">
        <v>1733.7850264000001</v>
      </c>
      <c r="EU4" s="11">
        <v>1396.3960154700001</v>
      </c>
      <c r="EV4" s="11">
        <v>1714.310288115</v>
      </c>
      <c r="EW4" s="11">
        <v>1256.805842538</v>
      </c>
      <c r="EX4" s="11">
        <v>1678.6854614480001</v>
      </c>
      <c r="EY4" s="11">
        <v>1495.9204339930002</v>
      </c>
      <c r="EZ4" s="11">
        <v>1607.9201815440001</v>
      </c>
      <c r="FA4" s="11">
        <v>1477.9739403059998</v>
      </c>
      <c r="FB4" s="11">
        <v>1480.6029829730003</v>
      </c>
      <c r="FC4" s="11">
        <v>1174.9446919240002</v>
      </c>
      <c r="FD4" s="11">
        <v>1430.0887423899999</v>
      </c>
      <c r="FE4" s="11">
        <v>1844.0988859499998</v>
      </c>
      <c r="FF4" s="11">
        <v>1969.6048592640002</v>
      </c>
      <c r="FG4" s="11">
        <v>1500.097742528</v>
      </c>
      <c r="FH4" s="11">
        <v>1714.3391355309998</v>
      </c>
      <c r="FI4" s="11">
        <v>1482.3576739470002</v>
      </c>
      <c r="FJ4" s="11">
        <v>1845.3134970729998</v>
      </c>
      <c r="FK4" s="11">
        <v>1488.2489533030002</v>
      </c>
      <c r="FL4" s="11">
        <v>1797.2749911819999</v>
      </c>
      <c r="FM4" s="11">
        <v>1749.5577051760001</v>
      </c>
      <c r="FN4" s="11">
        <v>1583.465110435</v>
      </c>
      <c r="FO4" s="11">
        <v>1265.1477241479997</v>
      </c>
      <c r="FP4" s="11">
        <v>1484.5084198729999</v>
      </c>
      <c r="FQ4" s="11">
        <v>1931.2282003149996</v>
      </c>
      <c r="FR4" s="11">
        <v>2236.2742928339999</v>
      </c>
      <c r="FS4" s="11">
        <v>1733.5269632600002</v>
      </c>
      <c r="FT4" s="11">
        <v>2042.855915714</v>
      </c>
      <c r="FU4" s="11">
        <v>1800.97055525</v>
      </c>
      <c r="FV4" s="11">
        <v>2079.0193831430001</v>
      </c>
      <c r="FW4" s="11">
        <v>1781.0159855190004</v>
      </c>
      <c r="FX4" s="11">
        <v>2053.4077942439999</v>
      </c>
      <c r="FY4" s="11">
        <v>1738.8577076250001</v>
      </c>
      <c r="FZ4" s="11">
        <v>1871.333058213</v>
      </c>
      <c r="GA4" s="11">
        <v>1435.5580623780002</v>
      </c>
      <c r="GB4" s="11">
        <v>1614.228633106</v>
      </c>
      <c r="GC4" s="11">
        <v>2293.0501114809999</v>
      </c>
      <c r="GD4" s="11">
        <v>2192.3581292130002</v>
      </c>
      <c r="GE4" s="11">
        <v>1811.740080672</v>
      </c>
      <c r="GF4" s="11">
        <v>2204.795635163</v>
      </c>
      <c r="GG4" s="11">
        <v>1882.3286826670001</v>
      </c>
      <c r="GH4" s="11">
        <v>2137.6591953810002</v>
      </c>
      <c r="GI4" s="11">
        <v>1921.410220621</v>
      </c>
      <c r="GJ4" s="11">
        <v>2181.2215812110003</v>
      </c>
      <c r="GK4" s="11">
        <v>1591.3879080030001</v>
      </c>
      <c r="GL4" s="12">
        <v>1849.3213820919998</v>
      </c>
      <c r="GM4" s="12">
        <v>1595.0464208089998</v>
      </c>
      <c r="GN4" s="12">
        <v>1795.8413952830003</v>
      </c>
      <c r="GO4" s="12">
        <v>2213.9597514760003</v>
      </c>
      <c r="GP4" s="12">
        <v>2279.4688096239997</v>
      </c>
      <c r="GQ4" s="12">
        <v>1694.7280754199999</v>
      </c>
      <c r="GR4" s="12">
        <v>2286.967802267</v>
      </c>
      <c r="GS4" s="12">
        <v>1808.9843542450001</v>
      </c>
      <c r="GT4" s="12">
        <v>2227.9516970340001</v>
      </c>
      <c r="GU4" s="12">
        <v>1947.9167391440001</v>
      </c>
      <c r="GV4" s="12">
        <v>2158.001089718</v>
      </c>
      <c r="GW4" s="12">
        <v>1719.0685062780001</v>
      </c>
      <c r="GX4" s="157">
        <v>1987.3436059480002</v>
      </c>
      <c r="GY4" s="157">
        <v>1689.8486228659999</v>
      </c>
      <c r="GZ4" s="157">
        <v>1670.3117746889998</v>
      </c>
      <c r="HA4" s="157">
        <v>1075.7768779329999</v>
      </c>
      <c r="HB4" s="157">
        <v>1448.0158133360003</v>
      </c>
      <c r="HC4" s="157">
        <v>1794.1035551259999</v>
      </c>
      <c r="HD4" s="157">
        <v>2124.0135847320003</v>
      </c>
      <c r="HE4" s="157">
        <v>1917.4554389960001</v>
      </c>
      <c r="HF4" s="157">
        <v>2499.0326865889997</v>
      </c>
      <c r="HG4" s="157">
        <v>1885.9781994260004</v>
      </c>
      <c r="HH4" s="157">
        <v>2356.9089291479995</v>
      </c>
      <c r="HI4" s="157">
        <v>2290.2524754569995</v>
      </c>
      <c r="HJ4" s="162">
        <v>2015.4835425760002</v>
      </c>
      <c r="HK4" s="162">
        <v>1715.8009040940003</v>
      </c>
      <c r="HL4" s="162">
        <v>1961.1025373499999</v>
      </c>
      <c r="HM4" s="162">
        <v>2376.4182955290003</v>
      </c>
      <c r="HN4" s="162">
        <v>2580.4311053190004</v>
      </c>
      <c r="HO4" s="162">
        <v>1861.138448254</v>
      </c>
      <c r="HP4" s="162">
        <v>2419.9808894689995</v>
      </c>
      <c r="HQ4" s="162">
        <v>1933.2349474300004</v>
      </c>
      <c r="HR4" s="162">
        <v>2528.8351176839997</v>
      </c>
      <c r="HS4" s="162">
        <v>2167.0619417789999</v>
      </c>
      <c r="HT4" s="162">
        <v>2678.8939097809998</v>
      </c>
      <c r="HU4" s="162">
        <v>2170.8782761369998</v>
      </c>
      <c r="HV4" s="162">
        <v>2288.5460974770003</v>
      </c>
      <c r="HW4" s="162">
        <v>1893.3392896509999</v>
      </c>
      <c r="HX4" s="162">
        <v>2252.6018098459999</v>
      </c>
      <c r="HY4" s="162">
        <v>3116.3321059039999</v>
      </c>
      <c r="HZ4" s="162">
        <v>3241.9092968249997</v>
      </c>
      <c r="IA4" s="162">
        <v>2168.7629193399998</v>
      </c>
      <c r="IB4" s="162">
        <v>2830.2325402469996</v>
      </c>
      <c r="IC4" s="162">
        <v>2170.8190062859999</v>
      </c>
      <c r="ID4" s="162">
        <v>2906.530687337</v>
      </c>
      <c r="IE4" s="162">
        <v>2085.8314743590004</v>
      </c>
      <c r="IF4" s="162">
        <v>2798.0153501540003</v>
      </c>
      <c r="IG4" s="162">
        <v>2208.6963590349997</v>
      </c>
      <c r="IH4" s="162">
        <v>2313.7939413660006</v>
      </c>
      <c r="II4" s="162">
        <v>1882.3280705669999</v>
      </c>
      <c r="IJ4" s="162">
        <v>2541.6816199550003</v>
      </c>
      <c r="IK4" s="162">
        <v>2929.0321687449996</v>
      </c>
      <c r="IL4" s="162">
        <v>3323.9881686999997</v>
      </c>
      <c r="IM4" s="162">
        <v>2437.9879743860001</v>
      </c>
      <c r="IN4" s="162">
        <v>2962.2021577759997</v>
      </c>
      <c r="IO4" s="162">
        <v>2441.3896434349999</v>
      </c>
      <c r="IP4" s="162">
        <v>2996.6677465180005</v>
      </c>
      <c r="IQ4" s="162">
        <v>2436.6934816090002</v>
      </c>
      <c r="IR4" s="162">
        <v>2988.6901219080005</v>
      </c>
      <c r="IS4" s="162">
        <v>2495.1373023790002</v>
      </c>
      <c r="IT4" s="157">
        <v>2901.7446344780005</v>
      </c>
      <c r="IU4" s="157">
        <v>2370.0602069780002</v>
      </c>
      <c r="IV4" s="157">
        <v>2680.8021049700001</v>
      </c>
      <c r="IW4" s="157">
        <v>4063.1005273820001</v>
      </c>
      <c r="IX4" s="157">
        <v>4387.6120386270004</v>
      </c>
      <c r="IY4" s="157">
        <v>2655.7522247849997</v>
      </c>
      <c r="IZ4" s="157">
        <v>3658.4921802580002</v>
      </c>
      <c r="JA4" s="157"/>
      <c r="JB4" s="157"/>
      <c r="JC4" s="157"/>
      <c r="JD4" s="157"/>
      <c r="JE4" s="157"/>
    </row>
    <row r="5" spans="1:265" x14ac:dyDescent="0.25">
      <c r="A5" s="13" t="s">
        <v>3</v>
      </c>
      <c r="B5" s="14">
        <v>4.9185127230000001</v>
      </c>
      <c r="C5" s="14">
        <v>4.815990073</v>
      </c>
      <c r="D5" s="14">
        <v>12.820834074</v>
      </c>
      <c r="E5" s="14">
        <v>7.2059620740000003</v>
      </c>
      <c r="F5" s="14">
        <v>19.082454722999998</v>
      </c>
      <c r="G5" s="14">
        <v>8.2558646519999996</v>
      </c>
      <c r="H5" s="14">
        <v>10.076614793000001</v>
      </c>
      <c r="I5" s="14">
        <v>14.777370020000001</v>
      </c>
      <c r="J5" s="14">
        <v>15.011132691999999</v>
      </c>
      <c r="K5" s="14">
        <v>30.270592757999999</v>
      </c>
      <c r="L5" s="14">
        <v>367.39232796800002</v>
      </c>
      <c r="M5" s="14">
        <v>66.883475621999992</v>
      </c>
      <c r="N5" s="14">
        <v>7.9776969939999995</v>
      </c>
      <c r="O5" s="14">
        <v>10.778831436000001</v>
      </c>
      <c r="P5" s="14">
        <v>97.130089213000005</v>
      </c>
      <c r="Q5" s="14">
        <v>35.26444869800001</v>
      </c>
      <c r="R5" s="14">
        <v>42.482453081000003</v>
      </c>
      <c r="S5" s="14">
        <v>23.589444705999998</v>
      </c>
      <c r="T5" s="14">
        <v>265.582122857</v>
      </c>
      <c r="U5" s="14">
        <v>35.215966416000001</v>
      </c>
      <c r="V5" s="14">
        <v>142.086412739</v>
      </c>
      <c r="W5" s="14">
        <v>35.338470756999996</v>
      </c>
      <c r="X5" s="14">
        <v>107.071776594</v>
      </c>
      <c r="Y5" s="14">
        <v>98.821790281999995</v>
      </c>
      <c r="Z5" s="14">
        <v>36.798416928000002</v>
      </c>
      <c r="AA5" s="14">
        <v>35.408271790000001</v>
      </c>
      <c r="AB5" s="14">
        <v>32.096818798999998</v>
      </c>
      <c r="AC5" s="14">
        <v>157.984339132</v>
      </c>
      <c r="AD5" s="14">
        <v>123.16071422399999</v>
      </c>
      <c r="AE5" s="14">
        <v>81.588600554999999</v>
      </c>
      <c r="AF5" s="14">
        <v>141.27151272200001</v>
      </c>
      <c r="AG5" s="14">
        <v>46.721308168</v>
      </c>
      <c r="AH5" s="14">
        <v>87.382297398000006</v>
      </c>
      <c r="AI5" s="14">
        <v>32.902341482999994</v>
      </c>
      <c r="AJ5" s="14">
        <v>73.982703490000006</v>
      </c>
      <c r="AK5" s="14">
        <v>79.982809431999996</v>
      </c>
      <c r="AL5" s="14">
        <v>38.273550945999993</v>
      </c>
      <c r="AM5" s="14">
        <v>26.947120558000002</v>
      </c>
      <c r="AN5" s="14">
        <v>65.960687452000016</v>
      </c>
      <c r="AO5" s="14">
        <v>197.15226777399997</v>
      </c>
      <c r="AP5" s="14">
        <v>113.40984618800002</v>
      </c>
      <c r="AQ5" s="14">
        <v>64.099105351999995</v>
      </c>
      <c r="AR5" s="14">
        <v>111.847236974</v>
      </c>
      <c r="AS5" s="14">
        <v>80.217981739999999</v>
      </c>
      <c r="AT5" s="14">
        <v>99.789183729000001</v>
      </c>
      <c r="AU5" s="14">
        <v>59.813443737</v>
      </c>
      <c r="AV5" s="14">
        <v>110.90300636000001</v>
      </c>
      <c r="AW5" s="14">
        <v>49.599068362999994</v>
      </c>
      <c r="AX5" s="14">
        <v>38.762011520999991</v>
      </c>
      <c r="AY5" s="14">
        <v>8.1267408279999991</v>
      </c>
      <c r="AZ5" s="14">
        <v>9.3844839230000012</v>
      </c>
      <c r="BA5" s="14">
        <v>4.875766874</v>
      </c>
      <c r="BB5" s="14">
        <v>12.221376746000001</v>
      </c>
      <c r="BC5" s="14">
        <v>9.4494498740000008</v>
      </c>
      <c r="BD5" s="14">
        <v>523.449398481</v>
      </c>
      <c r="BE5" s="14">
        <v>158.21277782400003</v>
      </c>
      <c r="BF5" s="14">
        <v>209.60784365800001</v>
      </c>
      <c r="BG5" s="14">
        <v>10.041369096</v>
      </c>
      <c r="BH5" s="14">
        <v>50.744751397000002</v>
      </c>
      <c r="BI5" s="14">
        <v>193.64865981</v>
      </c>
      <c r="BJ5" s="14">
        <v>45.857507801000004</v>
      </c>
      <c r="BK5" s="14">
        <v>9.1788278330000015</v>
      </c>
      <c r="BL5" s="14">
        <v>33.872102403999996</v>
      </c>
      <c r="BM5" s="14">
        <v>40.171385293000007</v>
      </c>
      <c r="BN5" s="14">
        <v>526.84864441600007</v>
      </c>
      <c r="BO5" s="14">
        <v>9.9382261439999997</v>
      </c>
      <c r="BP5" s="14">
        <v>15.830126229000001</v>
      </c>
      <c r="BQ5" s="14">
        <v>122.895675004</v>
      </c>
      <c r="BR5" s="14">
        <v>9.5434347199999987</v>
      </c>
      <c r="BS5" s="14">
        <v>290.21866282799999</v>
      </c>
      <c r="BT5" s="14">
        <v>235.92126480000002</v>
      </c>
      <c r="BU5" s="14">
        <v>232.90655572599999</v>
      </c>
      <c r="BV5" s="14">
        <v>4.7666443540000003</v>
      </c>
      <c r="BW5" s="14">
        <v>89.514432284999998</v>
      </c>
      <c r="BX5" s="14">
        <v>69.137855505000019</v>
      </c>
      <c r="BY5" s="14">
        <v>464.515736248</v>
      </c>
      <c r="BZ5" s="14">
        <v>390.75553852100001</v>
      </c>
      <c r="CA5" s="14">
        <v>104.83913022599999</v>
      </c>
      <c r="CB5" s="14">
        <v>301.18493088799994</v>
      </c>
      <c r="CC5" s="14">
        <v>132.46861965099998</v>
      </c>
      <c r="CD5" s="14">
        <v>261.16570077599999</v>
      </c>
      <c r="CE5" s="14">
        <v>56.872516940000011</v>
      </c>
      <c r="CF5" s="14">
        <v>257.22810950600001</v>
      </c>
      <c r="CG5" s="14">
        <v>60.497742285999998</v>
      </c>
      <c r="CH5" s="14">
        <v>73.547767714000017</v>
      </c>
      <c r="CI5" s="14">
        <v>62.316473916</v>
      </c>
      <c r="CJ5" s="14">
        <v>63.929029241999999</v>
      </c>
      <c r="CK5" s="14">
        <v>297.56848282699997</v>
      </c>
      <c r="CL5" s="14">
        <v>330.43056903700005</v>
      </c>
      <c r="CM5" s="14">
        <v>221.84439372899996</v>
      </c>
      <c r="CN5" s="14">
        <v>282.78444873599994</v>
      </c>
      <c r="CO5" s="14">
        <v>76.752369165000019</v>
      </c>
      <c r="CP5" s="14">
        <v>290.50870222199995</v>
      </c>
      <c r="CQ5" s="14">
        <v>66.937242273999999</v>
      </c>
      <c r="CR5" s="14">
        <v>266.43195127500002</v>
      </c>
      <c r="CS5" s="14">
        <v>62.548394086999998</v>
      </c>
      <c r="CT5" s="14">
        <v>78.721824815000005</v>
      </c>
      <c r="CU5" s="14">
        <v>56.837241127999995</v>
      </c>
      <c r="CV5" s="14">
        <v>104.46437628199999</v>
      </c>
      <c r="CW5" s="14">
        <v>335.89694602899993</v>
      </c>
      <c r="CX5" s="14">
        <v>413.80554340800001</v>
      </c>
      <c r="CY5" s="14">
        <v>168.76127647999999</v>
      </c>
      <c r="CZ5" s="14">
        <v>474.64368673500002</v>
      </c>
      <c r="DA5" s="14">
        <v>64.925393762000013</v>
      </c>
      <c r="DB5" s="14">
        <v>400.95854959300004</v>
      </c>
      <c r="DC5" s="14">
        <v>77.559277908000013</v>
      </c>
      <c r="DD5" s="14">
        <v>357.98361570000003</v>
      </c>
      <c r="DE5" s="14">
        <v>76.051381230999993</v>
      </c>
      <c r="DF5" s="14">
        <v>87.397015224000015</v>
      </c>
      <c r="DG5" s="14">
        <v>51.786166336000015</v>
      </c>
      <c r="DH5" s="14">
        <v>104.44221938000001</v>
      </c>
      <c r="DI5" s="14">
        <v>384.41363091599993</v>
      </c>
      <c r="DJ5" s="14">
        <v>489.61051050500009</v>
      </c>
      <c r="DK5" s="14">
        <v>175.05419437899999</v>
      </c>
      <c r="DL5" s="14">
        <v>539.40389321400005</v>
      </c>
      <c r="DM5" s="14">
        <v>121.81650904399999</v>
      </c>
      <c r="DN5" s="14">
        <v>412.43222138700008</v>
      </c>
      <c r="DO5" s="14">
        <v>82.927489279999989</v>
      </c>
      <c r="DP5" s="14">
        <v>372.78548379000011</v>
      </c>
      <c r="DQ5" s="14">
        <v>81.169739320000005</v>
      </c>
      <c r="DR5" s="14">
        <v>106.33461259200003</v>
      </c>
      <c r="DS5" s="14">
        <v>61.969506587999994</v>
      </c>
      <c r="DT5" s="14">
        <v>126.72827473899999</v>
      </c>
      <c r="DU5" s="14">
        <v>446.91702605400002</v>
      </c>
      <c r="DV5" s="14">
        <v>506.85047870099999</v>
      </c>
      <c r="DW5" s="14">
        <v>151.90594317600002</v>
      </c>
      <c r="DX5" s="14">
        <v>479.72092897499999</v>
      </c>
      <c r="DY5" s="14">
        <v>94.622766800000008</v>
      </c>
      <c r="DZ5" s="14">
        <v>401.78978142800003</v>
      </c>
      <c r="EA5" s="14">
        <v>99.531173057999993</v>
      </c>
      <c r="EB5" s="14">
        <v>535.67991580399985</v>
      </c>
      <c r="EC5" s="14">
        <v>85.525923934999994</v>
      </c>
      <c r="ED5" s="14">
        <v>178.24839800800001</v>
      </c>
      <c r="EE5" s="14">
        <v>67.470920308999993</v>
      </c>
      <c r="EF5" s="14">
        <v>163.46373297900001</v>
      </c>
      <c r="EG5" s="14">
        <v>464.51272854799998</v>
      </c>
      <c r="EH5" s="14">
        <v>676.40899777999994</v>
      </c>
      <c r="EI5" s="14">
        <v>228.671315593</v>
      </c>
      <c r="EJ5" s="14">
        <v>506.59523839600001</v>
      </c>
      <c r="EK5" s="14">
        <v>94.110853944999988</v>
      </c>
      <c r="EL5" s="14">
        <v>476.895001127</v>
      </c>
      <c r="EM5" s="14">
        <v>230.39088688299998</v>
      </c>
      <c r="EN5" s="14">
        <v>461.39673846700003</v>
      </c>
      <c r="EO5" s="14">
        <v>133.38418099100002</v>
      </c>
      <c r="EP5" s="14">
        <v>199.311711645</v>
      </c>
      <c r="EQ5" s="14">
        <v>107.41655665299999</v>
      </c>
      <c r="ER5" s="14">
        <v>219.71078577899999</v>
      </c>
      <c r="ES5" s="14">
        <v>637.36132985300014</v>
      </c>
      <c r="ET5" s="14">
        <v>625.11057184599997</v>
      </c>
      <c r="EU5" s="14">
        <v>232.01283770499998</v>
      </c>
      <c r="EV5" s="14">
        <v>492.41383956300001</v>
      </c>
      <c r="EW5" s="14">
        <v>110.63168988499999</v>
      </c>
      <c r="EX5" s="14">
        <v>443.19362851199998</v>
      </c>
      <c r="EY5" s="14">
        <v>258.66766363599999</v>
      </c>
      <c r="EZ5" s="14">
        <v>431.24183805500007</v>
      </c>
      <c r="FA5" s="14">
        <v>160.46274441600002</v>
      </c>
      <c r="FB5" s="14">
        <v>227.92090875399998</v>
      </c>
      <c r="FC5" s="14">
        <v>84.652676654000004</v>
      </c>
      <c r="FD5" s="14">
        <v>228.90874932100002</v>
      </c>
      <c r="FE5" s="14">
        <v>657.57474274599997</v>
      </c>
      <c r="FF5" s="14">
        <v>730.77933325499998</v>
      </c>
      <c r="FG5" s="14">
        <v>272.66690754199999</v>
      </c>
      <c r="FH5" s="14">
        <v>554.07650074799994</v>
      </c>
      <c r="FI5" s="14">
        <v>155.02199874900001</v>
      </c>
      <c r="FJ5" s="14">
        <v>540.96923728799993</v>
      </c>
      <c r="FK5" s="14">
        <v>268.98944524300003</v>
      </c>
      <c r="FL5" s="14">
        <v>518.96860925399983</v>
      </c>
      <c r="FM5" s="14">
        <v>18.112792850999998</v>
      </c>
      <c r="FN5" s="14">
        <v>261.08431179400003</v>
      </c>
      <c r="FO5" s="14">
        <v>112.43828372500001</v>
      </c>
      <c r="FP5" s="14">
        <v>118.27529379800001</v>
      </c>
      <c r="FQ5" s="14">
        <v>649.1019516839998</v>
      </c>
      <c r="FR5" s="14">
        <v>870.4106927979999</v>
      </c>
      <c r="FS5" s="14">
        <v>380.58187440900002</v>
      </c>
      <c r="FT5" s="14">
        <v>645.45086202500011</v>
      </c>
      <c r="FU5" s="14">
        <v>306.85078474500006</v>
      </c>
      <c r="FV5" s="14">
        <v>602.97699578800018</v>
      </c>
      <c r="FW5" s="14">
        <v>327.08446276700005</v>
      </c>
      <c r="FX5" s="14">
        <v>585.24241421799991</v>
      </c>
      <c r="FY5" s="14">
        <v>187.59268937500002</v>
      </c>
      <c r="FZ5" s="14">
        <v>314.94137429799997</v>
      </c>
      <c r="GA5" s="14">
        <v>129.19890723</v>
      </c>
      <c r="GB5" s="6">
        <v>154.21055376800001</v>
      </c>
      <c r="GC5" s="6">
        <v>703.42494635900005</v>
      </c>
      <c r="GD5" s="6">
        <v>702.29416376800009</v>
      </c>
      <c r="GE5" s="6">
        <v>340.18758824299994</v>
      </c>
      <c r="GF5" s="6">
        <v>759.96839047599997</v>
      </c>
      <c r="GG5" s="6">
        <v>319.95627627900001</v>
      </c>
      <c r="GH5" s="6">
        <v>658.28118689200005</v>
      </c>
      <c r="GI5" s="6">
        <v>370.02738948300004</v>
      </c>
      <c r="GJ5" s="6">
        <v>620.88066688900017</v>
      </c>
      <c r="GK5" s="6">
        <v>186.93127711599999</v>
      </c>
      <c r="GL5" s="7">
        <v>368.78704122300002</v>
      </c>
      <c r="GM5" s="7">
        <v>176.86689867499999</v>
      </c>
      <c r="GN5" s="7">
        <v>414.16955743599999</v>
      </c>
      <c r="GO5" s="7">
        <v>813.28127649800012</v>
      </c>
      <c r="GP5" s="7">
        <v>803.75131760900001</v>
      </c>
      <c r="GQ5" s="7">
        <v>423.60195590299998</v>
      </c>
      <c r="GR5" s="7">
        <v>752.57867484899998</v>
      </c>
      <c r="GS5" s="7">
        <v>239.675917653</v>
      </c>
      <c r="GT5" s="7">
        <v>743.25175174399999</v>
      </c>
      <c r="GU5" s="7">
        <v>405.04089447799998</v>
      </c>
      <c r="GV5" s="7">
        <v>659.28723072299999</v>
      </c>
      <c r="GW5" s="7">
        <v>212.42550222200001</v>
      </c>
      <c r="GX5" s="156">
        <v>336.229990751</v>
      </c>
      <c r="GY5" s="156">
        <v>136.38919294500002</v>
      </c>
      <c r="GZ5" s="156">
        <v>493.48855527200004</v>
      </c>
      <c r="HA5" s="156">
        <v>264.89117648199999</v>
      </c>
      <c r="HB5" s="156">
        <v>308.32559026799998</v>
      </c>
      <c r="HC5" s="156">
        <v>452.17791019999999</v>
      </c>
      <c r="HD5" s="156">
        <v>696.533787448</v>
      </c>
      <c r="HE5" s="156">
        <v>404.45495482599995</v>
      </c>
      <c r="HF5" s="156">
        <v>1020.021458761</v>
      </c>
      <c r="HG5" s="156">
        <v>406.53628251700002</v>
      </c>
      <c r="HH5" s="156">
        <v>825.05447705499989</v>
      </c>
      <c r="HI5" s="156">
        <v>626.1358405269998</v>
      </c>
      <c r="HJ5" s="161">
        <v>472.89075626299996</v>
      </c>
      <c r="HK5" s="161">
        <v>266.53974023200004</v>
      </c>
      <c r="HL5" s="161">
        <v>469.329252838</v>
      </c>
      <c r="HM5" s="161">
        <v>913.20803721200002</v>
      </c>
      <c r="HN5" s="161">
        <v>1114.8242465339999</v>
      </c>
      <c r="HO5" s="161">
        <v>383.53446907399996</v>
      </c>
      <c r="HP5" s="161">
        <v>809.31364049499985</v>
      </c>
      <c r="HQ5" s="161">
        <v>307.43636395700003</v>
      </c>
      <c r="HR5" s="161">
        <v>795.350050872</v>
      </c>
      <c r="HS5" s="161">
        <v>307.77796732899992</v>
      </c>
      <c r="HT5" s="161">
        <v>813.58659574299998</v>
      </c>
      <c r="HU5" s="161">
        <v>280.19934879700003</v>
      </c>
      <c r="HV5" s="161">
        <v>421.10484759400009</v>
      </c>
      <c r="HW5" s="161">
        <v>227.28879016300002</v>
      </c>
      <c r="HX5" s="161">
        <v>613.45548681000002</v>
      </c>
      <c r="HY5" s="161">
        <v>1408.93740981</v>
      </c>
      <c r="HZ5" s="161">
        <v>1595.1974563019996</v>
      </c>
      <c r="IA5" s="161">
        <v>443.29118539000001</v>
      </c>
      <c r="IB5" s="161">
        <v>1082.4033166279999</v>
      </c>
      <c r="IC5" s="161">
        <v>351.02799111000002</v>
      </c>
      <c r="ID5" s="161">
        <v>994.23640475900004</v>
      </c>
      <c r="IE5" s="161">
        <v>326.64276474000002</v>
      </c>
      <c r="IF5" s="161">
        <v>948.24027034599999</v>
      </c>
      <c r="IG5" s="161">
        <v>341.64471045499994</v>
      </c>
      <c r="IH5" s="161">
        <v>443.41364999199999</v>
      </c>
      <c r="II5" s="161">
        <v>239.05389825099999</v>
      </c>
      <c r="IJ5" s="161">
        <v>616.86139367300007</v>
      </c>
      <c r="IK5" s="161">
        <v>1142.2742217569999</v>
      </c>
      <c r="IL5" s="161">
        <v>1436.5421626030002</v>
      </c>
      <c r="IM5" s="161">
        <v>432.07030338499999</v>
      </c>
      <c r="IN5" s="161">
        <v>965.57501229900004</v>
      </c>
      <c r="IO5" s="161">
        <v>368.20598567800005</v>
      </c>
      <c r="IP5" s="161">
        <v>957.01207948300009</v>
      </c>
      <c r="IQ5" s="161">
        <v>317.93401691099996</v>
      </c>
      <c r="IR5" s="161">
        <v>893.18741488399996</v>
      </c>
      <c r="IS5" s="161">
        <v>353.06818122300001</v>
      </c>
      <c r="IT5" s="156">
        <v>545.28084978200002</v>
      </c>
      <c r="IU5" s="156">
        <v>313.23559778500004</v>
      </c>
      <c r="IV5" s="156">
        <v>677.62462444999994</v>
      </c>
      <c r="IW5" s="156">
        <v>1832.8138256409998</v>
      </c>
      <c r="IX5" s="156">
        <v>1958.8730648890003</v>
      </c>
      <c r="IY5" s="156">
        <v>471.63238458200004</v>
      </c>
      <c r="IZ5" s="156">
        <v>33.640091995000006</v>
      </c>
      <c r="JA5" s="156"/>
      <c r="JB5" s="156"/>
      <c r="JC5" s="156"/>
      <c r="JD5" s="156"/>
      <c r="JE5" s="156"/>
    </row>
    <row r="6" spans="1:265" x14ac:dyDescent="0.25">
      <c r="A6" s="13" t="s">
        <v>4</v>
      </c>
      <c r="B6" s="14">
        <v>51.019027981000008</v>
      </c>
      <c r="C6" s="14">
        <v>39.737610391000004</v>
      </c>
      <c r="D6" s="14">
        <v>202.51609236600001</v>
      </c>
      <c r="E6" s="14">
        <v>111.518850923</v>
      </c>
      <c r="F6" s="14">
        <v>111.92845023299999</v>
      </c>
      <c r="G6" s="14">
        <v>106.667379676</v>
      </c>
      <c r="H6" s="14">
        <v>116.175969947</v>
      </c>
      <c r="I6" s="14">
        <v>132.635347927</v>
      </c>
      <c r="J6" s="14">
        <v>131.73927325900002</v>
      </c>
      <c r="K6" s="14">
        <v>110.205259377</v>
      </c>
      <c r="L6" s="14">
        <v>1068.0911039990001</v>
      </c>
      <c r="M6" s="14">
        <v>254.0617740699999</v>
      </c>
      <c r="N6" s="14">
        <v>85.834171026999996</v>
      </c>
      <c r="O6" s="14">
        <v>189.25612254399999</v>
      </c>
      <c r="P6" s="14">
        <v>381.00556851099998</v>
      </c>
      <c r="Q6" s="14">
        <v>140.41586991599999</v>
      </c>
      <c r="R6" s="14">
        <v>132.645984148</v>
      </c>
      <c r="S6" s="14">
        <v>173.36172170100002</v>
      </c>
      <c r="T6" s="14">
        <v>493.15296958599998</v>
      </c>
      <c r="U6" s="14">
        <v>274.34497837499998</v>
      </c>
      <c r="V6" s="14">
        <v>252.51800654799999</v>
      </c>
      <c r="W6" s="14">
        <v>335.42879814499997</v>
      </c>
      <c r="X6" s="14">
        <v>174.48125637699999</v>
      </c>
      <c r="Y6" s="14">
        <v>292.30478601200002</v>
      </c>
      <c r="Z6" s="14">
        <v>210.208141759</v>
      </c>
      <c r="AA6" s="14">
        <v>270.35356731499996</v>
      </c>
      <c r="AB6" s="14">
        <v>237.55373536499999</v>
      </c>
      <c r="AC6" s="14">
        <v>242.15942922099998</v>
      </c>
      <c r="AD6" s="14">
        <v>261.29413435599997</v>
      </c>
      <c r="AE6" s="14">
        <v>288.738113656</v>
      </c>
      <c r="AF6" s="14">
        <v>266.52048426900001</v>
      </c>
      <c r="AG6" s="14">
        <v>277.34065295699997</v>
      </c>
      <c r="AH6" s="14">
        <v>314.879428921</v>
      </c>
      <c r="AI6" s="14">
        <v>279.35724434899998</v>
      </c>
      <c r="AJ6" s="14">
        <v>322.95929860199999</v>
      </c>
      <c r="AK6" s="14">
        <v>417.39244739899999</v>
      </c>
      <c r="AL6" s="14">
        <v>293.95890341399996</v>
      </c>
      <c r="AM6" s="14">
        <v>296.02888413900001</v>
      </c>
      <c r="AN6" s="14">
        <v>304.34103991699999</v>
      </c>
      <c r="AO6" s="14">
        <v>277.70160718</v>
      </c>
      <c r="AP6" s="14">
        <v>329.681797335</v>
      </c>
      <c r="AQ6" s="14">
        <v>315.93879634900003</v>
      </c>
      <c r="AR6" s="14">
        <v>340.96366369500004</v>
      </c>
      <c r="AS6" s="14">
        <v>386.18733472600002</v>
      </c>
      <c r="AT6" s="14">
        <v>322.62693860299999</v>
      </c>
      <c r="AU6" s="14">
        <v>455.99846480600002</v>
      </c>
      <c r="AV6" s="14">
        <v>364.00948400100003</v>
      </c>
      <c r="AW6" s="14">
        <v>384.27332928499993</v>
      </c>
      <c r="AX6" s="14">
        <v>349.50211045000003</v>
      </c>
      <c r="AY6" s="14">
        <v>219.76587958800002</v>
      </c>
      <c r="AZ6" s="14">
        <v>280.91403794899998</v>
      </c>
      <c r="BA6" s="14">
        <v>218.57605141800002</v>
      </c>
      <c r="BB6" s="14">
        <v>288.178977702</v>
      </c>
      <c r="BC6" s="14">
        <v>258.27632280299997</v>
      </c>
      <c r="BD6" s="14">
        <v>903.59106466200001</v>
      </c>
      <c r="BE6" s="14">
        <v>545.28336556700003</v>
      </c>
      <c r="BF6" s="14">
        <v>429.74790621800003</v>
      </c>
      <c r="BG6" s="14">
        <v>264.57548660200001</v>
      </c>
      <c r="BH6" s="14">
        <v>477.003126909</v>
      </c>
      <c r="BI6" s="14">
        <v>595.38400774699994</v>
      </c>
      <c r="BJ6" s="14">
        <v>452.99097703500001</v>
      </c>
      <c r="BK6" s="14">
        <v>321.14049802399995</v>
      </c>
      <c r="BL6" s="14">
        <v>479.27699498599998</v>
      </c>
      <c r="BM6" s="14">
        <v>484.78027176299997</v>
      </c>
      <c r="BN6" s="14">
        <v>664.43995579700004</v>
      </c>
      <c r="BO6" s="14">
        <v>297.37999737299998</v>
      </c>
      <c r="BP6" s="14">
        <v>368.28378598699999</v>
      </c>
      <c r="BQ6" s="14">
        <v>488.76285098099999</v>
      </c>
      <c r="BR6" s="14">
        <v>342.85084691500003</v>
      </c>
      <c r="BS6" s="14">
        <v>694.78067475400007</v>
      </c>
      <c r="BT6" s="14">
        <v>626.65748905800012</v>
      </c>
      <c r="BU6" s="14">
        <v>681.54744728600008</v>
      </c>
      <c r="BV6" s="14">
        <v>211.648672519</v>
      </c>
      <c r="BW6" s="14">
        <v>478.72076372800001</v>
      </c>
      <c r="BX6" s="14">
        <v>481.43656149000003</v>
      </c>
      <c r="BY6" s="14">
        <v>608.63984924800002</v>
      </c>
      <c r="BZ6" s="14">
        <v>403.48329885800001</v>
      </c>
      <c r="CA6" s="14">
        <v>501.79849515800004</v>
      </c>
      <c r="CB6" s="14">
        <v>484.42853188399999</v>
      </c>
      <c r="CC6" s="14">
        <v>511.82850234500006</v>
      </c>
      <c r="CD6" s="14">
        <v>507.89315399799995</v>
      </c>
      <c r="CE6" s="14">
        <v>563.35700976300006</v>
      </c>
      <c r="CF6" s="14">
        <v>568.57080651899992</v>
      </c>
      <c r="CG6" s="14">
        <v>620.00483837000002</v>
      </c>
      <c r="CH6" s="14">
        <v>575.28555964600002</v>
      </c>
      <c r="CI6" s="14">
        <v>594.79813745900003</v>
      </c>
      <c r="CJ6" s="14">
        <v>554.27330319600003</v>
      </c>
      <c r="CK6" s="14">
        <v>591.32017953399998</v>
      </c>
      <c r="CL6" s="14">
        <v>640.72881435799991</v>
      </c>
      <c r="CM6" s="14">
        <v>619.70074365899995</v>
      </c>
      <c r="CN6" s="14">
        <v>596.78624870599992</v>
      </c>
      <c r="CO6" s="14">
        <v>646.44588445099998</v>
      </c>
      <c r="CP6" s="14">
        <v>630.08717891399999</v>
      </c>
      <c r="CQ6" s="14">
        <v>723.820616159</v>
      </c>
      <c r="CR6" s="14">
        <v>693.08702585499998</v>
      </c>
      <c r="CS6" s="14">
        <v>819.35332249299995</v>
      </c>
      <c r="CT6" s="14">
        <v>705.47738206600002</v>
      </c>
      <c r="CU6" s="14">
        <v>600.02181311899994</v>
      </c>
      <c r="CV6" s="14">
        <v>749.35237954800004</v>
      </c>
      <c r="CW6" s="14">
        <v>686.70718342900011</v>
      </c>
      <c r="CX6" s="14">
        <v>690.33805963899999</v>
      </c>
      <c r="CY6" s="14">
        <v>788.29463840200003</v>
      </c>
      <c r="CZ6" s="14">
        <v>666.139801605</v>
      </c>
      <c r="DA6" s="14">
        <v>752.23452247</v>
      </c>
      <c r="DB6" s="14">
        <v>756.19390213600002</v>
      </c>
      <c r="DC6" s="14">
        <v>801.65482931099996</v>
      </c>
      <c r="DD6" s="14">
        <v>772.07643268799984</v>
      </c>
      <c r="DE6" s="14">
        <v>836.259850368</v>
      </c>
      <c r="DF6" s="14">
        <v>772.14321813899994</v>
      </c>
      <c r="DG6" s="14">
        <v>701.63633370599996</v>
      </c>
      <c r="DH6" s="14">
        <v>719.10554801600006</v>
      </c>
      <c r="DI6" s="14">
        <v>724.80646372599995</v>
      </c>
      <c r="DJ6" s="14">
        <v>766.15371584200011</v>
      </c>
      <c r="DK6" s="14">
        <v>721.44412577100002</v>
      </c>
      <c r="DL6" s="14">
        <v>780.96677351499989</v>
      </c>
      <c r="DM6" s="14">
        <v>789.83215837000012</v>
      </c>
      <c r="DN6" s="14">
        <v>752.35089437900001</v>
      </c>
      <c r="DO6" s="14">
        <v>823.39148094800009</v>
      </c>
      <c r="DP6" s="14">
        <v>865.35138765300007</v>
      </c>
      <c r="DQ6" s="14">
        <v>805.188264344</v>
      </c>
      <c r="DR6" s="14">
        <v>895.79075776399986</v>
      </c>
      <c r="DS6" s="14">
        <v>705.96936251099999</v>
      </c>
      <c r="DT6" s="14">
        <v>697.916211116</v>
      </c>
      <c r="DU6" s="14">
        <v>828.97896721399991</v>
      </c>
      <c r="DV6" s="14">
        <v>820.73023382600002</v>
      </c>
      <c r="DW6" s="14">
        <v>766.00486672099987</v>
      </c>
      <c r="DX6" s="14">
        <v>818.74335256099994</v>
      </c>
      <c r="DY6" s="14">
        <v>871.51261751000004</v>
      </c>
      <c r="DZ6" s="14">
        <v>856.98930704300005</v>
      </c>
      <c r="EA6" s="14">
        <v>854.869671219</v>
      </c>
      <c r="EB6" s="14">
        <v>848.098357061</v>
      </c>
      <c r="EC6" s="14">
        <v>973.44255654600011</v>
      </c>
      <c r="ED6" s="14">
        <v>975.34965772499993</v>
      </c>
      <c r="EE6" s="14">
        <v>826.76300119199993</v>
      </c>
      <c r="EF6" s="14">
        <v>935.97106415500002</v>
      </c>
      <c r="EG6" s="14">
        <v>965.44760096199991</v>
      </c>
      <c r="EH6" s="14">
        <v>955.98898692800003</v>
      </c>
      <c r="EI6" s="14">
        <v>952.37123936400008</v>
      </c>
      <c r="EJ6" s="14">
        <v>1049.091106736</v>
      </c>
      <c r="EK6" s="14">
        <v>956.36122785099997</v>
      </c>
      <c r="EL6" s="14">
        <v>1027.404043583</v>
      </c>
      <c r="EM6" s="14">
        <v>1117.8851794560001</v>
      </c>
      <c r="EN6" s="14">
        <v>972.19218977699984</v>
      </c>
      <c r="EO6" s="14">
        <v>1096.002103409</v>
      </c>
      <c r="EP6" s="14">
        <v>1064.0351457240001</v>
      </c>
      <c r="EQ6" s="14">
        <v>877.79345570499993</v>
      </c>
      <c r="ER6" s="14">
        <v>1041.276012114</v>
      </c>
      <c r="ES6" s="14">
        <v>994.87472354300007</v>
      </c>
      <c r="ET6" s="14">
        <v>975.593408092</v>
      </c>
      <c r="EU6" s="14">
        <v>1004.7822451970001</v>
      </c>
      <c r="EV6" s="14">
        <v>1058.5381275090001</v>
      </c>
      <c r="EW6" s="14">
        <v>983.16827480200004</v>
      </c>
      <c r="EX6" s="14">
        <v>1054.231393302</v>
      </c>
      <c r="EY6" s="14">
        <v>1036.9968583110001</v>
      </c>
      <c r="EZ6" s="14">
        <v>1003.193932026</v>
      </c>
      <c r="FA6" s="14">
        <v>1129.453794651</v>
      </c>
      <c r="FB6" s="14">
        <v>1075.3517464860001</v>
      </c>
      <c r="FC6" s="14">
        <v>931.09875648299999</v>
      </c>
      <c r="FD6" s="14">
        <v>1041.751446562</v>
      </c>
      <c r="FE6" s="14">
        <v>1049.4494941109999</v>
      </c>
      <c r="FF6" s="14">
        <v>1076.169102951</v>
      </c>
      <c r="FG6" s="14">
        <v>1064.09282134</v>
      </c>
      <c r="FH6" s="14">
        <v>1029.021654726</v>
      </c>
      <c r="FI6" s="14">
        <v>1156.8761443420001</v>
      </c>
      <c r="FJ6" s="14">
        <v>1120.8974836689999</v>
      </c>
      <c r="FK6" s="14">
        <v>1040.3226914690001</v>
      </c>
      <c r="FL6" s="14">
        <v>1107.8558393850001</v>
      </c>
      <c r="FM6" s="14">
        <v>712.185115913</v>
      </c>
      <c r="FN6" s="14">
        <v>1151.3448652740001</v>
      </c>
      <c r="FO6" s="14">
        <v>986.31981518499992</v>
      </c>
      <c r="FP6" s="14">
        <v>1159.4795775749999</v>
      </c>
      <c r="FQ6" s="14">
        <v>1103.8742659009999</v>
      </c>
      <c r="FR6" s="14">
        <v>1155.5851287159999</v>
      </c>
      <c r="FS6" s="14">
        <v>1152.8231439590002</v>
      </c>
      <c r="FT6" s="14">
        <v>1171.117876431</v>
      </c>
      <c r="FU6" s="14">
        <v>1254.866149643</v>
      </c>
      <c r="FV6" s="14">
        <v>1243.2066371449998</v>
      </c>
      <c r="FW6" s="14">
        <v>1182.7945784120002</v>
      </c>
      <c r="FX6" s="14">
        <v>1200.609266853</v>
      </c>
      <c r="FY6" s="14">
        <v>1305.847629932</v>
      </c>
      <c r="FZ6" s="14">
        <v>1318.1182466119999</v>
      </c>
      <c r="GA6" s="14">
        <v>1091.461576247</v>
      </c>
      <c r="GB6" s="6">
        <v>1222.4445893070001</v>
      </c>
      <c r="GC6" s="6">
        <v>1346.2312043319998</v>
      </c>
      <c r="GD6" s="6">
        <v>1276.1651989869999</v>
      </c>
      <c r="GE6" s="6">
        <v>1252.7402387070001</v>
      </c>
      <c r="GF6" s="6">
        <v>1215.0047790899998</v>
      </c>
      <c r="GG6" s="6">
        <v>1318.813409979</v>
      </c>
      <c r="GH6" s="6">
        <v>1239.9319973719998</v>
      </c>
      <c r="GI6" s="6">
        <v>1282.549055164</v>
      </c>
      <c r="GJ6" s="6">
        <v>1297.458082007</v>
      </c>
      <c r="GK6" s="6">
        <v>1145.528027368</v>
      </c>
      <c r="GL6" s="7">
        <v>1232.1432510489999</v>
      </c>
      <c r="GM6" s="7">
        <v>1197.9150561699998</v>
      </c>
      <c r="GN6" s="7">
        <v>1165.0487603380002</v>
      </c>
      <c r="GO6" s="7">
        <v>1178.6037045399999</v>
      </c>
      <c r="GP6" s="7">
        <v>1239.5382225420001</v>
      </c>
      <c r="GQ6" s="7">
        <v>1085.9575405640001</v>
      </c>
      <c r="GR6" s="7">
        <v>1273.5361822310001</v>
      </c>
      <c r="GS6" s="7">
        <v>1324.8878636430002</v>
      </c>
      <c r="GT6" s="7">
        <v>1249.035450908</v>
      </c>
      <c r="GU6" s="7">
        <v>1283.95484192</v>
      </c>
      <c r="GV6" s="7">
        <v>1236.9174152319999</v>
      </c>
      <c r="GW6" s="7">
        <v>1248.7600058750002</v>
      </c>
      <c r="GX6" s="156">
        <v>1384.3596450350001</v>
      </c>
      <c r="GY6" s="156">
        <v>1225.0634290329999</v>
      </c>
      <c r="GZ6" s="156">
        <v>1107.1975260609997</v>
      </c>
      <c r="HA6" s="156">
        <v>710.767923645</v>
      </c>
      <c r="HB6" s="156">
        <v>1003.2892296950001</v>
      </c>
      <c r="HC6" s="156">
        <v>1172.9151346369999</v>
      </c>
      <c r="HD6" s="156">
        <v>1225.301893545</v>
      </c>
      <c r="HE6" s="156">
        <v>1330.1673231700001</v>
      </c>
      <c r="HF6" s="156">
        <v>1299.103663715</v>
      </c>
      <c r="HG6" s="156">
        <v>1274.6090601070002</v>
      </c>
      <c r="HH6" s="156">
        <v>1334.404011503</v>
      </c>
      <c r="HI6" s="156">
        <v>1393.3215493799999</v>
      </c>
      <c r="HJ6" s="161">
        <v>1356.9956900620002</v>
      </c>
      <c r="HK6" s="161">
        <v>1251.3108461020001</v>
      </c>
      <c r="HL6" s="161">
        <v>1281.4301908279999</v>
      </c>
      <c r="HM6" s="161">
        <v>1271.9757611340001</v>
      </c>
      <c r="HN6" s="161">
        <v>1269.6256747280001</v>
      </c>
      <c r="HO6" s="161">
        <v>1268.0554006470002</v>
      </c>
      <c r="HP6" s="161">
        <v>1357.9834007299999</v>
      </c>
      <c r="HQ6" s="161">
        <v>1366.6763983430001</v>
      </c>
      <c r="HR6" s="161">
        <v>1479.3624427309999</v>
      </c>
      <c r="HS6" s="161">
        <v>1561.658949825</v>
      </c>
      <c r="HT6" s="161">
        <v>1562.857707917</v>
      </c>
      <c r="HU6" s="161">
        <v>1588.1180552169999</v>
      </c>
      <c r="HV6" s="161">
        <v>1599.068325299</v>
      </c>
      <c r="HW6" s="161">
        <v>1422.122603303</v>
      </c>
      <c r="HX6" s="161">
        <v>1360.1403967610001</v>
      </c>
      <c r="HY6" s="161">
        <v>1444.7673585490002</v>
      </c>
      <c r="HZ6" s="161">
        <v>1415.1925004310001</v>
      </c>
      <c r="IA6" s="161">
        <v>1465.356413149</v>
      </c>
      <c r="IB6" s="161">
        <v>1477.566144747</v>
      </c>
      <c r="IC6" s="161">
        <v>1511.0941054639998</v>
      </c>
      <c r="ID6" s="161">
        <v>1615.5870194660001</v>
      </c>
      <c r="IE6" s="161">
        <v>1488.2489286340001</v>
      </c>
      <c r="IF6" s="161">
        <v>1528.139667054</v>
      </c>
      <c r="IG6" s="161">
        <v>1559.9788132149999</v>
      </c>
      <c r="IH6" s="161">
        <v>1604.9208873540001</v>
      </c>
      <c r="II6" s="161">
        <v>1385.994563364</v>
      </c>
      <c r="IJ6" s="161">
        <v>1625.9252785580002</v>
      </c>
      <c r="IK6" s="161">
        <v>1547.6262825569997</v>
      </c>
      <c r="IL6" s="161">
        <v>1612.6567632479996</v>
      </c>
      <c r="IM6" s="161">
        <v>1724.8386792380002</v>
      </c>
      <c r="IN6" s="161">
        <v>1707.542749447</v>
      </c>
      <c r="IO6" s="161">
        <v>1763.6092638549999</v>
      </c>
      <c r="IP6" s="161">
        <v>1764.277678745</v>
      </c>
      <c r="IQ6" s="161">
        <v>1782.8872809300001</v>
      </c>
      <c r="IR6" s="161">
        <v>1754.392268008</v>
      </c>
      <c r="IS6" s="161">
        <v>1828.119375792</v>
      </c>
      <c r="IT6" s="156">
        <v>2000.2840759010001</v>
      </c>
      <c r="IU6" s="156">
        <v>1761.557042207</v>
      </c>
      <c r="IV6" s="156">
        <v>1709.5813134720001</v>
      </c>
      <c r="IW6" s="156">
        <v>1878.9974349710001</v>
      </c>
      <c r="IX6" s="156">
        <v>2047.9512028339998</v>
      </c>
      <c r="IY6" s="156">
        <v>1855.2041216919999</v>
      </c>
      <c r="IZ6" s="156">
        <v>138.220027362</v>
      </c>
      <c r="JA6" s="156"/>
      <c r="JB6" s="156"/>
      <c r="JC6" s="156"/>
      <c r="JD6" s="156"/>
      <c r="JE6" s="156"/>
    </row>
    <row r="7" spans="1:265" x14ac:dyDescent="0.25">
      <c r="A7" s="13" t="s">
        <v>5</v>
      </c>
      <c r="B7" s="14">
        <v>25.634772888000001</v>
      </c>
      <c r="C7" s="14">
        <v>18.644480049000002</v>
      </c>
      <c r="D7" s="14">
        <v>118.16595578800001</v>
      </c>
      <c r="E7" s="14">
        <v>60.968476783999996</v>
      </c>
      <c r="F7" s="14">
        <v>70.520159847999992</v>
      </c>
      <c r="G7" s="14">
        <v>69.005032225999997</v>
      </c>
      <c r="H7" s="14">
        <v>69.714311549000001</v>
      </c>
      <c r="I7" s="14">
        <v>81.401404157000002</v>
      </c>
      <c r="J7" s="14">
        <v>93.007620848000002</v>
      </c>
      <c r="K7" s="14">
        <v>86.493708183999999</v>
      </c>
      <c r="L7" s="14">
        <v>267.896274275</v>
      </c>
      <c r="M7" s="14">
        <v>761.92856841599996</v>
      </c>
      <c r="N7" s="14">
        <v>58.860449679999995</v>
      </c>
      <c r="O7" s="14">
        <v>112.566171904</v>
      </c>
      <c r="P7" s="14">
        <v>281.546935109</v>
      </c>
      <c r="Q7" s="14">
        <v>90.530715344000001</v>
      </c>
      <c r="R7" s="14">
        <v>76.448850476000004</v>
      </c>
      <c r="S7" s="14">
        <v>104.876761446</v>
      </c>
      <c r="T7" s="14">
        <v>335.68356411899998</v>
      </c>
      <c r="U7" s="14">
        <v>178.44192202400001</v>
      </c>
      <c r="V7" s="14">
        <v>165.352911885</v>
      </c>
      <c r="W7" s="14">
        <v>222.569956117</v>
      </c>
      <c r="X7" s="14">
        <v>128.64435031599999</v>
      </c>
      <c r="Y7" s="14">
        <v>218.383035667</v>
      </c>
      <c r="Z7" s="14">
        <v>144.44270920000002</v>
      </c>
      <c r="AA7" s="14">
        <v>185.105018304</v>
      </c>
      <c r="AB7" s="14">
        <v>150.61967765399999</v>
      </c>
      <c r="AC7" s="14">
        <v>170.26251029899998</v>
      </c>
      <c r="AD7" s="14">
        <v>184.46400087500001</v>
      </c>
      <c r="AE7" s="14">
        <v>215.49647093999999</v>
      </c>
      <c r="AF7" s="14">
        <v>186.73829983500002</v>
      </c>
      <c r="AG7" s="14">
        <v>208.23503409400001</v>
      </c>
      <c r="AH7" s="14">
        <v>230.22747156200001</v>
      </c>
      <c r="AI7" s="14">
        <v>211.29021178400001</v>
      </c>
      <c r="AJ7" s="14">
        <v>231.08522083700001</v>
      </c>
      <c r="AK7" s="14">
        <v>324.59489985099998</v>
      </c>
      <c r="AL7" s="14">
        <v>218.29335861299998</v>
      </c>
      <c r="AM7" s="14">
        <v>226.087874602</v>
      </c>
      <c r="AN7" s="14">
        <v>213.55536741700001</v>
      </c>
      <c r="AO7" s="14">
        <v>206.99381511199999</v>
      </c>
      <c r="AP7" s="14">
        <v>229.877526343</v>
      </c>
      <c r="AQ7" s="14">
        <v>226.89115322400002</v>
      </c>
      <c r="AR7" s="14">
        <v>236.35716526300001</v>
      </c>
      <c r="AS7" s="14">
        <v>301.92305020700002</v>
      </c>
      <c r="AT7" s="14">
        <v>251.26028695400001</v>
      </c>
      <c r="AU7" s="14">
        <v>324.62212636800001</v>
      </c>
      <c r="AV7" s="14">
        <v>266.34512810400003</v>
      </c>
      <c r="AW7" s="14">
        <v>277.52698808599996</v>
      </c>
      <c r="AX7" s="14">
        <v>227.91730859</v>
      </c>
      <c r="AY7" s="14">
        <v>128.96173174</v>
      </c>
      <c r="AZ7" s="14">
        <v>133.921084014</v>
      </c>
      <c r="BA7" s="14">
        <v>126.842174337</v>
      </c>
      <c r="BB7" s="14">
        <v>180.54665591199998</v>
      </c>
      <c r="BC7" s="14">
        <v>170.30963566</v>
      </c>
      <c r="BD7" s="14">
        <v>742.71144549099995</v>
      </c>
      <c r="BE7" s="14">
        <v>420.10598143200002</v>
      </c>
      <c r="BF7" s="14">
        <v>359.69774033900001</v>
      </c>
      <c r="BG7" s="14">
        <v>188.562476895</v>
      </c>
      <c r="BH7" s="14">
        <v>350.65806290500001</v>
      </c>
      <c r="BI7" s="14">
        <v>491.08189020699996</v>
      </c>
      <c r="BJ7" s="14">
        <v>359.25209787099999</v>
      </c>
      <c r="BK7" s="14">
        <v>198.19741280399998</v>
      </c>
      <c r="BL7" s="14">
        <v>382.86233073699998</v>
      </c>
      <c r="BM7" s="14">
        <v>344.24520141400001</v>
      </c>
      <c r="BN7" s="14">
        <v>525.98460711300004</v>
      </c>
      <c r="BO7" s="14">
        <v>207.23498129800001</v>
      </c>
      <c r="BP7" s="14">
        <v>250.61626109099998</v>
      </c>
      <c r="BQ7" s="14">
        <v>395.79172393499999</v>
      </c>
      <c r="BR7" s="14">
        <v>234.853742729</v>
      </c>
      <c r="BS7" s="14">
        <v>559.59395970900005</v>
      </c>
      <c r="BT7" s="14">
        <v>526.84980129000007</v>
      </c>
      <c r="BU7" s="14">
        <v>527.77737475100014</v>
      </c>
      <c r="BV7" s="14">
        <v>149.29924903100002</v>
      </c>
      <c r="BW7" s="14">
        <v>354.89200145500001</v>
      </c>
      <c r="BX7" s="14">
        <v>333.53294093900001</v>
      </c>
      <c r="BY7" s="14">
        <v>482.15821406499998</v>
      </c>
      <c r="BZ7" s="14">
        <v>325.659064059</v>
      </c>
      <c r="CA7" s="14">
        <v>358.06044973800005</v>
      </c>
      <c r="CB7" s="14">
        <v>395.05509517299998</v>
      </c>
      <c r="CC7" s="14">
        <v>383.10423116000004</v>
      </c>
      <c r="CD7" s="14">
        <v>385.80718769399994</v>
      </c>
      <c r="CE7" s="14">
        <v>421.44256341800002</v>
      </c>
      <c r="CF7" s="14">
        <v>419.43232563699996</v>
      </c>
      <c r="CG7" s="14">
        <v>441.65917778400001</v>
      </c>
      <c r="CH7" s="14">
        <v>475.88226978700004</v>
      </c>
      <c r="CI7" s="14">
        <v>413.35452817300001</v>
      </c>
      <c r="CJ7" s="14">
        <v>469.952513517</v>
      </c>
      <c r="CK7" s="14">
        <v>480.04839885499996</v>
      </c>
      <c r="CL7" s="14">
        <v>480.18185769499996</v>
      </c>
      <c r="CM7" s="14">
        <v>483.10218294399999</v>
      </c>
      <c r="CN7" s="14">
        <v>501.90213186099999</v>
      </c>
      <c r="CO7" s="14">
        <v>500.21368495199999</v>
      </c>
      <c r="CP7" s="14">
        <v>500.285571355</v>
      </c>
      <c r="CQ7" s="14">
        <v>556.50265097800002</v>
      </c>
      <c r="CR7" s="14">
        <v>562.70040448099996</v>
      </c>
      <c r="CS7" s="14">
        <v>483.97657372999998</v>
      </c>
      <c r="CT7" s="14">
        <v>584.07753220500001</v>
      </c>
      <c r="CU7" s="14">
        <v>492.16798834999997</v>
      </c>
      <c r="CV7" s="14">
        <v>561.54699505999997</v>
      </c>
      <c r="CW7" s="14">
        <v>510.20636833900005</v>
      </c>
      <c r="CX7" s="14">
        <v>565.44411125099998</v>
      </c>
      <c r="CY7" s="14">
        <v>579.05910587400001</v>
      </c>
      <c r="CZ7" s="14">
        <v>536.09776361699994</v>
      </c>
      <c r="DA7" s="14">
        <v>512.34276154500003</v>
      </c>
      <c r="DB7" s="14">
        <v>587.09320754600003</v>
      </c>
      <c r="DC7" s="14">
        <v>612.256118614</v>
      </c>
      <c r="DD7" s="14">
        <v>614.34958825099989</v>
      </c>
      <c r="DE7" s="14">
        <v>631.07534007599997</v>
      </c>
      <c r="DF7" s="14">
        <v>625.29504501999998</v>
      </c>
      <c r="DG7" s="14">
        <v>528.14100687600001</v>
      </c>
      <c r="DH7" s="14">
        <v>532.78821748400003</v>
      </c>
      <c r="DI7" s="14">
        <v>543.68156094200003</v>
      </c>
      <c r="DJ7" s="14">
        <v>592.52133451500004</v>
      </c>
      <c r="DK7" s="14">
        <v>541.78716382599998</v>
      </c>
      <c r="DL7" s="14">
        <v>582.01608788499993</v>
      </c>
      <c r="DM7" s="14">
        <v>596.65048596100007</v>
      </c>
      <c r="DN7" s="14">
        <v>596.26323423700001</v>
      </c>
      <c r="DO7" s="14">
        <v>614.03701038200006</v>
      </c>
      <c r="DP7" s="14">
        <v>678.93042090500012</v>
      </c>
      <c r="DQ7" s="14">
        <v>646.57459208399996</v>
      </c>
      <c r="DR7" s="14">
        <v>718.82178428499992</v>
      </c>
      <c r="DS7" s="14">
        <v>556.48379473199998</v>
      </c>
      <c r="DT7" s="14">
        <v>511.45389023199999</v>
      </c>
      <c r="DU7" s="14">
        <v>657.62702994899996</v>
      </c>
      <c r="DV7" s="14">
        <v>645.52639414999999</v>
      </c>
      <c r="DW7" s="14">
        <v>620.57465370799991</v>
      </c>
      <c r="DX7" s="14">
        <v>658.05355456699999</v>
      </c>
      <c r="DY7" s="14">
        <v>734.784979013</v>
      </c>
      <c r="DZ7" s="14">
        <v>663.94689173500001</v>
      </c>
      <c r="EA7" s="14">
        <v>685.86572144000002</v>
      </c>
      <c r="EB7" s="14">
        <v>652.00168574400004</v>
      </c>
      <c r="EC7" s="14">
        <v>778.55679097300003</v>
      </c>
      <c r="ED7" s="14">
        <v>766.35214378499995</v>
      </c>
      <c r="EE7" s="14">
        <v>661.10999355799993</v>
      </c>
      <c r="EF7" s="14">
        <v>730.37390287100004</v>
      </c>
      <c r="EG7" s="14">
        <v>755.34511323999993</v>
      </c>
      <c r="EH7" s="14">
        <v>749.53473158700001</v>
      </c>
      <c r="EI7" s="14">
        <v>763.17486694199999</v>
      </c>
      <c r="EJ7" s="14">
        <v>843.23184429500009</v>
      </c>
      <c r="EK7" s="14">
        <v>756.42267207199995</v>
      </c>
      <c r="EL7" s="14">
        <v>770.45764524100002</v>
      </c>
      <c r="EM7" s="14">
        <v>872.39915918500003</v>
      </c>
      <c r="EN7" s="14">
        <v>774.48970418799991</v>
      </c>
      <c r="EO7" s="14">
        <v>890.13274933100001</v>
      </c>
      <c r="EP7" s="14">
        <v>869.38825896000003</v>
      </c>
      <c r="EQ7" s="14">
        <v>706.66762479699992</v>
      </c>
      <c r="ER7" s="14">
        <v>806.00859649800009</v>
      </c>
      <c r="ES7" s="14">
        <v>797.26916547900009</v>
      </c>
      <c r="ET7" s="14">
        <v>796.21440873699999</v>
      </c>
      <c r="EU7" s="14">
        <v>802.49137789400004</v>
      </c>
      <c r="EV7" s="14">
        <v>859.28756107400011</v>
      </c>
      <c r="EW7" s="14">
        <v>798.83199491100004</v>
      </c>
      <c r="EX7" s="14">
        <v>828.94799849799995</v>
      </c>
      <c r="EY7" s="14">
        <v>852.02677070300001</v>
      </c>
      <c r="EZ7" s="14">
        <v>807.13167580300001</v>
      </c>
      <c r="FA7" s="14">
        <v>872.85260603699999</v>
      </c>
      <c r="FB7" s="14">
        <v>849.80364125900007</v>
      </c>
      <c r="FC7" s="14">
        <v>769.57442059999994</v>
      </c>
      <c r="FD7" s="14">
        <v>828.87751178500002</v>
      </c>
      <c r="FE7" s="14">
        <v>836.26728985900002</v>
      </c>
      <c r="FF7" s="14">
        <v>848.50773535900009</v>
      </c>
      <c r="FG7" s="14">
        <v>873.56871104699997</v>
      </c>
      <c r="FH7" s="14">
        <v>843.7102129189999</v>
      </c>
      <c r="FI7" s="14">
        <v>896.97241874500003</v>
      </c>
      <c r="FJ7" s="14">
        <v>909.21556527799999</v>
      </c>
      <c r="FK7" s="14">
        <v>839.83126951400004</v>
      </c>
      <c r="FL7" s="14">
        <v>883.49868258900005</v>
      </c>
      <c r="FM7" s="14">
        <v>474.74414464399996</v>
      </c>
      <c r="FN7" s="14">
        <v>919.515212926</v>
      </c>
      <c r="FO7" s="14">
        <v>774.53563909399998</v>
      </c>
      <c r="FP7" s="14">
        <v>919.63845480999998</v>
      </c>
      <c r="FQ7" s="14">
        <v>886.20044487100006</v>
      </c>
      <c r="FR7" s="14">
        <v>880.26059104899991</v>
      </c>
      <c r="FS7" s="14">
        <v>921.9914744030001</v>
      </c>
      <c r="FT7" s="14">
        <v>956.356465566</v>
      </c>
      <c r="FU7" s="14">
        <v>993.12955526999997</v>
      </c>
      <c r="FV7" s="14">
        <v>1003.6178794269999</v>
      </c>
      <c r="FW7" s="14">
        <v>957.3421817740001</v>
      </c>
      <c r="FX7" s="14">
        <v>964.25880288099995</v>
      </c>
      <c r="FY7" s="14">
        <v>1003.240962503</v>
      </c>
      <c r="FZ7" s="14">
        <v>1037.1004209349999</v>
      </c>
      <c r="GA7" s="14">
        <v>874.71650041199996</v>
      </c>
      <c r="GB7" s="6">
        <v>958.94450579900001</v>
      </c>
      <c r="GC7" s="6">
        <v>1055.9946371379999</v>
      </c>
      <c r="GD7" s="6">
        <v>999.60959036700001</v>
      </c>
      <c r="GE7" s="6">
        <v>960.42842038000003</v>
      </c>
      <c r="GF7" s="6">
        <v>980.12826650099987</v>
      </c>
      <c r="GG7" s="6">
        <v>1061.3164260359999</v>
      </c>
      <c r="GH7" s="6">
        <v>970.67435501599994</v>
      </c>
      <c r="GI7" s="6">
        <v>988.61492524799996</v>
      </c>
      <c r="GJ7" s="6">
        <v>1025.644361766</v>
      </c>
      <c r="GK7" s="6">
        <v>899.233001027</v>
      </c>
      <c r="GL7" s="7">
        <v>991.612738788</v>
      </c>
      <c r="GM7" s="7">
        <v>945.08357736899995</v>
      </c>
      <c r="GN7" s="7">
        <v>905.33771431300011</v>
      </c>
      <c r="GO7" s="7">
        <v>926.30511581999997</v>
      </c>
      <c r="GP7" s="7">
        <v>964.24012146600001</v>
      </c>
      <c r="GQ7" s="7">
        <v>893.16161649599997</v>
      </c>
      <c r="GR7" s="7">
        <v>1002.783391561</v>
      </c>
      <c r="GS7" s="7">
        <v>1073.8736537490001</v>
      </c>
      <c r="GT7" s="7">
        <v>1000.691283419</v>
      </c>
      <c r="GU7" s="7">
        <v>1019.104583201</v>
      </c>
      <c r="GV7" s="7">
        <v>1003.304079184</v>
      </c>
      <c r="GW7" s="7">
        <v>969.9120669560001</v>
      </c>
      <c r="GX7" s="156">
        <v>1134.07200992</v>
      </c>
      <c r="GY7" s="156">
        <v>939.15368173900004</v>
      </c>
      <c r="GZ7" s="156">
        <v>840.83143264199987</v>
      </c>
      <c r="HA7" s="156">
        <v>587.35032329000001</v>
      </c>
      <c r="HB7" s="156">
        <v>822.66310179800007</v>
      </c>
      <c r="HC7" s="156">
        <v>934.09225575599999</v>
      </c>
      <c r="HD7" s="156">
        <v>999.66307296799994</v>
      </c>
      <c r="HE7" s="156">
        <v>1049.382455699</v>
      </c>
      <c r="HF7" s="156">
        <v>1054.319968815</v>
      </c>
      <c r="HG7" s="156">
        <v>1061.5959674130002</v>
      </c>
      <c r="HH7" s="156">
        <v>1121.0263265030001</v>
      </c>
      <c r="HI7" s="156">
        <v>1141.3987608509999</v>
      </c>
      <c r="HJ7" s="161">
        <v>1128.4829654300001</v>
      </c>
      <c r="HK7" s="161">
        <v>976.91405022100002</v>
      </c>
      <c r="HL7" s="161">
        <v>1013.9252404040001</v>
      </c>
      <c r="HM7" s="161">
        <v>1068.6852682660001</v>
      </c>
      <c r="HN7" s="161">
        <v>1012.4941253440001</v>
      </c>
      <c r="HO7" s="161">
        <v>1084.4400880300002</v>
      </c>
      <c r="HP7" s="161">
        <v>1134.572321464</v>
      </c>
      <c r="HQ7" s="161">
        <v>1145.479906884</v>
      </c>
      <c r="HR7" s="161">
        <v>1206.7612058939999</v>
      </c>
      <c r="HS7" s="161">
        <v>1263.5937760290001</v>
      </c>
      <c r="HT7" s="161">
        <v>1298.4948146209999</v>
      </c>
      <c r="HU7" s="161">
        <v>1297.5902747499999</v>
      </c>
      <c r="HV7" s="161">
        <v>1305.714962367</v>
      </c>
      <c r="HW7" s="161">
        <v>1137.89944926</v>
      </c>
      <c r="HX7" s="161">
        <v>1203.6644270070001</v>
      </c>
      <c r="HY7" s="161">
        <v>1221.2219808320001</v>
      </c>
      <c r="HZ7" s="161">
        <v>1210.004258077</v>
      </c>
      <c r="IA7" s="161">
        <v>1217.624329021</v>
      </c>
      <c r="IB7" s="161">
        <v>1275.6544877639999</v>
      </c>
      <c r="IC7" s="161">
        <v>1289.4749786659997</v>
      </c>
      <c r="ID7" s="161">
        <v>1380.5095345980001</v>
      </c>
      <c r="IE7" s="161">
        <v>1287.28118505</v>
      </c>
      <c r="IF7" s="161">
        <v>1315.714644161</v>
      </c>
      <c r="IG7" s="161">
        <v>1306.3543464889999</v>
      </c>
      <c r="IH7" s="161">
        <v>1340.8832308640001</v>
      </c>
      <c r="II7" s="161">
        <v>1201.771642828</v>
      </c>
      <c r="IJ7" s="161">
        <v>1341.7315398420001</v>
      </c>
      <c r="IK7" s="161">
        <v>1327.9326701989999</v>
      </c>
      <c r="IL7" s="161">
        <v>1353.2455696009997</v>
      </c>
      <c r="IM7" s="161">
        <v>1447.4064844840002</v>
      </c>
      <c r="IN7" s="161">
        <v>1434.600657724</v>
      </c>
      <c r="IO7" s="161">
        <v>1496.8370490299999</v>
      </c>
      <c r="IP7" s="161">
        <v>1444.6899698120001</v>
      </c>
      <c r="IQ7" s="161">
        <v>1522.499893084</v>
      </c>
      <c r="IR7" s="161">
        <v>1511.27978254</v>
      </c>
      <c r="IS7" s="161">
        <v>1540.612970441</v>
      </c>
      <c r="IT7" s="156">
        <v>1679.3341653919999</v>
      </c>
      <c r="IU7" s="156">
        <v>1500.5246577590001</v>
      </c>
      <c r="IV7" s="156">
        <v>1403.9077077540001</v>
      </c>
      <c r="IW7" s="156">
        <v>1566.3167883440001</v>
      </c>
      <c r="IX7" s="156">
        <v>1669.0615722639998</v>
      </c>
      <c r="IY7" s="156">
        <v>1555.3011958709999</v>
      </c>
      <c r="IZ7" s="156">
        <v>97.539921610000007</v>
      </c>
      <c r="JA7" s="156"/>
      <c r="JB7" s="156"/>
      <c r="JC7" s="156"/>
      <c r="JD7" s="156"/>
      <c r="JE7" s="156"/>
    </row>
    <row r="8" spans="1:265" x14ac:dyDescent="0.25">
      <c r="A8" s="13" t="s">
        <v>6</v>
      </c>
      <c r="B8" s="14">
        <v>25.384255093000004</v>
      </c>
      <c r="C8" s="14">
        <v>21.093130342000002</v>
      </c>
      <c r="D8" s="14">
        <v>84.350136578000004</v>
      </c>
      <c r="E8" s="14">
        <v>50.550374139000006</v>
      </c>
      <c r="F8" s="14">
        <v>41.408290385000001</v>
      </c>
      <c r="G8" s="14">
        <v>37.662347449999999</v>
      </c>
      <c r="H8" s="14">
        <v>46.461658397999997</v>
      </c>
      <c r="I8" s="14">
        <v>51.233943769999996</v>
      </c>
      <c r="J8" s="14">
        <v>38.731652411000006</v>
      </c>
      <c r="K8" s="14">
        <v>23.711551192999998</v>
      </c>
      <c r="L8" s="14">
        <v>800.19482972399999</v>
      </c>
      <c r="M8" s="14">
        <v>-507.86679434600006</v>
      </c>
      <c r="N8" s="14">
        <v>26.973721346999998</v>
      </c>
      <c r="O8" s="14">
        <v>76.689950639999992</v>
      </c>
      <c r="P8" s="14">
        <v>99.45863340199999</v>
      </c>
      <c r="Q8" s="14">
        <v>49.885154571999998</v>
      </c>
      <c r="R8" s="14">
        <v>56.197133672</v>
      </c>
      <c r="S8" s="14">
        <v>68.484960255000004</v>
      </c>
      <c r="T8" s="14">
        <v>157.469405467</v>
      </c>
      <c r="U8" s="14">
        <v>95.903056351000004</v>
      </c>
      <c r="V8" s="14">
        <v>87.165094662999991</v>
      </c>
      <c r="W8" s="14">
        <v>112.858842028</v>
      </c>
      <c r="X8" s="14">
        <v>45.836906061000001</v>
      </c>
      <c r="Y8" s="14">
        <v>73.921750345000007</v>
      </c>
      <c r="Z8" s="14">
        <v>65.76543255899999</v>
      </c>
      <c r="AA8" s="14">
        <v>85.248549010999994</v>
      </c>
      <c r="AB8" s="14">
        <v>86.934057711000008</v>
      </c>
      <c r="AC8" s="14">
        <v>71.896918922000012</v>
      </c>
      <c r="AD8" s="14">
        <v>76.83013348099999</v>
      </c>
      <c r="AE8" s="14">
        <v>73.241642716000001</v>
      </c>
      <c r="AF8" s="14">
        <v>79.782184434000001</v>
      </c>
      <c r="AG8" s="14">
        <v>69.105618862999989</v>
      </c>
      <c r="AH8" s="14">
        <v>84.651957358999994</v>
      </c>
      <c r="AI8" s="14">
        <v>68.067032565000005</v>
      </c>
      <c r="AJ8" s="14">
        <v>91.874077764999996</v>
      </c>
      <c r="AK8" s="14">
        <v>92.797547547999997</v>
      </c>
      <c r="AL8" s="14">
        <v>75.665544800999996</v>
      </c>
      <c r="AM8" s="14">
        <v>69.941009536999999</v>
      </c>
      <c r="AN8" s="14">
        <v>90.78567249999999</v>
      </c>
      <c r="AO8" s="14">
        <v>70.707792068000003</v>
      </c>
      <c r="AP8" s="14">
        <v>99.804270991999999</v>
      </c>
      <c r="AQ8" s="14">
        <v>89.047643125000008</v>
      </c>
      <c r="AR8" s="14">
        <v>104.60649843200001</v>
      </c>
      <c r="AS8" s="14">
        <v>84.264284519000014</v>
      </c>
      <c r="AT8" s="14">
        <v>71.366651649000005</v>
      </c>
      <c r="AU8" s="14">
        <v>131.376338438</v>
      </c>
      <c r="AV8" s="14">
        <v>97.664355897000007</v>
      </c>
      <c r="AW8" s="14">
        <v>106.74634119899999</v>
      </c>
      <c r="AX8" s="14">
        <v>121.58480186000001</v>
      </c>
      <c r="AY8" s="14">
        <v>90.804147847999999</v>
      </c>
      <c r="AZ8" s="14">
        <v>146.992953935</v>
      </c>
      <c r="BA8" s="14">
        <v>91.733877081000017</v>
      </c>
      <c r="BB8" s="14">
        <v>107.63232179000001</v>
      </c>
      <c r="BC8" s="14">
        <v>87.966687143000001</v>
      </c>
      <c r="BD8" s="14">
        <v>160.87961917100003</v>
      </c>
      <c r="BE8" s="14">
        <v>125.177384135</v>
      </c>
      <c r="BF8" s="14">
        <v>70.050165878999991</v>
      </c>
      <c r="BG8" s="14">
        <v>76.013009707000009</v>
      </c>
      <c r="BH8" s="14">
        <v>126.34506400399999</v>
      </c>
      <c r="BI8" s="14">
        <v>104.30211754000001</v>
      </c>
      <c r="BJ8" s="14">
        <v>93.738879163999997</v>
      </c>
      <c r="BK8" s="14">
        <v>122.94308522</v>
      </c>
      <c r="BL8" s="14">
        <v>96.414664248999998</v>
      </c>
      <c r="BM8" s="14">
        <v>140.53507034899999</v>
      </c>
      <c r="BN8" s="14">
        <v>138.455348684</v>
      </c>
      <c r="BO8" s="14">
        <v>90.145016074999987</v>
      </c>
      <c r="BP8" s="14">
        <v>117.667524896</v>
      </c>
      <c r="BQ8" s="14">
        <v>92.971127045999992</v>
      </c>
      <c r="BR8" s="14">
        <v>107.99710418600002</v>
      </c>
      <c r="BS8" s="14">
        <v>135.186715045</v>
      </c>
      <c r="BT8" s="14">
        <v>99.807687768000008</v>
      </c>
      <c r="BU8" s="14">
        <v>153.770072535</v>
      </c>
      <c r="BV8" s="14">
        <v>62.349423487999999</v>
      </c>
      <c r="BW8" s="14">
        <v>123.828762273</v>
      </c>
      <c r="BX8" s="14">
        <v>147.90362055099999</v>
      </c>
      <c r="BY8" s="14">
        <v>126.48163518300001</v>
      </c>
      <c r="BZ8" s="14">
        <v>77.824234798999996</v>
      </c>
      <c r="CA8" s="14">
        <v>143.73804542000002</v>
      </c>
      <c r="CB8" s="14">
        <v>89.373436710999982</v>
      </c>
      <c r="CC8" s="14">
        <v>128.72427118499999</v>
      </c>
      <c r="CD8" s="14">
        <v>122.085966304</v>
      </c>
      <c r="CE8" s="14">
        <v>141.91444634500002</v>
      </c>
      <c r="CF8" s="14">
        <v>149.13848088200001</v>
      </c>
      <c r="CG8" s="14">
        <v>178.34566058599998</v>
      </c>
      <c r="CH8" s="14">
        <v>99.403289858999997</v>
      </c>
      <c r="CI8" s="14">
        <v>181.443609286</v>
      </c>
      <c r="CJ8" s="14">
        <v>84.320789679000015</v>
      </c>
      <c r="CK8" s="14">
        <v>111.27178067899999</v>
      </c>
      <c r="CL8" s="14">
        <v>160.546956663</v>
      </c>
      <c r="CM8" s="14">
        <v>136.59856071499999</v>
      </c>
      <c r="CN8" s="14">
        <v>94.884116844999994</v>
      </c>
      <c r="CO8" s="14">
        <v>146.23219949900002</v>
      </c>
      <c r="CP8" s="14">
        <v>129.80160755899999</v>
      </c>
      <c r="CQ8" s="14">
        <v>167.31796518100001</v>
      </c>
      <c r="CR8" s="14">
        <v>130.38662137400001</v>
      </c>
      <c r="CS8" s="14">
        <v>335.37674876300002</v>
      </c>
      <c r="CT8" s="14">
        <v>121.39984986099999</v>
      </c>
      <c r="CU8" s="14">
        <v>107.853824769</v>
      </c>
      <c r="CV8" s="14">
        <v>187.80538448800002</v>
      </c>
      <c r="CW8" s="14">
        <v>176.50081509000003</v>
      </c>
      <c r="CX8" s="14">
        <v>124.89394838800001</v>
      </c>
      <c r="CY8" s="14">
        <v>209.23553252799999</v>
      </c>
      <c r="CZ8" s="14">
        <v>130.042037988</v>
      </c>
      <c r="DA8" s="14">
        <v>239.891760925</v>
      </c>
      <c r="DB8" s="14">
        <v>169.10069458999999</v>
      </c>
      <c r="DC8" s="14">
        <v>189.39871069700001</v>
      </c>
      <c r="DD8" s="14">
        <v>157.72684443700001</v>
      </c>
      <c r="DE8" s="14">
        <v>205.18451029200003</v>
      </c>
      <c r="DF8" s="14">
        <v>146.84817311899999</v>
      </c>
      <c r="DG8" s="14">
        <v>173.49532682999998</v>
      </c>
      <c r="DH8" s="14">
        <v>186.31733053200003</v>
      </c>
      <c r="DI8" s="14">
        <v>181.12490278399997</v>
      </c>
      <c r="DJ8" s="14">
        <v>173.63238132700002</v>
      </c>
      <c r="DK8" s="14">
        <v>179.65696194499998</v>
      </c>
      <c r="DL8" s="14">
        <v>198.95068562999998</v>
      </c>
      <c r="DM8" s="14">
        <v>193.18167240900002</v>
      </c>
      <c r="DN8" s="14">
        <v>156.087660142</v>
      </c>
      <c r="DO8" s="14">
        <v>209.354470566</v>
      </c>
      <c r="DP8" s="14">
        <v>186.42096674800001</v>
      </c>
      <c r="DQ8" s="14">
        <v>158.61367226000002</v>
      </c>
      <c r="DR8" s="14">
        <v>176.96897347899997</v>
      </c>
      <c r="DS8" s="14">
        <v>149.48556777900001</v>
      </c>
      <c r="DT8" s="14">
        <v>186.46232088400001</v>
      </c>
      <c r="DU8" s="14">
        <v>171.35193726499998</v>
      </c>
      <c r="DV8" s="14">
        <v>175.203839676</v>
      </c>
      <c r="DW8" s="14">
        <v>145.43021301300001</v>
      </c>
      <c r="DX8" s="14">
        <v>160.689797994</v>
      </c>
      <c r="DY8" s="14">
        <v>136.72763849700002</v>
      </c>
      <c r="DZ8" s="14">
        <v>193.04241530799999</v>
      </c>
      <c r="EA8" s="14">
        <v>169.00394977899998</v>
      </c>
      <c r="EB8" s="14">
        <v>196.09667131699999</v>
      </c>
      <c r="EC8" s="14">
        <v>194.88576557300001</v>
      </c>
      <c r="ED8" s="14">
        <v>208.99751394</v>
      </c>
      <c r="EE8" s="14">
        <v>165.65300763400001</v>
      </c>
      <c r="EF8" s="14">
        <v>205.59716128400001</v>
      </c>
      <c r="EG8" s="14">
        <v>210.10248772199998</v>
      </c>
      <c r="EH8" s="14">
        <v>206.45425534100002</v>
      </c>
      <c r="EI8" s="14">
        <v>189.19637242200002</v>
      </c>
      <c r="EJ8" s="14">
        <v>205.859262441</v>
      </c>
      <c r="EK8" s="14">
        <v>199.93855577900001</v>
      </c>
      <c r="EL8" s="14">
        <v>256.94639834199995</v>
      </c>
      <c r="EM8" s="14">
        <v>245.48602027099997</v>
      </c>
      <c r="EN8" s="14">
        <v>197.70248558899999</v>
      </c>
      <c r="EO8" s="14">
        <v>205.86935407800001</v>
      </c>
      <c r="EP8" s="14">
        <v>194.64688676400002</v>
      </c>
      <c r="EQ8" s="14">
        <v>171.12583090800001</v>
      </c>
      <c r="ER8" s="14">
        <v>235.26741561599999</v>
      </c>
      <c r="ES8" s="14">
        <v>197.60555806400001</v>
      </c>
      <c r="ET8" s="14">
        <v>179.37899935500002</v>
      </c>
      <c r="EU8" s="14">
        <v>202.290867303</v>
      </c>
      <c r="EV8" s="14">
        <v>199.250566435</v>
      </c>
      <c r="EW8" s="14">
        <v>184.336279891</v>
      </c>
      <c r="EX8" s="14">
        <v>225.28339480400001</v>
      </c>
      <c r="EY8" s="14">
        <v>184.970087608</v>
      </c>
      <c r="EZ8" s="14">
        <v>196.06225622299999</v>
      </c>
      <c r="FA8" s="14">
        <v>256.60118861400002</v>
      </c>
      <c r="FB8" s="14">
        <v>225.54810522700001</v>
      </c>
      <c r="FC8" s="14">
        <v>161.52433588299999</v>
      </c>
      <c r="FD8" s="14">
        <v>212.87393477699999</v>
      </c>
      <c r="FE8" s="14">
        <v>213.18220425199999</v>
      </c>
      <c r="FF8" s="14">
        <v>227.661367592</v>
      </c>
      <c r="FG8" s="14">
        <v>190.52411029299998</v>
      </c>
      <c r="FH8" s="14">
        <v>185.31144180699999</v>
      </c>
      <c r="FI8" s="14">
        <v>259.903725597</v>
      </c>
      <c r="FJ8" s="14">
        <v>211.68191839100001</v>
      </c>
      <c r="FK8" s="14">
        <v>200.49142195499999</v>
      </c>
      <c r="FL8" s="14">
        <v>224.357156796</v>
      </c>
      <c r="FM8" s="14">
        <v>237.44097126900004</v>
      </c>
      <c r="FN8" s="14">
        <v>231.829652348</v>
      </c>
      <c r="FO8" s="14">
        <v>211.78417609100001</v>
      </c>
      <c r="FP8" s="14">
        <v>239.84112276499999</v>
      </c>
      <c r="FQ8" s="14">
        <v>217.67382103</v>
      </c>
      <c r="FR8" s="14">
        <v>275.32453766699996</v>
      </c>
      <c r="FS8" s="14">
        <v>230.83166955600001</v>
      </c>
      <c r="FT8" s="14">
        <v>214.76141086500002</v>
      </c>
      <c r="FU8" s="14">
        <v>261.736594373</v>
      </c>
      <c r="FV8" s="14">
        <v>239.58875771799998</v>
      </c>
      <c r="FW8" s="14">
        <v>225.45239663799998</v>
      </c>
      <c r="FX8" s="14">
        <v>236.350463972</v>
      </c>
      <c r="FY8" s="14">
        <v>302.60666742900003</v>
      </c>
      <c r="FZ8" s="14">
        <v>281.01782567699996</v>
      </c>
      <c r="GA8" s="14">
        <v>216.74507583499999</v>
      </c>
      <c r="GB8" s="6">
        <v>263.50008350799999</v>
      </c>
      <c r="GC8" s="6">
        <v>290.23656719400003</v>
      </c>
      <c r="GD8" s="6">
        <v>276.55560861999999</v>
      </c>
      <c r="GE8" s="6">
        <v>292.31181832700003</v>
      </c>
      <c r="GF8" s="6">
        <v>234.87651258899999</v>
      </c>
      <c r="GG8" s="6">
        <v>257.49698394300003</v>
      </c>
      <c r="GH8" s="6">
        <v>269.25764235600002</v>
      </c>
      <c r="GI8" s="6">
        <v>293.93412991600002</v>
      </c>
      <c r="GJ8" s="6">
        <v>271.813720241</v>
      </c>
      <c r="GK8" s="6">
        <v>246.29502634099998</v>
      </c>
      <c r="GL8" s="7">
        <v>240.53051226099998</v>
      </c>
      <c r="GM8" s="7">
        <v>252.831478801</v>
      </c>
      <c r="GN8" s="7">
        <v>259.71104602499997</v>
      </c>
      <c r="GO8" s="7">
        <v>252.29858872</v>
      </c>
      <c r="GP8" s="7">
        <v>275.29810107600002</v>
      </c>
      <c r="GQ8" s="7">
        <v>192.79592406800001</v>
      </c>
      <c r="GR8" s="7">
        <v>270.75279067000002</v>
      </c>
      <c r="GS8" s="7">
        <v>251.01420989399998</v>
      </c>
      <c r="GT8" s="7">
        <v>248.34416748899997</v>
      </c>
      <c r="GU8" s="7">
        <v>264.85025871900001</v>
      </c>
      <c r="GV8" s="7">
        <v>233.61333604800001</v>
      </c>
      <c r="GW8" s="7">
        <v>278.847938919</v>
      </c>
      <c r="GX8" s="156">
        <v>250.287635115</v>
      </c>
      <c r="GY8" s="156">
        <v>285.909747294</v>
      </c>
      <c r="GZ8" s="156">
        <v>266.36609341899998</v>
      </c>
      <c r="HA8" s="156">
        <v>123.417600355</v>
      </c>
      <c r="HB8" s="156">
        <v>180.626127897</v>
      </c>
      <c r="HC8" s="156">
        <v>238.82287888100001</v>
      </c>
      <c r="HD8" s="156">
        <v>225.63882057699999</v>
      </c>
      <c r="HE8" s="156">
        <v>280.78486747099998</v>
      </c>
      <c r="HF8" s="156">
        <v>244.7836949</v>
      </c>
      <c r="HG8" s="156">
        <v>213.01309269400002</v>
      </c>
      <c r="HH8" s="156">
        <v>213.37768499999999</v>
      </c>
      <c r="HI8" s="156">
        <v>251.922788529</v>
      </c>
      <c r="HJ8" s="161">
        <v>228.51272463199999</v>
      </c>
      <c r="HK8" s="161">
        <v>274.396795881</v>
      </c>
      <c r="HL8" s="161">
        <v>267.50495042399996</v>
      </c>
      <c r="HM8" s="161">
        <v>203.290492868</v>
      </c>
      <c r="HN8" s="161">
        <v>257.13154938400004</v>
      </c>
      <c r="HO8" s="161">
        <v>183.61531261700003</v>
      </c>
      <c r="HP8" s="161">
        <v>223.41107926599997</v>
      </c>
      <c r="HQ8" s="161">
        <v>221.19649145899999</v>
      </c>
      <c r="HR8" s="161">
        <v>272.60123683699999</v>
      </c>
      <c r="HS8" s="161">
        <v>298.06517379600001</v>
      </c>
      <c r="HT8" s="161">
        <v>264.36289329600004</v>
      </c>
      <c r="HU8" s="161">
        <v>290.52778046699996</v>
      </c>
      <c r="HV8" s="161">
        <v>293.35336293200004</v>
      </c>
      <c r="HW8" s="161">
        <v>284.22315404300002</v>
      </c>
      <c r="HX8" s="161">
        <v>156.47596975400003</v>
      </c>
      <c r="HY8" s="161">
        <v>223.54537771700001</v>
      </c>
      <c r="HZ8" s="161">
        <v>205.18824235399998</v>
      </c>
      <c r="IA8" s="161">
        <v>247.732084128</v>
      </c>
      <c r="IB8" s="161">
        <v>201.91165698300003</v>
      </c>
      <c r="IC8" s="161">
        <v>221.619126798</v>
      </c>
      <c r="ID8" s="161">
        <v>235.07748486799997</v>
      </c>
      <c r="IE8" s="161">
        <v>200.967743584</v>
      </c>
      <c r="IF8" s="161">
        <v>212.42502289300003</v>
      </c>
      <c r="IG8" s="161">
        <v>253.62446672600001</v>
      </c>
      <c r="IH8" s="161">
        <v>264.03765649000002</v>
      </c>
      <c r="II8" s="161">
        <v>184.222920536</v>
      </c>
      <c r="IJ8" s="161">
        <v>284.19373871599998</v>
      </c>
      <c r="IK8" s="161">
        <v>219.693612358</v>
      </c>
      <c r="IL8" s="161">
        <v>259.411193647</v>
      </c>
      <c r="IM8" s="161">
        <v>277.43219475400002</v>
      </c>
      <c r="IN8" s="161">
        <v>272.94209172299998</v>
      </c>
      <c r="IO8" s="161">
        <v>266.77221482500005</v>
      </c>
      <c r="IP8" s="161">
        <v>319.58770893299999</v>
      </c>
      <c r="IQ8" s="161">
        <v>260.38738784600002</v>
      </c>
      <c r="IR8" s="161">
        <v>243.11248546799999</v>
      </c>
      <c r="IS8" s="161">
        <v>287.50640535099996</v>
      </c>
      <c r="IT8" s="156">
        <v>320.94991050900001</v>
      </c>
      <c r="IU8" s="156">
        <v>261.03238444800002</v>
      </c>
      <c r="IV8" s="156">
        <v>305.67360571800003</v>
      </c>
      <c r="IW8" s="156">
        <v>312.68064662699993</v>
      </c>
      <c r="IX8" s="156">
        <v>378.88963056999995</v>
      </c>
      <c r="IY8" s="156">
        <v>299.902925821</v>
      </c>
      <c r="IZ8" s="156">
        <v>40.680105751999996</v>
      </c>
      <c r="JA8" s="156"/>
      <c r="JB8" s="156"/>
      <c r="JC8" s="156"/>
      <c r="JD8" s="156"/>
      <c r="JE8" s="156"/>
    </row>
    <row r="9" spans="1:265" x14ac:dyDescent="0.25">
      <c r="A9" s="13" t="s">
        <v>7</v>
      </c>
      <c r="B9" s="14">
        <v>0</v>
      </c>
      <c r="C9" s="14">
        <v>0</v>
      </c>
      <c r="D9" s="14">
        <v>0</v>
      </c>
      <c r="E9" s="14">
        <v>0</v>
      </c>
      <c r="F9" s="14">
        <v>0</v>
      </c>
      <c r="G9" s="14">
        <v>0</v>
      </c>
      <c r="H9" s="14">
        <v>0</v>
      </c>
      <c r="I9" s="14">
        <v>0</v>
      </c>
      <c r="J9" s="14">
        <v>0</v>
      </c>
      <c r="K9" s="14">
        <v>0</v>
      </c>
      <c r="L9" s="14">
        <v>0</v>
      </c>
      <c r="M9" s="14">
        <v>0</v>
      </c>
      <c r="N9" s="14">
        <v>0</v>
      </c>
      <c r="O9" s="14">
        <v>0</v>
      </c>
      <c r="P9" s="14">
        <v>0</v>
      </c>
      <c r="Q9" s="14">
        <v>0</v>
      </c>
      <c r="R9" s="14">
        <v>0</v>
      </c>
      <c r="S9" s="14">
        <v>0</v>
      </c>
      <c r="T9" s="14">
        <v>0</v>
      </c>
      <c r="U9" s="14">
        <v>0</v>
      </c>
      <c r="V9" s="14">
        <v>0</v>
      </c>
      <c r="W9" s="14">
        <v>0</v>
      </c>
      <c r="X9" s="14">
        <v>0</v>
      </c>
      <c r="Y9" s="14">
        <v>0</v>
      </c>
      <c r="Z9" s="14">
        <v>0</v>
      </c>
      <c r="AA9" s="14">
        <v>0</v>
      </c>
      <c r="AB9" s="14">
        <v>0</v>
      </c>
      <c r="AC9" s="14">
        <v>0</v>
      </c>
      <c r="AD9" s="14">
        <v>0</v>
      </c>
      <c r="AE9" s="14">
        <v>0</v>
      </c>
      <c r="AF9" s="14">
        <v>0</v>
      </c>
      <c r="AG9" s="14">
        <v>0</v>
      </c>
      <c r="AH9" s="14">
        <v>0</v>
      </c>
      <c r="AI9" s="14">
        <v>0</v>
      </c>
      <c r="AJ9" s="14">
        <v>0</v>
      </c>
      <c r="AK9" s="14">
        <v>0</v>
      </c>
      <c r="AL9" s="14">
        <v>0</v>
      </c>
      <c r="AM9" s="14">
        <v>0</v>
      </c>
      <c r="AN9" s="14">
        <v>0</v>
      </c>
      <c r="AO9" s="14">
        <v>0</v>
      </c>
      <c r="AP9" s="14">
        <v>0</v>
      </c>
      <c r="AQ9" s="14">
        <v>0</v>
      </c>
      <c r="AR9" s="14">
        <v>0</v>
      </c>
      <c r="AS9" s="14">
        <v>0</v>
      </c>
      <c r="AT9" s="14">
        <v>0</v>
      </c>
      <c r="AU9" s="14">
        <v>0</v>
      </c>
      <c r="AV9" s="14">
        <v>0</v>
      </c>
      <c r="AW9" s="14">
        <v>0</v>
      </c>
      <c r="AX9" s="14">
        <v>0</v>
      </c>
      <c r="AY9" s="14">
        <v>0</v>
      </c>
      <c r="AZ9" s="14">
        <v>0</v>
      </c>
      <c r="BA9" s="14">
        <v>0</v>
      </c>
      <c r="BB9" s="14">
        <v>0</v>
      </c>
      <c r="BC9" s="14">
        <v>0</v>
      </c>
      <c r="BD9" s="14">
        <v>2.8141999999999999E-5</v>
      </c>
      <c r="BE9" s="14">
        <v>0</v>
      </c>
      <c r="BF9" s="14">
        <v>0</v>
      </c>
      <c r="BG9" s="14">
        <v>0</v>
      </c>
      <c r="BH9" s="14">
        <v>0</v>
      </c>
      <c r="BI9" s="14">
        <v>0</v>
      </c>
      <c r="BJ9" s="14">
        <v>0</v>
      </c>
      <c r="BK9" s="14">
        <v>0</v>
      </c>
      <c r="BL9" s="14">
        <v>0</v>
      </c>
      <c r="BM9" s="14">
        <v>0</v>
      </c>
      <c r="BN9" s="14">
        <v>0</v>
      </c>
      <c r="BO9" s="14">
        <v>0</v>
      </c>
      <c r="BP9" s="14">
        <v>0</v>
      </c>
      <c r="BQ9" s="14">
        <v>0</v>
      </c>
      <c r="BR9" s="14">
        <v>0</v>
      </c>
      <c r="BS9" s="14">
        <v>1E-4</v>
      </c>
      <c r="BT9" s="14">
        <v>0</v>
      </c>
      <c r="BU9" s="14">
        <v>0</v>
      </c>
      <c r="BV9" s="14">
        <v>0</v>
      </c>
      <c r="BW9" s="14">
        <v>0</v>
      </c>
      <c r="BX9" s="14">
        <v>0</v>
      </c>
      <c r="BY9" s="14">
        <v>0</v>
      </c>
      <c r="BZ9" s="14">
        <v>0</v>
      </c>
      <c r="CA9" s="14">
        <v>0</v>
      </c>
      <c r="CB9" s="14">
        <v>0</v>
      </c>
      <c r="CC9" s="14">
        <v>0</v>
      </c>
      <c r="CD9" s="14">
        <v>1E-4</v>
      </c>
      <c r="CE9" s="14">
        <v>0</v>
      </c>
      <c r="CF9" s="14">
        <v>0</v>
      </c>
      <c r="CG9" s="14">
        <v>0</v>
      </c>
      <c r="CH9" s="14">
        <v>0</v>
      </c>
      <c r="CI9" s="14">
        <v>0</v>
      </c>
      <c r="CJ9" s="14">
        <v>0</v>
      </c>
      <c r="CK9" s="14">
        <v>0</v>
      </c>
      <c r="CL9" s="14">
        <v>0</v>
      </c>
      <c r="CM9" s="14">
        <v>0</v>
      </c>
      <c r="CN9" s="14">
        <v>0</v>
      </c>
      <c r="CO9" s="14">
        <v>0</v>
      </c>
      <c r="CP9" s="14">
        <v>0</v>
      </c>
      <c r="CQ9" s="14">
        <v>0</v>
      </c>
      <c r="CR9" s="14">
        <v>0</v>
      </c>
      <c r="CS9" s="14">
        <v>0</v>
      </c>
      <c r="CT9" s="14">
        <v>0</v>
      </c>
      <c r="CU9" s="14">
        <v>0</v>
      </c>
      <c r="CV9" s="14">
        <v>0</v>
      </c>
      <c r="CW9" s="14">
        <v>0</v>
      </c>
      <c r="CX9" s="14">
        <v>0</v>
      </c>
      <c r="CY9" s="14">
        <v>0</v>
      </c>
      <c r="CZ9" s="14">
        <v>0</v>
      </c>
      <c r="DA9" s="14">
        <v>0</v>
      </c>
      <c r="DB9" s="14">
        <v>0</v>
      </c>
      <c r="DC9" s="14">
        <v>0</v>
      </c>
      <c r="DD9" s="14">
        <v>0</v>
      </c>
      <c r="DE9" s="14">
        <v>0</v>
      </c>
      <c r="DF9" s="14">
        <v>0</v>
      </c>
      <c r="DG9" s="14">
        <v>0</v>
      </c>
      <c r="DH9" s="14">
        <v>0</v>
      </c>
      <c r="DI9" s="14">
        <v>0</v>
      </c>
      <c r="DJ9" s="14">
        <v>0</v>
      </c>
      <c r="DK9" s="14">
        <v>0</v>
      </c>
      <c r="DL9" s="14">
        <v>0</v>
      </c>
      <c r="DM9" s="14">
        <v>0</v>
      </c>
      <c r="DN9" s="14">
        <v>0</v>
      </c>
      <c r="DO9" s="14">
        <v>0</v>
      </c>
      <c r="DP9" s="14">
        <v>0</v>
      </c>
      <c r="DQ9" s="14">
        <v>0</v>
      </c>
      <c r="DR9" s="14">
        <v>0</v>
      </c>
      <c r="DS9" s="14">
        <v>0</v>
      </c>
      <c r="DT9" s="14">
        <v>3.2661499999999999E-4</v>
      </c>
      <c r="DU9" s="14">
        <v>3.2661499999999999E-4</v>
      </c>
      <c r="DV9" s="14">
        <v>0</v>
      </c>
      <c r="DW9" s="14">
        <v>0</v>
      </c>
      <c r="DX9" s="14">
        <v>0</v>
      </c>
      <c r="DY9" s="14">
        <v>0</v>
      </c>
      <c r="DZ9" s="14">
        <v>0</v>
      </c>
      <c r="EA9" s="14">
        <v>0</v>
      </c>
      <c r="EB9" s="14">
        <v>0</v>
      </c>
      <c r="EC9" s="14">
        <v>0</v>
      </c>
      <c r="ED9" s="14">
        <v>0</v>
      </c>
      <c r="EE9" s="14">
        <v>0</v>
      </c>
      <c r="EF9" s="14">
        <v>0</v>
      </c>
      <c r="EG9" s="14">
        <v>0</v>
      </c>
      <c r="EH9" s="14">
        <v>0</v>
      </c>
      <c r="EI9" s="14">
        <v>0</v>
      </c>
      <c r="EJ9" s="14">
        <v>0</v>
      </c>
      <c r="EK9" s="14">
        <v>0</v>
      </c>
      <c r="EL9" s="14">
        <v>0</v>
      </c>
      <c r="EM9" s="14">
        <v>0</v>
      </c>
      <c r="EN9" s="14">
        <v>0</v>
      </c>
      <c r="EO9" s="14">
        <v>0</v>
      </c>
      <c r="EP9" s="14">
        <v>0</v>
      </c>
      <c r="EQ9" s="14">
        <v>0</v>
      </c>
      <c r="ER9" s="14">
        <v>0</v>
      </c>
      <c r="ES9" s="14">
        <v>0</v>
      </c>
      <c r="ET9" s="14">
        <v>0</v>
      </c>
      <c r="EU9" s="14">
        <v>0</v>
      </c>
      <c r="EV9" s="14">
        <v>0</v>
      </c>
      <c r="EW9" s="14">
        <v>0</v>
      </c>
      <c r="EX9" s="14">
        <v>0</v>
      </c>
      <c r="EY9" s="14">
        <v>0</v>
      </c>
      <c r="EZ9" s="14">
        <v>0</v>
      </c>
      <c r="FA9" s="14">
        <v>0</v>
      </c>
      <c r="FB9" s="14">
        <v>0</v>
      </c>
      <c r="FC9" s="14">
        <v>0</v>
      </c>
      <c r="FD9" s="14">
        <v>0</v>
      </c>
      <c r="FE9" s="14">
        <v>0</v>
      </c>
      <c r="FF9" s="14">
        <v>0</v>
      </c>
      <c r="FG9" s="14">
        <v>0</v>
      </c>
      <c r="FH9" s="14">
        <v>0</v>
      </c>
      <c r="FI9" s="14">
        <v>0</v>
      </c>
      <c r="FJ9" s="14">
        <v>0</v>
      </c>
      <c r="FK9" s="14">
        <v>0</v>
      </c>
      <c r="FL9" s="14">
        <v>0</v>
      </c>
      <c r="FM9" s="14">
        <v>0</v>
      </c>
      <c r="FN9" s="14">
        <v>0</v>
      </c>
      <c r="FO9" s="14">
        <v>0</v>
      </c>
      <c r="FP9" s="14">
        <v>0</v>
      </c>
      <c r="FQ9" s="14">
        <v>0</v>
      </c>
      <c r="FR9" s="14">
        <v>0</v>
      </c>
      <c r="FS9" s="14">
        <v>0</v>
      </c>
      <c r="FT9" s="14">
        <v>0</v>
      </c>
      <c r="FU9" s="14">
        <v>0</v>
      </c>
      <c r="FV9" s="14">
        <v>0</v>
      </c>
      <c r="FW9" s="14">
        <v>0</v>
      </c>
      <c r="FX9" s="14">
        <v>0</v>
      </c>
      <c r="FY9" s="14">
        <v>0</v>
      </c>
      <c r="FZ9" s="14">
        <v>0</v>
      </c>
      <c r="GA9" s="14">
        <v>0</v>
      </c>
      <c r="GB9" s="6">
        <v>0</v>
      </c>
      <c r="GC9" s="6">
        <v>0</v>
      </c>
      <c r="GD9" s="6">
        <v>0</v>
      </c>
      <c r="GE9" s="6">
        <v>0</v>
      </c>
      <c r="GF9" s="6">
        <v>0</v>
      </c>
      <c r="GG9" s="6">
        <v>0</v>
      </c>
      <c r="GH9" s="6">
        <v>0</v>
      </c>
      <c r="GI9" s="6">
        <v>0</v>
      </c>
      <c r="GJ9" s="6">
        <v>0</v>
      </c>
      <c r="GK9" s="6">
        <v>0</v>
      </c>
      <c r="GL9" s="7">
        <v>0</v>
      </c>
      <c r="GM9" s="7">
        <v>0</v>
      </c>
      <c r="GN9" s="7">
        <v>0</v>
      </c>
      <c r="GO9" s="7">
        <v>0</v>
      </c>
      <c r="GP9" s="7">
        <v>0</v>
      </c>
      <c r="GQ9" s="7">
        <v>0</v>
      </c>
      <c r="GR9" s="7">
        <v>0</v>
      </c>
      <c r="GS9" s="7">
        <v>0</v>
      </c>
      <c r="GT9" s="7">
        <v>0</v>
      </c>
      <c r="GU9" s="7">
        <v>0</v>
      </c>
      <c r="GV9" s="7">
        <v>0</v>
      </c>
      <c r="GW9" s="7">
        <v>0</v>
      </c>
      <c r="GX9" s="156">
        <v>0</v>
      </c>
      <c r="GY9" s="156">
        <v>0</v>
      </c>
      <c r="GZ9" s="156">
        <v>0</v>
      </c>
      <c r="HA9" s="156">
        <v>0</v>
      </c>
      <c r="HB9" s="156">
        <v>0</v>
      </c>
      <c r="HC9" s="156">
        <v>0</v>
      </c>
      <c r="HD9" s="156">
        <v>0</v>
      </c>
      <c r="HE9" s="156">
        <v>0</v>
      </c>
      <c r="HF9" s="156">
        <v>0</v>
      </c>
      <c r="HG9" s="156">
        <v>0</v>
      </c>
      <c r="HH9" s="156">
        <v>0</v>
      </c>
      <c r="HI9" s="156">
        <v>0</v>
      </c>
      <c r="HJ9" s="161">
        <v>0</v>
      </c>
      <c r="HK9" s="161">
        <v>0</v>
      </c>
      <c r="HL9" s="161">
        <v>0</v>
      </c>
      <c r="HM9" s="161">
        <v>0</v>
      </c>
      <c r="HN9" s="161">
        <v>0</v>
      </c>
      <c r="HO9" s="161">
        <v>0</v>
      </c>
      <c r="HP9" s="161">
        <v>0</v>
      </c>
      <c r="HQ9" s="161">
        <v>0</v>
      </c>
      <c r="HR9" s="161">
        <v>0</v>
      </c>
      <c r="HS9" s="161">
        <v>0</v>
      </c>
      <c r="HT9" s="161">
        <v>0</v>
      </c>
      <c r="HU9" s="161">
        <v>0</v>
      </c>
      <c r="HV9" s="161">
        <v>0</v>
      </c>
      <c r="HW9" s="161">
        <v>0</v>
      </c>
      <c r="HX9" s="161">
        <v>0</v>
      </c>
      <c r="HY9" s="161">
        <v>0</v>
      </c>
      <c r="HZ9" s="161">
        <v>0</v>
      </c>
      <c r="IA9" s="161">
        <v>0</v>
      </c>
      <c r="IB9" s="161">
        <v>0</v>
      </c>
      <c r="IC9" s="161">
        <v>0</v>
      </c>
      <c r="ID9" s="161">
        <v>0</v>
      </c>
      <c r="IE9" s="161">
        <v>0</v>
      </c>
      <c r="IF9" s="161">
        <v>0</v>
      </c>
      <c r="IG9" s="161">
        <v>0</v>
      </c>
      <c r="IH9" s="161">
        <v>0</v>
      </c>
      <c r="II9" s="161">
        <v>0</v>
      </c>
      <c r="IJ9" s="161">
        <v>0</v>
      </c>
      <c r="IK9" s="161">
        <v>0</v>
      </c>
      <c r="IL9" s="161">
        <v>0</v>
      </c>
      <c r="IM9" s="161">
        <v>0</v>
      </c>
      <c r="IN9" s="161">
        <v>0</v>
      </c>
      <c r="IO9" s="161">
        <v>0</v>
      </c>
      <c r="IP9" s="161">
        <v>0</v>
      </c>
      <c r="IQ9" s="161">
        <v>0</v>
      </c>
      <c r="IR9" s="161">
        <v>0</v>
      </c>
      <c r="IS9" s="161">
        <v>0</v>
      </c>
      <c r="IT9" s="156">
        <v>0</v>
      </c>
      <c r="IU9" s="156">
        <v>0</v>
      </c>
      <c r="IV9" s="156">
        <v>0</v>
      </c>
      <c r="IW9" s="156">
        <v>0</v>
      </c>
      <c r="IX9" s="156">
        <v>0</v>
      </c>
      <c r="IY9" s="156">
        <v>0</v>
      </c>
      <c r="IZ9" s="156">
        <v>0</v>
      </c>
      <c r="JA9" s="156"/>
      <c r="JB9" s="156"/>
      <c r="JC9" s="156"/>
      <c r="JD9" s="156"/>
      <c r="JE9" s="156"/>
    </row>
    <row r="10" spans="1:265" x14ac:dyDescent="0.25">
      <c r="A10" s="13" t="s">
        <v>8</v>
      </c>
      <c r="B10" s="14">
        <v>16.822998175999999</v>
      </c>
      <c r="C10" s="14">
        <v>12.693107904</v>
      </c>
      <c r="D10" s="14">
        <v>63.473442511999998</v>
      </c>
      <c r="E10" s="14">
        <v>34.835884275000005</v>
      </c>
      <c r="F10" s="14">
        <v>40.852028233000006</v>
      </c>
      <c r="G10" s="14">
        <v>39.929917186000004</v>
      </c>
      <c r="H10" s="14">
        <v>40.316221921999997</v>
      </c>
      <c r="I10" s="14">
        <v>45.702054946999993</v>
      </c>
      <c r="J10" s="14">
        <v>51.844324523999994</v>
      </c>
      <c r="K10" s="14">
        <v>44.008627021000002</v>
      </c>
      <c r="L10" s="14">
        <v>79.603468081999992</v>
      </c>
      <c r="M10" s="14">
        <v>79.545122763999998</v>
      </c>
      <c r="N10" s="14">
        <v>42.069740383000003</v>
      </c>
      <c r="O10" s="14">
        <v>79.071728585999992</v>
      </c>
      <c r="P10" s="14">
        <v>54.708334186999998</v>
      </c>
      <c r="Q10" s="14">
        <v>50.856794111000006</v>
      </c>
      <c r="R10" s="14">
        <v>54.118193368</v>
      </c>
      <c r="S10" s="14">
        <v>59.134437164000005</v>
      </c>
      <c r="T10" s="14">
        <v>23.706166544000002</v>
      </c>
      <c r="U10" s="14">
        <v>74.600158198000003</v>
      </c>
      <c r="V10" s="14">
        <v>53.060352720999994</v>
      </c>
      <c r="W10" s="14">
        <v>129.25328459400001</v>
      </c>
      <c r="X10" s="14">
        <v>215.64869354800001</v>
      </c>
      <c r="Y10" s="14">
        <v>75.190203502000003</v>
      </c>
      <c r="Z10" s="14">
        <v>29.174608653000003</v>
      </c>
      <c r="AA10" s="14">
        <v>60.795788707999989</v>
      </c>
      <c r="AB10" s="14">
        <v>53.380965353999997</v>
      </c>
      <c r="AC10" s="14">
        <v>53.488574240999995</v>
      </c>
      <c r="AD10" s="14">
        <v>64.368456031999997</v>
      </c>
      <c r="AE10" s="14">
        <v>73.032960706000011</v>
      </c>
      <c r="AF10" s="14">
        <v>58.849271060999996</v>
      </c>
      <c r="AG10" s="14">
        <v>70.036887559000007</v>
      </c>
      <c r="AH10" s="14">
        <v>63.704055625999999</v>
      </c>
      <c r="AI10" s="14">
        <v>77.073650278000002</v>
      </c>
      <c r="AJ10" s="14">
        <v>71.887985923000002</v>
      </c>
      <c r="AK10" s="14">
        <v>94.352641603999999</v>
      </c>
      <c r="AL10" s="14">
        <v>60.471830380999997</v>
      </c>
      <c r="AM10" s="14">
        <v>64.684124001000001</v>
      </c>
      <c r="AN10" s="14">
        <v>70.912060448999995</v>
      </c>
      <c r="AO10" s="14">
        <v>54.499374158000009</v>
      </c>
      <c r="AP10" s="14">
        <v>65.743545217000005</v>
      </c>
      <c r="AQ10" s="14">
        <v>57.79631359199999</v>
      </c>
      <c r="AR10" s="14">
        <v>59.627771791000001</v>
      </c>
      <c r="AS10" s="14">
        <v>69.88997835699999</v>
      </c>
      <c r="AT10" s="14">
        <v>64.437281372000001</v>
      </c>
      <c r="AU10" s="14">
        <v>73.470799223</v>
      </c>
      <c r="AV10" s="14">
        <v>74.037852739000016</v>
      </c>
      <c r="AW10" s="14">
        <v>64.407744758000007</v>
      </c>
      <c r="AX10" s="14">
        <v>61.345602375000006</v>
      </c>
      <c r="AY10" s="14">
        <v>63.421149861000004</v>
      </c>
      <c r="AZ10" s="14">
        <v>70.063147146999995</v>
      </c>
      <c r="BA10" s="14">
        <v>48.885108929000005</v>
      </c>
      <c r="BB10" s="14">
        <v>65.061189631000005</v>
      </c>
      <c r="BC10" s="14">
        <v>59.367486317999997</v>
      </c>
      <c r="BD10" s="14">
        <v>70.098608892000001</v>
      </c>
      <c r="BE10" s="14">
        <v>76.851106528000003</v>
      </c>
      <c r="BF10" s="14">
        <v>59.038451092999999</v>
      </c>
      <c r="BG10" s="14">
        <v>80.719969571000007</v>
      </c>
      <c r="BH10" s="14">
        <v>92.007813573000007</v>
      </c>
      <c r="BI10" s="14">
        <v>90.754309122999999</v>
      </c>
      <c r="BJ10" s="14">
        <v>80.212001952999998</v>
      </c>
      <c r="BK10" s="14">
        <v>91.345708424999984</v>
      </c>
      <c r="BL10" s="14">
        <v>79.394140682</v>
      </c>
      <c r="BM10" s="14">
        <v>79.885884691000001</v>
      </c>
      <c r="BN10" s="14">
        <v>71.572256521999989</v>
      </c>
      <c r="BO10" s="14">
        <v>75.977621898999999</v>
      </c>
      <c r="BP10" s="14">
        <v>90.637412593999997</v>
      </c>
      <c r="BQ10" s="14">
        <v>83.304943993999998</v>
      </c>
      <c r="BR10" s="14">
        <v>103.68530596399999</v>
      </c>
      <c r="BS10" s="14">
        <v>112.30391333199999</v>
      </c>
      <c r="BT10" s="14">
        <v>98.158631845999992</v>
      </c>
      <c r="BU10" s="14">
        <v>95.145858496999992</v>
      </c>
      <c r="BV10" s="14">
        <v>80.357385692999998</v>
      </c>
      <c r="BW10" s="14">
        <v>79.572569677999994</v>
      </c>
      <c r="BX10" s="14">
        <v>84.692875296999986</v>
      </c>
      <c r="BY10" s="14">
        <v>69.934036582000005</v>
      </c>
      <c r="BZ10" s="14">
        <v>67.058576346999999</v>
      </c>
      <c r="CA10" s="14">
        <v>73.656936404999996</v>
      </c>
      <c r="CB10" s="14">
        <v>85.789547258999988</v>
      </c>
      <c r="CC10" s="14">
        <v>76.102838867000003</v>
      </c>
      <c r="CD10" s="14">
        <v>72.822798628000001</v>
      </c>
      <c r="CE10" s="14">
        <v>90.827693740000001</v>
      </c>
      <c r="CF10" s="14">
        <v>93.186914776999998</v>
      </c>
      <c r="CG10" s="14">
        <v>103.420909314</v>
      </c>
      <c r="CH10" s="14">
        <v>87.738132319000002</v>
      </c>
      <c r="CI10" s="14">
        <v>103.783972671</v>
      </c>
      <c r="CJ10" s="14">
        <v>112.04115102900001</v>
      </c>
      <c r="CK10" s="14">
        <v>109.159891242</v>
      </c>
      <c r="CL10" s="14">
        <v>109.67167282800001</v>
      </c>
      <c r="CM10" s="14">
        <v>127.203970439</v>
      </c>
      <c r="CN10" s="14">
        <v>122.41493901100002</v>
      </c>
      <c r="CO10" s="14">
        <v>137.54392699900001</v>
      </c>
      <c r="CP10" s="14">
        <v>134.05395976599999</v>
      </c>
      <c r="CQ10" s="14">
        <v>164.05890241200004</v>
      </c>
      <c r="CR10" s="14">
        <v>159.686757707</v>
      </c>
      <c r="CS10" s="14">
        <v>158.26113451699999</v>
      </c>
      <c r="CT10" s="14">
        <v>148.31182760599998</v>
      </c>
      <c r="CU10" s="14">
        <v>130.47986021699998</v>
      </c>
      <c r="CV10" s="14">
        <v>160.10849421500001</v>
      </c>
      <c r="CW10" s="14">
        <v>122.722776397</v>
      </c>
      <c r="CX10" s="14">
        <v>141.79874975999999</v>
      </c>
      <c r="CY10" s="14">
        <v>126.42133758600001</v>
      </c>
      <c r="CZ10" s="14">
        <v>109.91562033800001</v>
      </c>
      <c r="DA10" s="14">
        <v>134.69488324999998</v>
      </c>
      <c r="DB10" s="14">
        <v>144.98057155900003</v>
      </c>
      <c r="DC10" s="14">
        <v>162.923100181</v>
      </c>
      <c r="DD10" s="14">
        <v>167.770828671</v>
      </c>
      <c r="DE10" s="14">
        <v>153.82742345600002</v>
      </c>
      <c r="DF10" s="14">
        <v>126.06889046600001</v>
      </c>
      <c r="DG10" s="14">
        <v>124.743544712</v>
      </c>
      <c r="DH10" s="14">
        <v>120.85740837600001</v>
      </c>
      <c r="DI10" s="14">
        <v>126.085365835</v>
      </c>
      <c r="DJ10" s="14">
        <v>151.91613733199998</v>
      </c>
      <c r="DK10" s="14">
        <v>128.30540550000001</v>
      </c>
      <c r="DL10" s="14">
        <v>137.28388670699999</v>
      </c>
      <c r="DM10" s="14">
        <v>147.38864944800002</v>
      </c>
      <c r="DN10" s="14">
        <v>149.34176882999998</v>
      </c>
      <c r="DO10" s="14">
        <v>154.06091741399999</v>
      </c>
      <c r="DP10" s="14">
        <v>147.18394359900003</v>
      </c>
      <c r="DQ10" s="14">
        <v>128.84471973300001</v>
      </c>
      <c r="DR10" s="14">
        <v>134.374619997</v>
      </c>
      <c r="DS10" s="14">
        <v>113.94636264799999</v>
      </c>
      <c r="DT10" s="14">
        <v>103.672804605</v>
      </c>
      <c r="DU10" s="14">
        <v>137.40337645099999</v>
      </c>
      <c r="DV10" s="14">
        <v>125.146103514</v>
      </c>
      <c r="DW10" s="14">
        <v>118.973442484</v>
      </c>
      <c r="DX10" s="14">
        <v>128.033194141</v>
      </c>
      <c r="DY10" s="14">
        <v>143.77887824699999</v>
      </c>
      <c r="DZ10" s="14">
        <v>146.48064151100002</v>
      </c>
      <c r="EA10" s="14">
        <v>169.42762078800001</v>
      </c>
      <c r="EB10" s="14">
        <v>147.36412478000003</v>
      </c>
      <c r="EC10" s="14">
        <v>163.306546481</v>
      </c>
      <c r="ED10" s="14">
        <v>144.04653125600001</v>
      </c>
      <c r="EE10" s="14">
        <v>143.37379148899998</v>
      </c>
      <c r="EF10" s="14">
        <v>136.16540753500001</v>
      </c>
      <c r="EG10" s="14">
        <v>126.519339547</v>
      </c>
      <c r="EH10" s="14">
        <v>141.355775376</v>
      </c>
      <c r="EI10" s="14">
        <v>142.531718036</v>
      </c>
      <c r="EJ10" s="14">
        <v>151.35114255799999</v>
      </c>
      <c r="EK10" s="14">
        <v>139.00527942099998</v>
      </c>
      <c r="EL10" s="14">
        <v>141.45566928600002</v>
      </c>
      <c r="EM10" s="14">
        <v>202.896073376</v>
      </c>
      <c r="EN10" s="14">
        <v>151.30268824200002</v>
      </c>
      <c r="EO10" s="14">
        <v>167.7039963</v>
      </c>
      <c r="EP10" s="14">
        <v>139.21025672100001</v>
      </c>
      <c r="EQ10" s="14">
        <v>125.49830660500001</v>
      </c>
      <c r="ER10" s="14">
        <v>134.42641286400001</v>
      </c>
      <c r="ES10" s="14">
        <v>136.60865284300002</v>
      </c>
      <c r="ET10" s="14">
        <v>118.38388890399999</v>
      </c>
      <c r="EU10" s="14">
        <v>131.71547008100001</v>
      </c>
      <c r="EV10" s="14">
        <v>140.88201311899999</v>
      </c>
      <c r="EW10" s="14">
        <v>138.50517461799998</v>
      </c>
      <c r="EX10" s="14">
        <v>150.60650542200003</v>
      </c>
      <c r="EY10" s="14">
        <v>158.42660311900002</v>
      </c>
      <c r="EZ10" s="14">
        <v>145.72267218499999</v>
      </c>
      <c r="FA10" s="14">
        <v>152.43106649200001</v>
      </c>
      <c r="FB10" s="14">
        <v>131.26150561099999</v>
      </c>
      <c r="FC10" s="14">
        <v>118.43810408900001</v>
      </c>
      <c r="FD10" s="14">
        <v>126.26394405400001</v>
      </c>
      <c r="FE10" s="14">
        <v>106.96123466799999</v>
      </c>
      <c r="FF10" s="14">
        <v>132.125268293</v>
      </c>
      <c r="FG10" s="14">
        <v>131.71528711800002</v>
      </c>
      <c r="FH10" s="14">
        <v>105.326566903</v>
      </c>
      <c r="FI10" s="14">
        <v>147.057949186</v>
      </c>
      <c r="FJ10" s="14">
        <v>155.13336765700001</v>
      </c>
      <c r="FK10" s="14">
        <v>151.55079439100001</v>
      </c>
      <c r="FL10" s="14">
        <v>163.68681743400001</v>
      </c>
      <c r="FM10" s="14">
        <v>175.47285211399998</v>
      </c>
      <c r="FN10" s="14">
        <v>145.381645859</v>
      </c>
      <c r="FO10" s="14">
        <v>145.24609868499996</v>
      </c>
      <c r="FP10" s="14">
        <v>180.95625468</v>
      </c>
      <c r="FQ10" s="14">
        <v>149.574698509</v>
      </c>
      <c r="FR10" s="14">
        <v>176.677637304</v>
      </c>
      <c r="FS10" s="14">
        <v>163.77760136399999</v>
      </c>
      <c r="FT10" s="14">
        <v>177.022916232</v>
      </c>
      <c r="FU10" s="14">
        <v>207.20671562300001</v>
      </c>
      <c r="FV10" s="14">
        <v>199.299740009</v>
      </c>
      <c r="FW10" s="14">
        <v>215.60886236099998</v>
      </c>
      <c r="FX10" s="14">
        <v>231.94273999900003</v>
      </c>
      <c r="FY10" s="14">
        <v>215.19830485899999</v>
      </c>
      <c r="FZ10" s="14">
        <v>209.67912551900002</v>
      </c>
      <c r="GA10" s="14">
        <v>189.78474419600002</v>
      </c>
      <c r="GB10" s="6">
        <v>209.93902335999999</v>
      </c>
      <c r="GC10" s="6">
        <v>210.83107495499999</v>
      </c>
      <c r="GD10" s="6">
        <v>184.18202836899999</v>
      </c>
      <c r="GE10" s="6">
        <v>190.70690192699999</v>
      </c>
      <c r="GF10" s="6">
        <v>194.30714616899999</v>
      </c>
      <c r="GG10" s="6">
        <v>237.244079699</v>
      </c>
      <c r="GH10" s="6">
        <v>211.01776208699999</v>
      </c>
      <c r="GI10" s="6">
        <v>243.19911968100001</v>
      </c>
      <c r="GJ10" s="6">
        <v>237.415762855</v>
      </c>
      <c r="GK10" s="6">
        <v>202.50053010599999</v>
      </c>
      <c r="GL10" s="7">
        <v>208.65159090700001</v>
      </c>
      <c r="GM10" s="7">
        <v>189.41942199900001</v>
      </c>
      <c r="GN10" s="7">
        <v>181.79412428599997</v>
      </c>
      <c r="GO10" s="7">
        <v>189.65992117199997</v>
      </c>
      <c r="GP10" s="7">
        <v>198.50955653299999</v>
      </c>
      <c r="GQ10" s="7">
        <v>154.673367692</v>
      </c>
      <c r="GR10" s="7">
        <v>219.914374251</v>
      </c>
      <c r="GS10" s="7">
        <v>209.89812959400001</v>
      </c>
      <c r="GT10" s="7">
        <v>204.99577531700001</v>
      </c>
      <c r="GU10" s="7">
        <v>225.06730603400001</v>
      </c>
      <c r="GV10" s="7">
        <v>219.324641773</v>
      </c>
      <c r="GW10" s="7">
        <v>219.154271311</v>
      </c>
      <c r="GX10" s="156">
        <v>258.12512878699999</v>
      </c>
      <c r="GY10" s="156">
        <v>191.01559684599999</v>
      </c>
      <c r="GZ10" s="156">
        <v>156.322268982</v>
      </c>
      <c r="HA10" s="156">
        <v>81.676517967999999</v>
      </c>
      <c r="HB10" s="156">
        <v>113.219840619</v>
      </c>
      <c r="HC10" s="156">
        <v>144.36443016199999</v>
      </c>
      <c r="HD10" s="156">
        <v>173.45139616</v>
      </c>
      <c r="HE10" s="156">
        <v>162.968976785</v>
      </c>
      <c r="HF10" s="156">
        <v>159.59204122099999</v>
      </c>
      <c r="HG10" s="156">
        <v>171.39548075900001</v>
      </c>
      <c r="HH10" s="156">
        <v>165.67520338399999</v>
      </c>
      <c r="HI10" s="156">
        <v>221.80901155700002</v>
      </c>
      <c r="HJ10" s="161">
        <v>160.89483493899999</v>
      </c>
      <c r="HK10" s="161">
        <v>172.37976220600001</v>
      </c>
      <c r="HL10" s="161">
        <v>182.44123244400004</v>
      </c>
      <c r="HM10" s="161">
        <v>165.25463749400001</v>
      </c>
      <c r="HN10" s="161">
        <v>158.846984249</v>
      </c>
      <c r="HO10" s="161">
        <v>175.30910456000001</v>
      </c>
      <c r="HP10" s="161">
        <v>186.19403505200003</v>
      </c>
      <c r="HQ10" s="161">
        <v>220.84264210800001</v>
      </c>
      <c r="HR10" s="161">
        <v>220.88505989499998</v>
      </c>
      <c r="HS10" s="161">
        <v>256.782615765</v>
      </c>
      <c r="HT10" s="161">
        <v>265.70977340499996</v>
      </c>
      <c r="HU10" s="161">
        <v>257.031139505</v>
      </c>
      <c r="HV10" s="161">
        <v>238.07483976100002</v>
      </c>
      <c r="HW10" s="161">
        <v>211.745766506</v>
      </c>
      <c r="HX10" s="161">
        <v>243.65137896100001</v>
      </c>
      <c r="HY10" s="161">
        <v>232.08945840999999</v>
      </c>
      <c r="HZ10" s="161">
        <v>189.98762201599999</v>
      </c>
      <c r="IA10" s="161">
        <v>224.15860305099997</v>
      </c>
      <c r="IB10" s="161">
        <v>229.72297169999999</v>
      </c>
      <c r="IC10" s="161">
        <v>270.82895522400003</v>
      </c>
      <c r="ID10" s="161">
        <v>259.51546032599998</v>
      </c>
      <c r="IE10" s="161">
        <v>237.761686532</v>
      </c>
      <c r="IF10" s="161">
        <v>276.12059678100002</v>
      </c>
      <c r="IG10" s="161">
        <v>244.50157529999998</v>
      </c>
      <c r="IH10" s="161">
        <v>231.93411575600001</v>
      </c>
      <c r="II10" s="161">
        <v>226.58003258199997</v>
      </c>
      <c r="IJ10" s="161">
        <v>261.07128901999999</v>
      </c>
      <c r="IK10" s="161">
        <v>199.994849397</v>
      </c>
      <c r="IL10" s="161">
        <v>235.557414548</v>
      </c>
      <c r="IM10" s="161">
        <v>237.915666034</v>
      </c>
      <c r="IN10" s="161">
        <v>229.37596983699999</v>
      </c>
      <c r="IO10" s="161">
        <v>256.40447533400004</v>
      </c>
      <c r="IP10" s="161">
        <v>236.99305317700001</v>
      </c>
      <c r="IQ10" s="161">
        <v>300.83985121699999</v>
      </c>
      <c r="IR10" s="161">
        <v>294.57526467600002</v>
      </c>
      <c r="IS10" s="161">
        <v>268.73415694699997</v>
      </c>
      <c r="IT10" s="156">
        <v>311.39674424899999</v>
      </c>
      <c r="IU10" s="156">
        <v>261.07994482800001</v>
      </c>
      <c r="IV10" s="156">
        <v>229.18597007</v>
      </c>
      <c r="IW10" s="156">
        <v>289.46073972700003</v>
      </c>
      <c r="IX10" s="156">
        <v>308.83135244300001</v>
      </c>
      <c r="IY10" s="156">
        <v>254.30489454599999</v>
      </c>
      <c r="IZ10" s="156">
        <v>316.32437397099994</v>
      </c>
      <c r="JA10" s="156"/>
      <c r="JB10" s="156"/>
      <c r="JC10" s="156"/>
      <c r="JD10" s="156"/>
      <c r="JE10" s="156"/>
    </row>
    <row r="11" spans="1:265" x14ac:dyDescent="0.25">
      <c r="A11" s="15" t="s">
        <v>9</v>
      </c>
      <c r="B11" s="14">
        <v>171.80066233400001</v>
      </c>
      <c r="C11" s="14">
        <v>172.805826239</v>
      </c>
      <c r="D11" s="14">
        <v>-37.133103755</v>
      </c>
      <c r="E11" s="14">
        <v>144.51987645599999</v>
      </c>
      <c r="F11" s="14">
        <v>137.55078643799999</v>
      </c>
      <c r="G11" s="14">
        <v>91.593364281999996</v>
      </c>
      <c r="H11" s="14">
        <v>158.00630690900002</v>
      </c>
      <c r="I11" s="14">
        <v>96.854016751999978</v>
      </c>
      <c r="J11" s="14">
        <v>167.69212469599998</v>
      </c>
      <c r="K11" s="14">
        <v>196.05122674899999</v>
      </c>
      <c r="L11" s="14">
        <v>-1144.427106307</v>
      </c>
      <c r="M11" s="14">
        <v>-26.927643326999998</v>
      </c>
      <c r="N11" s="14">
        <v>183.19113678000002</v>
      </c>
      <c r="O11" s="14">
        <v>26.30766547</v>
      </c>
      <c r="P11" s="14">
        <v>-168.19654211900001</v>
      </c>
      <c r="Q11" s="14">
        <v>187.00287435800001</v>
      </c>
      <c r="R11" s="14">
        <v>253.156313149</v>
      </c>
      <c r="S11" s="14">
        <v>146.50994112900003</v>
      </c>
      <c r="T11" s="14">
        <v>-336.48907669000005</v>
      </c>
      <c r="U11" s="14">
        <v>24.868287841999997</v>
      </c>
      <c r="V11" s="14">
        <v>21.657006934999998</v>
      </c>
      <c r="W11" s="14">
        <v>-100.14856307500001</v>
      </c>
      <c r="X11" s="14">
        <v>5.4537177320000003</v>
      </c>
      <c r="Y11" s="14">
        <v>-51.655205269999996</v>
      </c>
      <c r="Z11" s="14">
        <v>122.40735353000001</v>
      </c>
      <c r="AA11" s="14">
        <v>1.8206330509999991</v>
      </c>
      <c r="AB11" s="14">
        <v>19.539710893999999</v>
      </c>
      <c r="AC11" s="14">
        <v>62.656690333999997</v>
      </c>
      <c r="AD11" s="14">
        <v>51.637683203000009</v>
      </c>
      <c r="AE11" s="14">
        <v>-31.167284960000003</v>
      </c>
      <c r="AF11" s="14">
        <v>55.565547227000003</v>
      </c>
      <c r="AG11" s="14">
        <v>46.501250316000004</v>
      </c>
      <c r="AH11" s="14">
        <v>9.7540999939999971</v>
      </c>
      <c r="AI11" s="14">
        <v>83.207854533999992</v>
      </c>
      <c r="AJ11" s="14">
        <v>35.923648880000002</v>
      </c>
      <c r="AK11" s="14">
        <v>-75.807093927999986</v>
      </c>
      <c r="AL11" s="14">
        <v>101.59391893900001</v>
      </c>
      <c r="AM11" s="14">
        <v>48.956529481000004</v>
      </c>
      <c r="AN11" s="14">
        <v>65.934806992000006</v>
      </c>
      <c r="AO11" s="14">
        <v>102.303057888</v>
      </c>
      <c r="AP11" s="14">
        <v>75.198932925999998</v>
      </c>
      <c r="AQ11" s="14">
        <v>35.490866154999992</v>
      </c>
      <c r="AR11" s="14">
        <v>42.056254455000001</v>
      </c>
      <c r="AS11" s="14">
        <v>-56.365803342</v>
      </c>
      <c r="AT11" s="14">
        <v>54.796302256000004</v>
      </c>
      <c r="AU11" s="14">
        <v>-82.278378526999987</v>
      </c>
      <c r="AV11" s="14">
        <v>47.674259157000002</v>
      </c>
      <c r="AW11" s="14">
        <v>-11.041049307000002</v>
      </c>
      <c r="AX11" s="14">
        <v>103.68420010000001</v>
      </c>
      <c r="AY11" s="14">
        <v>121.89321467800001</v>
      </c>
      <c r="AZ11" s="14">
        <v>207.323633933</v>
      </c>
      <c r="BA11" s="14">
        <v>372.62018763399999</v>
      </c>
      <c r="BB11" s="14">
        <v>296.41711183700005</v>
      </c>
      <c r="BC11" s="14">
        <v>219.71332953199999</v>
      </c>
      <c r="BD11" s="14">
        <v>-862.88365120700007</v>
      </c>
      <c r="BE11" s="14">
        <v>-214.34086513299999</v>
      </c>
      <c r="BF11" s="14">
        <v>-142.89333114399997</v>
      </c>
      <c r="BG11" s="14">
        <v>214.71499179699998</v>
      </c>
      <c r="BH11" s="14">
        <v>97.25148249099999</v>
      </c>
      <c r="BI11" s="14">
        <v>-291.79808203099998</v>
      </c>
      <c r="BJ11" s="14">
        <v>53.381907013999992</v>
      </c>
      <c r="BK11" s="14">
        <v>257.34247041200001</v>
      </c>
      <c r="BL11" s="14">
        <v>-32.565785876000007</v>
      </c>
      <c r="BM11" s="14">
        <v>202.46810779</v>
      </c>
      <c r="BN11" s="14">
        <v>-388.943384262</v>
      </c>
      <c r="BO11" s="14">
        <v>293.61357154399997</v>
      </c>
      <c r="BP11" s="14">
        <v>416.77268385999997</v>
      </c>
      <c r="BQ11" s="14">
        <v>-81.037776277999996</v>
      </c>
      <c r="BR11" s="14">
        <v>367.56830791699997</v>
      </c>
      <c r="BS11" s="14">
        <v>-405.80613525699999</v>
      </c>
      <c r="BT11" s="14">
        <v>-200.63736933000004</v>
      </c>
      <c r="BU11" s="14">
        <v>-363.87186447699997</v>
      </c>
      <c r="BV11" s="14">
        <v>305.10857552399995</v>
      </c>
      <c r="BW11" s="14">
        <v>-47.503099425000002</v>
      </c>
      <c r="BX11" s="14">
        <v>-17.683297446000001</v>
      </c>
      <c r="BY11" s="14">
        <v>-209.56997693099999</v>
      </c>
      <c r="BZ11" s="14">
        <v>21.031630085000003</v>
      </c>
      <c r="CA11" s="14">
        <v>-5.7621276020000005</v>
      </c>
      <c r="CB11" s="14">
        <v>10.120341273000001</v>
      </c>
      <c r="CC11" s="14">
        <v>12.443194456000001</v>
      </c>
      <c r="CD11" s="14">
        <v>0.56417143600000097</v>
      </c>
      <c r="CE11" s="14">
        <v>7.6930728340000014</v>
      </c>
      <c r="CF11" s="14">
        <v>9.7049407659999982</v>
      </c>
      <c r="CG11" s="14">
        <v>8.4959649129999999</v>
      </c>
      <c r="CH11" s="14">
        <v>8.1186357290000011</v>
      </c>
      <c r="CI11" s="14">
        <v>6.0583794900000001</v>
      </c>
      <c r="CJ11" s="14">
        <v>7.3938513559999999</v>
      </c>
      <c r="CK11" s="14">
        <v>9.7193680750000002</v>
      </c>
      <c r="CL11" s="14">
        <v>27.206786245</v>
      </c>
      <c r="CM11" s="14">
        <v>-9.8217620309999987</v>
      </c>
      <c r="CN11" s="14">
        <v>6.3908125020000002</v>
      </c>
      <c r="CO11" s="14">
        <v>8.1064559930000009</v>
      </c>
      <c r="CP11" s="14">
        <v>11.156203204000001</v>
      </c>
      <c r="CQ11" s="14">
        <v>10.306202779000001</v>
      </c>
      <c r="CR11" s="14">
        <v>8.423437345</v>
      </c>
      <c r="CS11" s="14">
        <v>5.5637930459999998</v>
      </c>
      <c r="CT11" s="14">
        <v>5.9059584679999997</v>
      </c>
      <c r="CU11" s="14">
        <v>6.9446438049999992</v>
      </c>
      <c r="CV11" s="14">
        <v>7.2248421940000007</v>
      </c>
      <c r="CW11" s="14">
        <v>9.5457980100000004</v>
      </c>
      <c r="CX11" s="14">
        <v>48.004768415000001</v>
      </c>
      <c r="CY11" s="14">
        <v>-29.661425543</v>
      </c>
      <c r="CZ11" s="14">
        <v>7.0251418629999991</v>
      </c>
      <c r="DA11" s="14">
        <v>5.1613582349999998</v>
      </c>
      <c r="DB11" s="14">
        <v>10.153724246000001</v>
      </c>
      <c r="DC11" s="14">
        <v>7.4442577300000012</v>
      </c>
      <c r="DD11" s="14">
        <v>7.241393372000001</v>
      </c>
      <c r="DE11" s="14">
        <v>6.4272721609999994</v>
      </c>
      <c r="DF11" s="14">
        <v>7.0023269710000005</v>
      </c>
      <c r="DG11" s="14">
        <v>6.5241890000000007</v>
      </c>
      <c r="DH11" s="14">
        <v>7.4302532940000008</v>
      </c>
      <c r="DI11" s="14">
        <v>8.9937000200000004</v>
      </c>
      <c r="DJ11" s="14">
        <v>58.003682647999995</v>
      </c>
      <c r="DK11" s="14">
        <v>-37.654460488999995</v>
      </c>
      <c r="DL11" s="14">
        <v>8.0005792200000023</v>
      </c>
      <c r="DM11" s="14">
        <v>10.080280578</v>
      </c>
      <c r="DN11" s="14">
        <v>5.9764521520000011</v>
      </c>
      <c r="DO11" s="14">
        <v>9.767768148</v>
      </c>
      <c r="DP11" s="14">
        <v>8.7067782860000005</v>
      </c>
      <c r="DQ11" s="14">
        <v>10.082138781000001</v>
      </c>
      <c r="DR11" s="14">
        <v>10.038190889000001</v>
      </c>
      <c r="DS11" s="14">
        <v>6.3758617139999991</v>
      </c>
      <c r="DT11" s="14">
        <v>7.0220379619999997</v>
      </c>
      <c r="DU11" s="14">
        <v>14.228907768999997</v>
      </c>
      <c r="DV11" s="14">
        <v>58.138984220999994</v>
      </c>
      <c r="DW11" s="14">
        <v>16.016887776000001</v>
      </c>
      <c r="DX11" s="14">
        <v>-43.538949846999991</v>
      </c>
      <c r="DY11" s="14">
        <v>12.221320425</v>
      </c>
      <c r="DZ11" s="14">
        <v>8.7101753000000013</v>
      </c>
      <c r="EA11" s="14">
        <v>30.349781107000002</v>
      </c>
      <c r="EB11" s="14">
        <v>9.3056605699999988</v>
      </c>
      <c r="EC11" s="14">
        <v>-7.8220162659999968</v>
      </c>
      <c r="ED11" s="14">
        <v>7.5045901929999994</v>
      </c>
      <c r="EE11" s="14">
        <v>8.0914254400000001</v>
      </c>
      <c r="EF11" s="14">
        <v>10.526916521999999</v>
      </c>
      <c r="EG11" s="14">
        <v>10.823627604000002</v>
      </c>
      <c r="EH11" s="14">
        <v>10.145561740000002</v>
      </c>
      <c r="EI11" s="14">
        <v>22.728098086999999</v>
      </c>
      <c r="EJ11" s="14">
        <v>13.938064864000001</v>
      </c>
      <c r="EK11" s="14">
        <v>11.975809526000001</v>
      </c>
      <c r="EL11" s="14">
        <v>19.409062468999998</v>
      </c>
      <c r="EM11" s="14">
        <v>12.060004340999999</v>
      </c>
      <c r="EN11" s="14">
        <v>11.265845903000001</v>
      </c>
      <c r="EO11" s="14">
        <v>46.442901338000006</v>
      </c>
      <c r="EP11" s="14">
        <v>10.170696710000001</v>
      </c>
      <c r="EQ11" s="14">
        <v>12.342446586000001</v>
      </c>
      <c r="ER11" s="14">
        <v>15.391405793000001</v>
      </c>
      <c r="ES11" s="14">
        <v>9.7774473820000001</v>
      </c>
      <c r="ET11" s="14">
        <v>14.697157558000001</v>
      </c>
      <c r="EU11" s="14">
        <v>27.885462486999998</v>
      </c>
      <c r="EV11" s="14">
        <v>22.476307924</v>
      </c>
      <c r="EW11" s="14">
        <v>24.500703232999999</v>
      </c>
      <c r="EX11" s="14">
        <v>30.653934211999996</v>
      </c>
      <c r="EY11" s="14">
        <v>41.829308926999992</v>
      </c>
      <c r="EZ11" s="14">
        <v>27.761739277999997</v>
      </c>
      <c r="FA11" s="14">
        <v>35.626334746999987</v>
      </c>
      <c r="FB11" s="14">
        <v>46.068822122</v>
      </c>
      <c r="FC11" s="14">
        <v>40.755154697999998</v>
      </c>
      <c r="FD11" s="14">
        <v>33.164602453000008</v>
      </c>
      <c r="FE11" s="14">
        <v>30.113414424999998</v>
      </c>
      <c r="FF11" s="14">
        <v>30.531154765</v>
      </c>
      <c r="FG11" s="14">
        <v>31.622726528000001</v>
      </c>
      <c r="FH11" s="14">
        <v>25.914413153999998</v>
      </c>
      <c r="FI11" s="14">
        <v>23.401581669999999</v>
      </c>
      <c r="FJ11" s="14">
        <v>28.313408458999998</v>
      </c>
      <c r="FK11" s="14">
        <v>27.386022199999999</v>
      </c>
      <c r="FL11" s="14">
        <v>6.7637251090000001</v>
      </c>
      <c r="FM11" s="14">
        <v>843.78694429800021</v>
      </c>
      <c r="FN11" s="14">
        <v>25.654287507999999</v>
      </c>
      <c r="FO11" s="14">
        <v>21.143526553000001</v>
      </c>
      <c r="FP11" s="14">
        <v>25.79729382</v>
      </c>
      <c r="FQ11" s="14">
        <v>28.677284221000001</v>
      </c>
      <c r="FR11" s="14">
        <v>33.600834016</v>
      </c>
      <c r="FS11" s="14">
        <v>36.344343528000003</v>
      </c>
      <c r="FT11" s="14">
        <v>49.264261025999993</v>
      </c>
      <c r="FU11" s="14">
        <v>32.046905239000004</v>
      </c>
      <c r="FV11" s="14">
        <v>33.536010200999996</v>
      </c>
      <c r="FW11" s="14">
        <v>55.528081979</v>
      </c>
      <c r="FX11" s="14">
        <v>35.613373174000003</v>
      </c>
      <c r="FY11" s="14">
        <v>30.219083459</v>
      </c>
      <c r="FZ11" s="14">
        <v>28.594311783999999</v>
      </c>
      <c r="GA11" s="14">
        <v>25.112834705000001</v>
      </c>
      <c r="GB11" s="6">
        <v>27.634466670999998</v>
      </c>
      <c r="GC11" s="6">
        <v>32.562885834999996</v>
      </c>
      <c r="GD11" s="6">
        <v>29.716738089</v>
      </c>
      <c r="GE11" s="6">
        <v>28.105351794999997</v>
      </c>
      <c r="GF11" s="6">
        <v>35.515319427999998</v>
      </c>
      <c r="GG11" s="6">
        <v>6.3149167100000021</v>
      </c>
      <c r="GH11" s="6">
        <v>28.42824903</v>
      </c>
      <c r="GI11" s="6">
        <v>25.634656292999999</v>
      </c>
      <c r="GJ11" s="6">
        <v>25.467069459999998</v>
      </c>
      <c r="GK11" s="6">
        <v>56.428073413000007</v>
      </c>
      <c r="GL11" s="7">
        <v>39.739498912999998</v>
      </c>
      <c r="GM11" s="7">
        <v>30.845043965000002</v>
      </c>
      <c r="GN11" s="7">
        <v>34.828953222999999</v>
      </c>
      <c r="GO11" s="7">
        <v>32.414849265999997</v>
      </c>
      <c r="GP11" s="7">
        <v>37.669712940000004</v>
      </c>
      <c r="GQ11" s="7">
        <v>30.495211260999998</v>
      </c>
      <c r="GR11" s="7">
        <v>40.938570936000005</v>
      </c>
      <c r="GS11" s="7">
        <v>34.522443355</v>
      </c>
      <c r="GT11" s="7">
        <v>30.668719065000005</v>
      </c>
      <c r="GU11" s="7">
        <v>33.853696711999994</v>
      </c>
      <c r="GV11" s="7">
        <v>42.471801989999989</v>
      </c>
      <c r="GW11" s="7">
        <v>38.728726869999996</v>
      </c>
      <c r="GX11" s="156">
        <v>8.6288413750000021</v>
      </c>
      <c r="GY11" s="156">
        <v>137.38040404199998</v>
      </c>
      <c r="GZ11" s="156">
        <v>-86.696575626000012</v>
      </c>
      <c r="HA11" s="156">
        <v>18.441259838000001</v>
      </c>
      <c r="HB11" s="156">
        <v>23.181152753999999</v>
      </c>
      <c r="HC11" s="156">
        <v>24.646080126999998</v>
      </c>
      <c r="HD11" s="156">
        <v>28.726507579</v>
      </c>
      <c r="HE11" s="156">
        <v>19.864184215000002</v>
      </c>
      <c r="HF11" s="156">
        <v>20.315522892000001</v>
      </c>
      <c r="HG11" s="156">
        <v>33.437376043</v>
      </c>
      <c r="HH11" s="156">
        <v>31.775237206</v>
      </c>
      <c r="HI11" s="156">
        <v>48.986073993000005</v>
      </c>
      <c r="HJ11" s="161">
        <v>24.702261312000001</v>
      </c>
      <c r="HK11" s="161">
        <v>25.570555553999998</v>
      </c>
      <c r="HL11" s="161">
        <v>27.901861240000002</v>
      </c>
      <c r="HM11" s="161">
        <v>25.979859689000001</v>
      </c>
      <c r="HN11" s="161">
        <v>37.134199808000005</v>
      </c>
      <c r="HO11" s="161">
        <v>34.239473973000003</v>
      </c>
      <c r="HP11" s="161">
        <v>66.489813192</v>
      </c>
      <c r="HQ11" s="161">
        <v>38.279543021999999</v>
      </c>
      <c r="HR11" s="161">
        <v>33.237564186</v>
      </c>
      <c r="HS11" s="161">
        <v>40.842408859999992</v>
      </c>
      <c r="HT11" s="161">
        <v>36.739832716000002</v>
      </c>
      <c r="HU11" s="161">
        <v>45.529732617999997</v>
      </c>
      <c r="HV11" s="161">
        <v>30.298084822999996</v>
      </c>
      <c r="HW11" s="161">
        <v>32.182129678999999</v>
      </c>
      <c r="HX11" s="161">
        <v>35.354547314000001</v>
      </c>
      <c r="HY11" s="161">
        <v>30.537879134999997</v>
      </c>
      <c r="HZ11" s="161">
        <v>41.531718075999997</v>
      </c>
      <c r="IA11" s="161">
        <v>35.956717749999996</v>
      </c>
      <c r="IB11" s="161">
        <v>40.540107171999999</v>
      </c>
      <c r="IC11" s="161">
        <v>37.867954487999995</v>
      </c>
      <c r="ID11" s="161">
        <v>37.191802785999997</v>
      </c>
      <c r="IE11" s="161">
        <v>33.178094453</v>
      </c>
      <c r="IF11" s="161">
        <v>45.514815973000005</v>
      </c>
      <c r="IG11" s="161">
        <v>62.571260065000004</v>
      </c>
      <c r="IH11" s="161">
        <v>33.525288263999997</v>
      </c>
      <c r="II11" s="161">
        <v>30.699576370000003</v>
      </c>
      <c r="IJ11" s="161">
        <v>37.823658704000003</v>
      </c>
      <c r="IK11" s="161">
        <v>39.136815034000001</v>
      </c>
      <c r="IL11" s="161">
        <v>39.231828301</v>
      </c>
      <c r="IM11" s="161">
        <v>43.163325729</v>
      </c>
      <c r="IN11" s="161">
        <v>59.708426193000001</v>
      </c>
      <c r="IO11" s="161">
        <v>53.169918567999993</v>
      </c>
      <c r="IP11" s="161">
        <v>38.384935112999997</v>
      </c>
      <c r="IQ11" s="161">
        <v>35.032332550999989</v>
      </c>
      <c r="IR11" s="161">
        <v>46.535174339999998</v>
      </c>
      <c r="IS11" s="161">
        <v>45.215588416999992</v>
      </c>
      <c r="IT11" s="156">
        <v>44.782964546000002</v>
      </c>
      <c r="IU11" s="156">
        <v>34.187622157999996</v>
      </c>
      <c r="IV11" s="156">
        <v>64.410196978000002</v>
      </c>
      <c r="IW11" s="156">
        <v>61.828527043000008</v>
      </c>
      <c r="IX11" s="156">
        <v>71.956418460999998</v>
      </c>
      <c r="IY11" s="156">
        <v>74.610823964999994</v>
      </c>
      <c r="IZ11" s="156">
        <v>3170.3076869300003</v>
      </c>
      <c r="JA11" s="156"/>
      <c r="JB11" s="156"/>
      <c r="JC11" s="156"/>
      <c r="JD11" s="156"/>
      <c r="JE11" s="156"/>
    </row>
    <row r="12" spans="1:265" ht="6" customHeight="1" x14ac:dyDescent="0.25">
      <c r="A12" s="13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156"/>
      <c r="GY12" s="156"/>
      <c r="GZ12" s="156"/>
      <c r="HA12" s="156"/>
      <c r="HB12" s="156"/>
      <c r="HC12" s="156"/>
      <c r="HD12" s="156"/>
      <c r="HE12" s="156"/>
      <c r="HF12" s="156"/>
      <c r="HG12" s="156"/>
      <c r="HH12" s="156"/>
      <c r="HI12" s="156"/>
      <c r="HJ12" s="161"/>
      <c r="HK12" s="161"/>
      <c r="HL12" s="161"/>
      <c r="HM12" s="161"/>
      <c r="HN12" s="161"/>
      <c r="HO12" s="161"/>
      <c r="HP12" s="161"/>
      <c r="HQ12" s="161"/>
      <c r="HR12" s="161"/>
      <c r="HS12" s="161"/>
      <c r="HT12" s="161"/>
      <c r="HU12" s="161"/>
      <c r="HV12" s="161"/>
      <c r="HW12" s="161"/>
      <c r="HX12" s="161"/>
      <c r="HY12" s="161"/>
      <c r="HZ12" s="161"/>
      <c r="IA12" s="161"/>
      <c r="IB12" s="161"/>
      <c r="IC12" s="161"/>
      <c r="ID12" s="161"/>
      <c r="IE12" s="161"/>
      <c r="IF12" s="161"/>
      <c r="IG12" s="161"/>
      <c r="IH12" s="161"/>
      <c r="II12" s="161"/>
      <c r="IJ12" s="161"/>
      <c r="IK12" s="161"/>
      <c r="IL12" s="161"/>
      <c r="IM12" s="161"/>
      <c r="IN12" s="161"/>
      <c r="IO12" s="161"/>
      <c r="IP12" s="161"/>
      <c r="IQ12" s="161"/>
      <c r="IR12" s="161"/>
      <c r="IS12" s="161"/>
      <c r="IT12" s="156"/>
      <c r="IU12" s="156"/>
      <c r="IV12" s="156"/>
      <c r="IW12" s="156"/>
      <c r="IX12" s="156"/>
      <c r="IY12" s="156"/>
      <c r="IZ12" s="156"/>
      <c r="JA12" s="156"/>
      <c r="JB12" s="156"/>
      <c r="JC12" s="156"/>
      <c r="JD12" s="156"/>
      <c r="JE12" s="156"/>
    </row>
    <row r="13" spans="1:265" s="16" customFormat="1" ht="14.25" x14ac:dyDescent="0.2">
      <c r="A13" s="10" t="s">
        <v>10</v>
      </c>
      <c r="B13" s="11">
        <v>27.201640638000001</v>
      </c>
      <c r="C13" s="11">
        <v>22.460921858000003</v>
      </c>
      <c r="D13" s="11">
        <v>25.578385024999999</v>
      </c>
      <c r="E13" s="11">
        <v>24.680733203999999</v>
      </c>
      <c r="F13" s="11">
        <v>23.472517772</v>
      </c>
      <c r="G13" s="11">
        <v>24.173465101999998</v>
      </c>
      <c r="H13" s="11">
        <v>28.580753375</v>
      </c>
      <c r="I13" s="11">
        <v>26.070695618999999</v>
      </c>
      <c r="J13" s="11">
        <v>29.259335387</v>
      </c>
      <c r="K13" s="11">
        <v>36.573305955000002</v>
      </c>
      <c r="L13" s="11">
        <v>35.372521050000003</v>
      </c>
      <c r="M13" s="11">
        <v>65.997312464999993</v>
      </c>
      <c r="N13" s="11">
        <v>0</v>
      </c>
      <c r="O13" s="11">
        <v>0</v>
      </c>
      <c r="P13" s="11">
        <v>92.175632925000002</v>
      </c>
      <c r="Q13" s="11">
        <v>56.506457008999995</v>
      </c>
      <c r="R13" s="11">
        <v>25.185353263</v>
      </c>
      <c r="S13" s="11">
        <v>34.959325342</v>
      </c>
      <c r="T13" s="11">
        <v>31.303727366</v>
      </c>
      <c r="U13" s="11">
        <v>35.880043791999995</v>
      </c>
      <c r="V13" s="11">
        <v>0</v>
      </c>
      <c r="W13" s="11">
        <v>71.986131148999988</v>
      </c>
      <c r="X13" s="11">
        <v>41.765513816000002</v>
      </c>
      <c r="Y13" s="11">
        <v>49.895426155999999</v>
      </c>
      <c r="Z13" s="11">
        <v>0</v>
      </c>
      <c r="AA13" s="11">
        <v>30.821221482000002</v>
      </c>
      <c r="AB13" s="11">
        <v>99.012318210000004</v>
      </c>
      <c r="AC13" s="11">
        <v>40.178009926999998</v>
      </c>
      <c r="AD13" s="11">
        <v>42.554823310000003</v>
      </c>
      <c r="AE13" s="11">
        <v>41.361310005</v>
      </c>
      <c r="AF13" s="11">
        <v>0</v>
      </c>
      <c r="AG13" s="11">
        <v>84.032453623999999</v>
      </c>
      <c r="AH13" s="11">
        <v>29.241700948999998</v>
      </c>
      <c r="AI13" s="11">
        <v>44.239646426</v>
      </c>
      <c r="AJ13" s="11">
        <v>43.353914229000004</v>
      </c>
      <c r="AK13" s="11">
        <v>86.514627720999997</v>
      </c>
      <c r="AL13" s="11">
        <v>0</v>
      </c>
      <c r="AM13" s="11">
        <v>81.316993577000005</v>
      </c>
      <c r="AN13" s="11">
        <v>35.263075031</v>
      </c>
      <c r="AO13" s="11">
        <v>48.323180354999998</v>
      </c>
      <c r="AP13" s="11">
        <v>64.096784889000006</v>
      </c>
      <c r="AQ13" s="11">
        <v>22.649961941000001</v>
      </c>
      <c r="AR13" s="11">
        <v>13.2662697</v>
      </c>
      <c r="AS13" s="11">
        <v>97.755941964000002</v>
      </c>
      <c r="AT13" s="11">
        <v>55.532774101000001</v>
      </c>
      <c r="AU13" s="11">
        <v>52.327414449000003</v>
      </c>
      <c r="AV13" s="11">
        <v>31.978403341</v>
      </c>
      <c r="AW13" s="11">
        <v>57.262907093999999</v>
      </c>
      <c r="AX13" s="11">
        <v>55.234476069999999</v>
      </c>
      <c r="AY13" s="11">
        <v>19.662443227000001</v>
      </c>
      <c r="AZ13" s="11">
        <v>116.233101667</v>
      </c>
      <c r="BA13" s="11">
        <v>50.157085094000003</v>
      </c>
      <c r="BB13" s="11">
        <v>66.450070108999995</v>
      </c>
      <c r="BC13" s="11">
        <v>16.591464238</v>
      </c>
      <c r="BD13" s="11">
        <v>54.013137337000003</v>
      </c>
      <c r="BE13" s="11">
        <v>95.237568474</v>
      </c>
      <c r="BF13" s="11">
        <v>61.147227316999995</v>
      </c>
      <c r="BG13" s="11">
        <v>56.179014454999994</v>
      </c>
      <c r="BH13" s="11">
        <v>71.49727531500001</v>
      </c>
      <c r="BI13" s="11">
        <v>89.729622526</v>
      </c>
      <c r="BJ13" s="11">
        <v>4.6688071980000005</v>
      </c>
      <c r="BK13" s="11">
        <v>44.068689699000004</v>
      </c>
      <c r="BL13" s="11">
        <v>165.70788527900001</v>
      </c>
      <c r="BM13" s="11">
        <v>42.079225582999996</v>
      </c>
      <c r="BN13" s="11">
        <v>96.586501780000006</v>
      </c>
      <c r="BO13" s="11">
        <v>66.716170855000001</v>
      </c>
      <c r="BP13" s="11">
        <v>69.705391949000003</v>
      </c>
      <c r="BQ13" s="11">
        <v>70.649695468000004</v>
      </c>
      <c r="BR13" s="11">
        <v>70.125049658000009</v>
      </c>
      <c r="BS13" s="11">
        <v>69.133051979000001</v>
      </c>
      <c r="BT13" s="11">
        <v>69.234032013999993</v>
      </c>
      <c r="BU13" s="11">
        <v>137.97886439500002</v>
      </c>
      <c r="BV13" s="11">
        <v>6.3281085300000006</v>
      </c>
      <c r="BW13" s="11">
        <v>92.366327411</v>
      </c>
      <c r="BX13" s="11">
        <v>91.445618342000003</v>
      </c>
      <c r="BY13" s="11">
        <v>74.276513472000005</v>
      </c>
      <c r="BZ13" s="11">
        <v>77.653948753000009</v>
      </c>
      <c r="CA13" s="11">
        <v>72.374072388999991</v>
      </c>
      <c r="CB13" s="11">
        <v>82.249797518000008</v>
      </c>
      <c r="CC13" s="11">
        <v>94.046361672000003</v>
      </c>
      <c r="CD13" s="11">
        <v>84.993367982999999</v>
      </c>
      <c r="CE13" s="11">
        <v>88.164444740000008</v>
      </c>
      <c r="CF13" s="11">
        <v>79.208954049000013</v>
      </c>
      <c r="CG13" s="11">
        <v>176.27139642999998</v>
      </c>
      <c r="CH13" s="11">
        <v>11.945973147999998</v>
      </c>
      <c r="CI13" s="11">
        <v>93.895250098000005</v>
      </c>
      <c r="CJ13" s="11">
        <v>94.581300210999999</v>
      </c>
      <c r="CK13" s="11">
        <v>96.813204461999987</v>
      </c>
      <c r="CL13" s="11">
        <v>90.015126281000008</v>
      </c>
      <c r="CM13" s="11">
        <v>91.942781948999993</v>
      </c>
      <c r="CN13" s="11">
        <v>100.93714282799999</v>
      </c>
      <c r="CO13" s="11">
        <v>105.496242326</v>
      </c>
      <c r="CP13" s="11">
        <v>71.411874333</v>
      </c>
      <c r="CQ13" s="11">
        <v>106.81847505799999</v>
      </c>
      <c r="CR13" s="11">
        <v>82.158936275999991</v>
      </c>
      <c r="CS13" s="11">
        <v>194.63723285100002</v>
      </c>
      <c r="CT13" s="11">
        <v>11.662057708000001</v>
      </c>
      <c r="CU13" s="11">
        <v>118.64265187800001</v>
      </c>
      <c r="CV13" s="11">
        <v>112.770479623</v>
      </c>
      <c r="CW13" s="11">
        <v>128.778297493</v>
      </c>
      <c r="CX13" s="11">
        <v>132.01360260799999</v>
      </c>
      <c r="CY13" s="11">
        <v>95.355346682000004</v>
      </c>
      <c r="CZ13" s="11">
        <v>107.508025081</v>
      </c>
      <c r="DA13" s="11">
        <v>154.64199951099999</v>
      </c>
      <c r="DB13" s="11">
        <v>34.507148768999997</v>
      </c>
      <c r="DC13" s="11">
        <v>191.96188160900002</v>
      </c>
      <c r="DD13" s="11">
        <v>125.08225447</v>
      </c>
      <c r="DE13" s="11">
        <v>112.98086558199999</v>
      </c>
      <c r="DF13" s="11">
        <v>8.9302233369999993</v>
      </c>
      <c r="DG13" s="11">
        <v>217.36357543400001</v>
      </c>
      <c r="DH13" s="11">
        <v>145.19807134299998</v>
      </c>
      <c r="DI13" s="11">
        <v>145.48672947</v>
      </c>
      <c r="DJ13" s="11">
        <v>205.37948095100001</v>
      </c>
      <c r="DK13" s="11">
        <v>147.12519809</v>
      </c>
      <c r="DL13" s="11">
        <v>115.271884039</v>
      </c>
      <c r="DM13" s="11">
        <v>153.03599513600003</v>
      </c>
      <c r="DN13" s="11">
        <v>125.261946721</v>
      </c>
      <c r="DO13" s="11">
        <v>142.80097299899998</v>
      </c>
      <c r="DP13" s="11">
        <v>41.632171604</v>
      </c>
      <c r="DQ13" s="11">
        <v>245.63749281900002</v>
      </c>
      <c r="DR13" s="11">
        <v>133.96351113699998</v>
      </c>
      <c r="DS13" s="11">
        <v>189.82764270800001</v>
      </c>
      <c r="DT13" s="11">
        <v>156.58436292399998</v>
      </c>
      <c r="DU13" s="11">
        <v>118.74308818599999</v>
      </c>
      <c r="DV13" s="11">
        <v>79.863618130000006</v>
      </c>
      <c r="DW13" s="11">
        <v>88.997046147000006</v>
      </c>
      <c r="DX13" s="11">
        <v>61.670495082000002</v>
      </c>
      <c r="DY13" s="11">
        <v>58.431393237999998</v>
      </c>
      <c r="DZ13" s="11">
        <v>62.682013089000002</v>
      </c>
      <c r="EA13" s="11">
        <v>88.814694500000002</v>
      </c>
      <c r="EB13" s="11">
        <v>62.748764741000002</v>
      </c>
      <c r="EC13" s="11">
        <v>504.73855024299996</v>
      </c>
      <c r="ED13" s="11">
        <v>14.753628392000001</v>
      </c>
      <c r="EE13" s="11">
        <v>463.06046230299995</v>
      </c>
      <c r="EF13" s="11">
        <v>125.080012524</v>
      </c>
      <c r="EG13" s="11">
        <v>72.005521823000009</v>
      </c>
      <c r="EH13" s="11">
        <v>124.389233699</v>
      </c>
      <c r="EI13" s="11">
        <v>159.043644306</v>
      </c>
      <c r="EJ13" s="11">
        <v>185.461416125</v>
      </c>
      <c r="EK13" s="11">
        <v>102.15718637500001</v>
      </c>
      <c r="EL13" s="11">
        <v>116.351130492</v>
      </c>
      <c r="EM13" s="11">
        <v>166.999240069</v>
      </c>
      <c r="EN13" s="11">
        <v>74.765132592</v>
      </c>
      <c r="EO13" s="11">
        <v>708.80109081000001</v>
      </c>
      <c r="EP13" s="11">
        <v>23.149614742999997</v>
      </c>
      <c r="EQ13" s="11">
        <v>349.80611917599998</v>
      </c>
      <c r="ER13" s="11">
        <v>116.87966767499999</v>
      </c>
      <c r="ES13" s="11">
        <v>94.702143438999997</v>
      </c>
      <c r="ET13" s="11">
        <v>70.703664073000013</v>
      </c>
      <c r="EU13" s="11">
        <v>121.51339210399999</v>
      </c>
      <c r="EV13" s="11">
        <v>119.13493225400001</v>
      </c>
      <c r="EW13" s="11">
        <v>150.38964129600001</v>
      </c>
      <c r="EX13" s="11">
        <v>121.83067825399999</v>
      </c>
      <c r="EY13" s="11">
        <v>182.17131652699999</v>
      </c>
      <c r="EZ13" s="11">
        <v>116.181992925</v>
      </c>
      <c r="FA13" s="11">
        <v>562.23298731400007</v>
      </c>
      <c r="FB13" s="11">
        <v>167.33217487799999</v>
      </c>
      <c r="FC13" s="11">
        <v>513.92214080899998</v>
      </c>
      <c r="FD13" s="11">
        <v>89.306564304000005</v>
      </c>
      <c r="FE13" s="11">
        <v>86.097928316000008</v>
      </c>
      <c r="FF13" s="11">
        <v>69.819766013999995</v>
      </c>
      <c r="FG13" s="11">
        <v>178.85113111599998</v>
      </c>
      <c r="FH13" s="11">
        <v>86.914524073999999</v>
      </c>
      <c r="FI13" s="11">
        <v>122.560667181</v>
      </c>
      <c r="FJ13" s="11">
        <v>159.14570313499999</v>
      </c>
      <c r="FK13" s="11">
        <v>72.478298512999999</v>
      </c>
      <c r="FL13" s="11">
        <v>231.26022003900002</v>
      </c>
      <c r="FM13" s="11">
        <v>191.782368811</v>
      </c>
      <c r="FN13" s="11">
        <v>97.115917140000008</v>
      </c>
      <c r="FO13" s="11">
        <v>494.63543370299999</v>
      </c>
      <c r="FP13" s="11">
        <v>94.974814815000002</v>
      </c>
      <c r="FQ13" s="11">
        <v>85.75748175599999</v>
      </c>
      <c r="FR13" s="11">
        <v>125.14153851899999</v>
      </c>
      <c r="FS13" s="11">
        <v>116.96536825699999</v>
      </c>
      <c r="FT13" s="11">
        <v>150.213224002</v>
      </c>
      <c r="FU13" s="11">
        <v>202.561617961</v>
      </c>
      <c r="FV13" s="11">
        <v>161.49847069399999</v>
      </c>
      <c r="FW13" s="11">
        <v>133.167586957</v>
      </c>
      <c r="FX13" s="11">
        <v>182.314803729</v>
      </c>
      <c r="FY13" s="11">
        <v>564.73940429799995</v>
      </c>
      <c r="FZ13" s="11">
        <v>123.437768107</v>
      </c>
      <c r="GA13" s="11">
        <v>110.876294112</v>
      </c>
      <c r="GB13" s="6">
        <v>121.76357658999999</v>
      </c>
      <c r="GC13" s="6">
        <v>122.343828282</v>
      </c>
      <c r="GD13" s="6">
        <v>120.441819313</v>
      </c>
      <c r="GE13" s="6">
        <v>107.90434824099999</v>
      </c>
      <c r="GF13" s="6">
        <v>231.46026884399998</v>
      </c>
      <c r="GG13" s="6">
        <v>126.360748374</v>
      </c>
      <c r="GH13" s="6">
        <v>209.24210885799999</v>
      </c>
      <c r="GI13" s="6">
        <v>217.10297551399998</v>
      </c>
      <c r="GJ13" s="6">
        <v>279.72206354499997</v>
      </c>
      <c r="GK13" s="6">
        <v>343.36611379999999</v>
      </c>
      <c r="GL13" s="7">
        <v>72.125538024999997</v>
      </c>
      <c r="GM13" s="7">
        <v>315.18921134999999</v>
      </c>
      <c r="GN13" s="7">
        <v>145.23205221399999</v>
      </c>
      <c r="GO13" s="7">
        <v>134.82251537000002</v>
      </c>
      <c r="GP13" s="7">
        <v>256.15636999999998</v>
      </c>
      <c r="GQ13" s="7">
        <v>162.803995727</v>
      </c>
      <c r="GR13" s="7">
        <v>171.94320006200002</v>
      </c>
      <c r="GS13" s="7">
        <v>190.19170797799998</v>
      </c>
      <c r="GT13" s="7">
        <v>220.38671316499997</v>
      </c>
      <c r="GU13" s="7">
        <v>187.90341554300002</v>
      </c>
      <c r="GV13" s="7">
        <v>134.22872301500001</v>
      </c>
      <c r="GW13" s="7">
        <v>135.04248405599998</v>
      </c>
      <c r="GX13" s="156">
        <v>152.482808861</v>
      </c>
      <c r="GY13" s="156">
        <v>509.97408698000004</v>
      </c>
      <c r="GZ13" s="156">
        <v>96.061613197</v>
      </c>
      <c r="HA13" s="156">
        <v>156.87712756500002</v>
      </c>
      <c r="HB13" s="156">
        <v>173.622812759</v>
      </c>
      <c r="HC13" s="156">
        <v>278.65239932100002</v>
      </c>
      <c r="HD13" s="156">
        <v>172.59751948600001</v>
      </c>
      <c r="HE13" s="156">
        <v>184.74180488099998</v>
      </c>
      <c r="HF13" s="156">
        <v>181.91427215100001</v>
      </c>
      <c r="HG13" s="156">
        <v>182.33142155900001</v>
      </c>
      <c r="HH13" s="156">
        <v>181.63447102000001</v>
      </c>
      <c r="HI13" s="156">
        <v>172.341394079</v>
      </c>
      <c r="HJ13" s="161">
        <v>120.32482608099998</v>
      </c>
      <c r="HK13" s="161">
        <v>615.74104464300001</v>
      </c>
      <c r="HL13" s="161">
        <v>174.238474188</v>
      </c>
      <c r="HM13" s="161">
        <v>153.196231466</v>
      </c>
      <c r="HN13" s="161">
        <v>211.42116319100003</v>
      </c>
      <c r="HO13" s="161">
        <v>225.68399691599998</v>
      </c>
      <c r="HP13" s="161">
        <v>207.17329895</v>
      </c>
      <c r="HQ13" s="161">
        <v>199.86120596400002</v>
      </c>
      <c r="HR13" s="161">
        <v>193.31332771000001</v>
      </c>
      <c r="HS13" s="161">
        <v>259.81220650900002</v>
      </c>
      <c r="HT13" s="161">
        <v>248.22585705200004</v>
      </c>
      <c r="HU13" s="161">
        <v>168.59532213600002</v>
      </c>
      <c r="HV13" s="161">
        <v>139.387799234</v>
      </c>
      <c r="HW13" s="161">
        <v>683.29204039700005</v>
      </c>
      <c r="HX13" s="161">
        <v>303.34954659200002</v>
      </c>
      <c r="HY13" s="161">
        <v>243.23236706700001</v>
      </c>
      <c r="HZ13" s="161">
        <v>264.68826652999996</v>
      </c>
      <c r="IA13" s="161">
        <v>233.67498020800002</v>
      </c>
      <c r="IB13" s="161">
        <v>254.64293021100002</v>
      </c>
      <c r="IC13" s="161">
        <v>303.77530322199999</v>
      </c>
      <c r="ID13" s="161">
        <v>316.98033833899996</v>
      </c>
      <c r="IE13" s="161">
        <v>361.149693082</v>
      </c>
      <c r="IF13" s="161">
        <v>248.52893809299999</v>
      </c>
      <c r="IG13" s="161">
        <v>277.54207838399998</v>
      </c>
      <c r="IH13" s="161">
        <v>263.25957322299996</v>
      </c>
      <c r="II13" s="161">
        <v>272.435079202</v>
      </c>
      <c r="IJ13" s="161">
        <v>412.16464339999999</v>
      </c>
      <c r="IK13" s="161">
        <v>271.37227278199998</v>
      </c>
      <c r="IL13" s="161">
        <v>317.96261760700003</v>
      </c>
      <c r="IM13" s="161">
        <v>318.8615216</v>
      </c>
      <c r="IN13" s="161">
        <v>372.56672262200004</v>
      </c>
      <c r="IO13" s="161">
        <v>291.96675732400001</v>
      </c>
      <c r="IP13" s="161">
        <v>291.72772992300003</v>
      </c>
      <c r="IQ13" s="161">
        <v>328.83504779600003</v>
      </c>
      <c r="IR13" s="161">
        <v>263.01918017399998</v>
      </c>
      <c r="IS13" s="161">
        <v>305.42514575299998</v>
      </c>
      <c r="IT13" s="156">
        <v>307.65857778899999</v>
      </c>
      <c r="IU13" s="156">
        <v>270.59006107299996</v>
      </c>
      <c r="IV13" s="156">
        <v>260.42185997299998</v>
      </c>
      <c r="IW13" s="156">
        <v>258.59573403600001</v>
      </c>
      <c r="IX13" s="156">
        <v>259.91833523700001</v>
      </c>
      <c r="IY13" s="156">
        <v>252.199702183</v>
      </c>
      <c r="IZ13" s="156">
        <v>290.76578039700001</v>
      </c>
      <c r="JA13" s="156"/>
      <c r="JB13" s="156"/>
      <c r="JC13" s="156"/>
      <c r="JD13" s="156"/>
      <c r="JE13" s="156"/>
    </row>
    <row r="14" spans="1:265" ht="8.25" customHeight="1" x14ac:dyDescent="0.25">
      <c r="A14" s="13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156"/>
      <c r="GY14" s="156"/>
      <c r="GZ14" s="156"/>
      <c r="HA14" s="156"/>
      <c r="HB14" s="156"/>
      <c r="HC14" s="156"/>
      <c r="HD14" s="156"/>
      <c r="HE14" s="156"/>
      <c r="HF14" s="156"/>
      <c r="HG14" s="156"/>
      <c r="HH14" s="156"/>
      <c r="HI14" s="156"/>
      <c r="HJ14" s="161"/>
      <c r="HK14" s="161"/>
      <c r="HL14" s="161"/>
      <c r="HM14" s="161"/>
      <c r="HN14" s="161"/>
      <c r="HO14" s="161"/>
      <c r="HP14" s="161"/>
      <c r="HQ14" s="161"/>
      <c r="HR14" s="161"/>
      <c r="HS14" s="161"/>
      <c r="HT14" s="161"/>
      <c r="HU14" s="161"/>
      <c r="HV14" s="161"/>
      <c r="HW14" s="161"/>
      <c r="HX14" s="161"/>
      <c r="HY14" s="161"/>
      <c r="HZ14" s="161"/>
      <c r="IA14" s="161"/>
      <c r="IB14" s="161"/>
      <c r="IC14" s="161"/>
      <c r="ID14" s="161"/>
      <c r="IE14" s="161"/>
      <c r="IF14" s="161"/>
      <c r="IG14" s="161"/>
      <c r="IH14" s="161"/>
      <c r="II14" s="161"/>
      <c r="IJ14" s="161"/>
      <c r="IK14" s="161"/>
      <c r="IL14" s="161"/>
      <c r="IM14" s="161"/>
      <c r="IN14" s="161"/>
      <c r="IO14" s="161"/>
      <c r="IP14" s="161"/>
      <c r="IQ14" s="161"/>
      <c r="IR14" s="161"/>
      <c r="IS14" s="161"/>
      <c r="IT14" s="156"/>
      <c r="IU14" s="156"/>
      <c r="IV14" s="156"/>
      <c r="IW14" s="156"/>
      <c r="IX14" s="156"/>
      <c r="IY14" s="156"/>
      <c r="IZ14" s="156"/>
      <c r="JA14" s="156"/>
      <c r="JB14" s="156"/>
      <c r="JC14" s="156"/>
      <c r="JD14" s="156"/>
      <c r="JE14" s="156"/>
    </row>
    <row r="15" spans="1:265" s="16" customFormat="1" ht="14.25" x14ac:dyDescent="0.2">
      <c r="A15" s="10" t="s">
        <v>11</v>
      </c>
      <c r="B15" s="11">
        <v>6.7242951330000009</v>
      </c>
      <c r="C15" s="11">
        <v>9.7691791820000002</v>
      </c>
      <c r="D15" s="11">
        <v>9.771326363</v>
      </c>
      <c r="E15" s="11">
        <v>49.877721969000007</v>
      </c>
      <c r="F15" s="11">
        <v>6.3143864589999996</v>
      </c>
      <c r="G15" s="11">
        <v>6.7740429559999997</v>
      </c>
      <c r="H15" s="11">
        <v>5.3505752830000004</v>
      </c>
      <c r="I15" s="11">
        <v>6.4212679499999998</v>
      </c>
      <c r="J15" s="11">
        <v>8.8968127680000002</v>
      </c>
      <c r="K15" s="11">
        <v>17.826329277999996</v>
      </c>
      <c r="L15" s="11">
        <v>24.223352502999997</v>
      </c>
      <c r="M15" s="11">
        <v>11.352104930000001</v>
      </c>
      <c r="N15" s="11">
        <v>6.7350556730000006</v>
      </c>
      <c r="O15" s="11">
        <v>16.509690730000003</v>
      </c>
      <c r="P15" s="11">
        <v>16.252148076000001</v>
      </c>
      <c r="Q15" s="11">
        <v>12.580065502</v>
      </c>
      <c r="R15" s="11">
        <v>19.322107380999999</v>
      </c>
      <c r="S15" s="11">
        <v>26.322403335000001</v>
      </c>
      <c r="T15" s="11">
        <v>15.471409666000003</v>
      </c>
      <c r="U15" s="11">
        <v>15.355381917999999</v>
      </c>
      <c r="V15" s="11">
        <v>17.639454999000002</v>
      </c>
      <c r="W15" s="11">
        <v>30.306557499999997</v>
      </c>
      <c r="X15" s="11">
        <v>28.135159868999999</v>
      </c>
      <c r="Y15" s="11">
        <v>28.133152978999998</v>
      </c>
      <c r="Z15" s="11">
        <v>2.692230457</v>
      </c>
      <c r="AA15" s="11">
        <v>11.369515374000001</v>
      </c>
      <c r="AB15" s="11">
        <v>25.133250443999998</v>
      </c>
      <c r="AC15" s="11">
        <v>35.85798767</v>
      </c>
      <c r="AD15" s="11">
        <v>24.777419986000002</v>
      </c>
      <c r="AE15" s="11">
        <v>12.586225810999998</v>
      </c>
      <c r="AF15" s="11">
        <v>19.394057163999999</v>
      </c>
      <c r="AG15" s="11">
        <v>16.365745441999998</v>
      </c>
      <c r="AH15" s="11">
        <v>18.825308208000003</v>
      </c>
      <c r="AI15" s="11">
        <v>18.490950939999998</v>
      </c>
      <c r="AJ15" s="11">
        <v>20.174679962999999</v>
      </c>
      <c r="AK15" s="11">
        <v>28.806789906999999</v>
      </c>
      <c r="AL15" s="11">
        <v>16.466567721000001</v>
      </c>
      <c r="AM15" s="11">
        <v>15.857620404</v>
      </c>
      <c r="AN15" s="11">
        <v>3.9753878949999999</v>
      </c>
      <c r="AO15" s="11">
        <v>43.53700236200001</v>
      </c>
      <c r="AP15" s="11">
        <v>14.255124359</v>
      </c>
      <c r="AQ15" s="11">
        <v>67.428946822</v>
      </c>
      <c r="AR15" s="11">
        <v>19.294467171999997</v>
      </c>
      <c r="AS15" s="11">
        <v>11.759043780999999</v>
      </c>
      <c r="AT15" s="11">
        <v>38.509414827000001</v>
      </c>
      <c r="AU15" s="11">
        <v>15.920582838</v>
      </c>
      <c r="AV15" s="11">
        <v>17.720093231</v>
      </c>
      <c r="AW15" s="11">
        <v>12.26484857</v>
      </c>
      <c r="AX15" s="11">
        <v>7.0445016660000004</v>
      </c>
      <c r="AY15" s="11">
        <v>35.741812076999992</v>
      </c>
      <c r="AZ15" s="11">
        <v>73.344180709999989</v>
      </c>
      <c r="BA15" s="11">
        <v>31.629476217000004</v>
      </c>
      <c r="BB15" s="11">
        <v>12.947244683999998</v>
      </c>
      <c r="BC15" s="11">
        <v>42.615871240999994</v>
      </c>
      <c r="BD15" s="11">
        <v>21.926523348000003</v>
      </c>
      <c r="BE15" s="11">
        <v>26.089344553</v>
      </c>
      <c r="BF15" s="11">
        <v>7.7635936969999992</v>
      </c>
      <c r="BG15" s="11">
        <v>24.308971544999999</v>
      </c>
      <c r="BH15" s="11">
        <v>21.598650731999999</v>
      </c>
      <c r="BI15" s="11">
        <v>148.90361670499999</v>
      </c>
      <c r="BJ15" s="11">
        <v>232.48025207299997</v>
      </c>
      <c r="BK15" s="11">
        <v>46.107031662000004</v>
      </c>
      <c r="BL15" s="11">
        <v>57.685102975</v>
      </c>
      <c r="BM15" s="11">
        <v>16.503338472999999</v>
      </c>
      <c r="BN15" s="11">
        <v>42.904134490000004</v>
      </c>
      <c r="BO15" s="11">
        <v>35.735190127000003</v>
      </c>
      <c r="BP15" s="11">
        <v>15.027150486</v>
      </c>
      <c r="BQ15" s="11">
        <v>56.503861178000001</v>
      </c>
      <c r="BR15" s="11">
        <v>44.719327354999997</v>
      </c>
      <c r="BS15" s="11">
        <v>54.483900163999998</v>
      </c>
      <c r="BT15" s="11">
        <v>21.892250569000005</v>
      </c>
      <c r="BU15" s="11">
        <v>85.473133856999993</v>
      </c>
      <c r="BV15" s="11">
        <v>3.149718182</v>
      </c>
      <c r="BW15" s="11">
        <v>34.500920296999993</v>
      </c>
      <c r="BX15" s="11">
        <v>80.170305266</v>
      </c>
      <c r="BY15" s="11">
        <v>46.207505111999993</v>
      </c>
      <c r="BZ15" s="11">
        <v>26.309081245000002</v>
      </c>
      <c r="CA15" s="11">
        <v>60.814020849999991</v>
      </c>
      <c r="CB15" s="11">
        <v>75.429647810000006</v>
      </c>
      <c r="CC15" s="11">
        <v>53.840515932000002</v>
      </c>
      <c r="CD15" s="11">
        <v>65.747555287999987</v>
      </c>
      <c r="CE15" s="11">
        <v>64.416042255999997</v>
      </c>
      <c r="CF15" s="11">
        <v>84.138014760000004</v>
      </c>
      <c r="CG15" s="11">
        <v>164.81367543300001</v>
      </c>
      <c r="CH15" s="11">
        <v>7.0728588980000007</v>
      </c>
      <c r="CI15" s="11">
        <v>26.120502226999999</v>
      </c>
      <c r="CJ15" s="11">
        <v>85.052168069999993</v>
      </c>
      <c r="CK15" s="11">
        <v>47.854971185999993</v>
      </c>
      <c r="CL15" s="11">
        <v>82.54706309800001</v>
      </c>
      <c r="CM15" s="11">
        <v>99.44651183900001</v>
      </c>
      <c r="CN15" s="11">
        <v>38.845120503000004</v>
      </c>
      <c r="CO15" s="11">
        <v>56.798387264999995</v>
      </c>
      <c r="CP15" s="11">
        <v>64.825457905999997</v>
      </c>
      <c r="CQ15" s="11">
        <v>135.95505471299998</v>
      </c>
      <c r="CR15" s="11">
        <v>115.34578884999999</v>
      </c>
      <c r="CS15" s="11">
        <v>247.25697431399999</v>
      </c>
      <c r="CT15" s="11">
        <v>22.332586022000001</v>
      </c>
      <c r="CU15" s="11">
        <v>30.856506076999999</v>
      </c>
      <c r="CV15" s="11">
        <v>69.760270995000013</v>
      </c>
      <c r="CW15" s="11">
        <v>80.133930792000015</v>
      </c>
      <c r="CX15" s="11">
        <v>57.674501704999997</v>
      </c>
      <c r="CY15" s="11">
        <v>80.961959204999999</v>
      </c>
      <c r="CZ15" s="11">
        <v>202.659725229</v>
      </c>
      <c r="DA15" s="11">
        <v>78.08521211499999</v>
      </c>
      <c r="DB15" s="11">
        <v>77.800260241000004</v>
      </c>
      <c r="DC15" s="11">
        <v>80.995491505000004</v>
      </c>
      <c r="DD15" s="11">
        <v>169.33751105900001</v>
      </c>
      <c r="DE15" s="11">
        <v>428.08527882800007</v>
      </c>
      <c r="DF15" s="11">
        <v>48.572344624999999</v>
      </c>
      <c r="DG15" s="11">
        <v>47.590884804999995</v>
      </c>
      <c r="DH15" s="11">
        <v>149.165999185</v>
      </c>
      <c r="DI15" s="11">
        <v>58.202427457999995</v>
      </c>
      <c r="DJ15" s="11">
        <v>89.546099729000005</v>
      </c>
      <c r="DK15" s="11">
        <v>78.581794855000012</v>
      </c>
      <c r="DL15" s="11">
        <v>83.898626089000004</v>
      </c>
      <c r="DM15" s="11">
        <v>72.716620061</v>
      </c>
      <c r="DN15" s="11">
        <v>76.494283021000001</v>
      </c>
      <c r="DO15" s="11">
        <v>90.589691149000004</v>
      </c>
      <c r="DP15" s="11">
        <v>208.67448827600003</v>
      </c>
      <c r="DQ15" s="11">
        <v>220.15849106799999</v>
      </c>
      <c r="DR15" s="11">
        <v>52.117725491000002</v>
      </c>
      <c r="DS15" s="11">
        <v>56.362850345000005</v>
      </c>
      <c r="DT15" s="11">
        <v>168.27348580500001</v>
      </c>
      <c r="DU15" s="11">
        <v>92.855690964999994</v>
      </c>
      <c r="DV15" s="11">
        <v>88.514657683999999</v>
      </c>
      <c r="DW15" s="11">
        <v>55.760089426</v>
      </c>
      <c r="DX15" s="11">
        <v>145.39756744699997</v>
      </c>
      <c r="DY15" s="11">
        <v>75.812637014999993</v>
      </c>
      <c r="DZ15" s="11">
        <v>47.001494772999997</v>
      </c>
      <c r="EA15" s="11">
        <v>103.786340908</v>
      </c>
      <c r="EB15" s="11">
        <v>63.812243105</v>
      </c>
      <c r="EC15" s="11">
        <v>108.163562985</v>
      </c>
      <c r="ED15" s="11">
        <v>16.045117273999999</v>
      </c>
      <c r="EE15" s="11">
        <v>107.72993561700001</v>
      </c>
      <c r="EF15" s="11">
        <v>75.480686466999998</v>
      </c>
      <c r="EG15" s="11">
        <v>42.497285584000004</v>
      </c>
      <c r="EH15" s="11">
        <v>126.228455268</v>
      </c>
      <c r="EI15" s="11">
        <v>34.312768765000001</v>
      </c>
      <c r="EJ15" s="11">
        <v>85.237950539999986</v>
      </c>
      <c r="EK15" s="11">
        <v>63.214375419</v>
      </c>
      <c r="EL15" s="11">
        <v>99.261855652999998</v>
      </c>
      <c r="EM15" s="11">
        <v>56.524752751000001</v>
      </c>
      <c r="EN15" s="11">
        <v>162.61870811899999</v>
      </c>
      <c r="EO15" s="11">
        <v>209.568336926</v>
      </c>
      <c r="EP15" s="11">
        <v>72.860751746999995</v>
      </c>
      <c r="EQ15" s="11">
        <v>50.240349010999999</v>
      </c>
      <c r="ER15" s="11">
        <v>92.676015736000011</v>
      </c>
      <c r="ES15" s="11">
        <v>72.096541117000001</v>
      </c>
      <c r="ET15" s="11">
        <v>121.379653995</v>
      </c>
      <c r="EU15" s="11">
        <v>97.55312631000001</v>
      </c>
      <c r="EV15" s="11">
        <v>57.425329457999993</v>
      </c>
      <c r="EW15" s="11">
        <v>74.352695522000005</v>
      </c>
      <c r="EX15" s="11">
        <v>56.566270660999997</v>
      </c>
      <c r="EY15" s="11">
        <v>118.752274336</v>
      </c>
      <c r="EZ15" s="11">
        <v>95.40535534</v>
      </c>
      <c r="FA15" s="11">
        <v>368.251766003</v>
      </c>
      <c r="FB15" s="11">
        <v>13.494319379999999</v>
      </c>
      <c r="FC15" s="11">
        <v>58.618505891999995</v>
      </c>
      <c r="FD15" s="11">
        <v>111.10193158799999</v>
      </c>
      <c r="FE15" s="11">
        <v>49.111768249000001</v>
      </c>
      <c r="FF15" s="11">
        <v>68.945188874999999</v>
      </c>
      <c r="FG15" s="11">
        <v>50.440711433000004</v>
      </c>
      <c r="FH15" s="11">
        <v>493.93524095700002</v>
      </c>
      <c r="FI15" s="11">
        <v>61.386517261999998</v>
      </c>
      <c r="FJ15" s="11">
        <v>60.116613728000004</v>
      </c>
      <c r="FK15" s="11">
        <v>59.966103193000002</v>
      </c>
      <c r="FL15" s="11">
        <v>111.546340293</v>
      </c>
      <c r="FM15" s="11">
        <v>212.03512633900002</v>
      </c>
      <c r="FN15" s="11">
        <v>41.619546180000007</v>
      </c>
      <c r="FO15" s="11">
        <v>53.444310911999992</v>
      </c>
      <c r="FP15" s="11">
        <v>70.039710185999994</v>
      </c>
      <c r="FQ15" s="11">
        <v>57.430151459000001</v>
      </c>
      <c r="FR15" s="11">
        <v>165.96701027900002</v>
      </c>
      <c r="FS15" s="11">
        <v>66.554855008999994</v>
      </c>
      <c r="FT15" s="11">
        <v>66.142122758000014</v>
      </c>
      <c r="FU15" s="11">
        <v>163.69288216300001</v>
      </c>
      <c r="FV15" s="11">
        <v>73.344774021000006</v>
      </c>
      <c r="FW15" s="11">
        <v>160.04805085000004</v>
      </c>
      <c r="FX15" s="11">
        <v>139.61955922799999</v>
      </c>
      <c r="FY15" s="11">
        <v>89.613332210999999</v>
      </c>
      <c r="FZ15" s="11">
        <v>47.868066349999999</v>
      </c>
      <c r="GA15" s="11">
        <v>67.105506161999998</v>
      </c>
      <c r="GB15" s="6">
        <v>98.260619801999994</v>
      </c>
      <c r="GC15" s="6">
        <v>516.90727370200011</v>
      </c>
      <c r="GD15" s="6">
        <v>159.46754256600002</v>
      </c>
      <c r="GE15" s="6">
        <v>69.452512061999997</v>
      </c>
      <c r="GF15" s="6">
        <v>77.039109077999996</v>
      </c>
      <c r="GG15" s="6">
        <v>74.85800879300001</v>
      </c>
      <c r="GH15" s="6">
        <v>298.94139512300001</v>
      </c>
      <c r="GI15" s="6">
        <v>70.324045011999985</v>
      </c>
      <c r="GJ15" s="6">
        <v>92.905984015000001</v>
      </c>
      <c r="GK15" s="6">
        <v>173.88461293899999</v>
      </c>
      <c r="GL15" s="7">
        <v>78.562584897999997</v>
      </c>
      <c r="GM15" s="7">
        <v>76.940579399000001</v>
      </c>
      <c r="GN15" s="7">
        <v>100.16844482600001</v>
      </c>
      <c r="GO15" s="7">
        <v>102.78687928700002</v>
      </c>
      <c r="GP15" s="7">
        <v>83.987985768999991</v>
      </c>
      <c r="GQ15" s="7">
        <v>92.644744306999996</v>
      </c>
      <c r="GR15" s="7">
        <v>123.256818979</v>
      </c>
      <c r="GS15" s="7">
        <v>90.537329181999993</v>
      </c>
      <c r="GT15" s="7">
        <v>92.898813159000014</v>
      </c>
      <c r="GU15" s="7">
        <v>156.18527355200001</v>
      </c>
      <c r="GV15" s="7">
        <v>338.43367301299998</v>
      </c>
      <c r="GW15" s="7">
        <v>188.35861155500001</v>
      </c>
      <c r="GX15" s="156">
        <v>68.606051839000003</v>
      </c>
      <c r="GY15" s="156">
        <v>118.68321391800001</v>
      </c>
      <c r="GZ15" s="156">
        <v>121.384719627</v>
      </c>
      <c r="HA15" s="156">
        <v>84.725666997999994</v>
      </c>
      <c r="HB15" s="156">
        <v>81.076717403000004</v>
      </c>
      <c r="HC15" s="156">
        <v>108.961174433</v>
      </c>
      <c r="HD15" s="156">
        <v>79.057577239000011</v>
      </c>
      <c r="HE15" s="156">
        <v>88.219147158000013</v>
      </c>
      <c r="HF15" s="156">
        <v>92.644858616000008</v>
      </c>
      <c r="HG15" s="156">
        <v>111.49781226900001</v>
      </c>
      <c r="HH15" s="156">
        <v>84.731197627</v>
      </c>
      <c r="HI15" s="156">
        <v>402.94641433100003</v>
      </c>
      <c r="HJ15" s="161">
        <v>99.230734585999983</v>
      </c>
      <c r="HK15" s="161">
        <v>99.989438605999993</v>
      </c>
      <c r="HL15" s="161">
        <v>221.36647876000004</v>
      </c>
      <c r="HM15" s="161">
        <v>187.468419399</v>
      </c>
      <c r="HN15" s="161">
        <v>84.372712449999995</v>
      </c>
      <c r="HO15" s="161">
        <v>288.17929708399998</v>
      </c>
      <c r="HP15" s="161">
        <v>88.889463215999996</v>
      </c>
      <c r="HQ15" s="161">
        <v>116.03432881099999</v>
      </c>
      <c r="HR15" s="161">
        <v>100.51694366500001</v>
      </c>
      <c r="HS15" s="161">
        <v>87.918743326000012</v>
      </c>
      <c r="HT15" s="161">
        <v>200.12383474900003</v>
      </c>
      <c r="HU15" s="161">
        <v>258.05542989099996</v>
      </c>
      <c r="HV15" s="161">
        <v>119.586086827</v>
      </c>
      <c r="HW15" s="161">
        <v>82.60947037199999</v>
      </c>
      <c r="HX15" s="161">
        <v>155.175735468</v>
      </c>
      <c r="HY15" s="161">
        <v>103.43830642099998</v>
      </c>
      <c r="HZ15" s="161">
        <v>90.824655859000003</v>
      </c>
      <c r="IA15" s="161">
        <v>122.49067695499998</v>
      </c>
      <c r="IB15" s="161">
        <v>95.582703430000009</v>
      </c>
      <c r="IC15" s="161">
        <v>89.712094755999999</v>
      </c>
      <c r="ID15" s="161">
        <v>92.571731033999995</v>
      </c>
      <c r="IE15" s="161">
        <v>157.54816883399999</v>
      </c>
      <c r="IF15" s="161">
        <v>263.06961519700002</v>
      </c>
      <c r="IG15" s="161">
        <v>232.55835453099999</v>
      </c>
      <c r="IH15" s="161">
        <v>91.270490181999989</v>
      </c>
      <c r="II15" s="161">
        <v>165.24954907400002</v>
      </c>
      <c r="IJ15" s="161">
        <v>179.154591735</v>
      </c>
      <c r="IK15" s="161">
        <v>109.46923441599999</v>
      </c>
      <c r="IL15" s="161">
        <v>153.70041273300001</v>
      </c>
      <c r="IM15" s="161">
        <v>142.31884875599999</v>
      </c>
      <c r="IN15" s="161">
        <v>102.59623418500001</v>
      </c>
      <c r="IO15" s="161">
        <v>48.431582518999996</v>
      </c>
      <c r="IP15" s="161">
        <v>176.13556780499999</v>
      </c>
      <c r="IQ15" s="161">
        <v>101.52181302599999</v>
      </c>
      <c r="IR15" s="161">
        <v>200.22263622700001</v>
      </c>
      <c r="IS15" s="161">
        <v>340.06244851899999</v>
      </c>
      <c r="IT15" s="156">
        <v>81.670096715</v>
      </c>
      <c r="IU15" s="156">
        <v>101.03874689</v>
      </c>
      <c r="IV15" s="156">
        <v>75.467958120999995</v>
      </c>
      <c r="IW15" s="156">
        <v>321.20730355900002</v>
      </c>
      <c r="IX15" s="156">
        <v>155.119391001</v>
      </c>
      <c r="IY15" s="156">
        <v>115.63039133999999</v>
      </c>
      <c r="IZ15" s="156">
        <v>225.228384334</v>
      </c>
      <c r="JA15" s="156"/>
      <c r="JB15" s="156"/>
      <c r="JC15" s="156"/>
      <c r="JD15" s="156"/>
      <c r="JE15" s="156"/>
    </row>
    <row r="16" spans="1:265" x14ac:dyDescent="0.25">
      <c r="A16" s="13" t="s">
        <v>12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0.84349321899999996</v>
      </c>
      <c r="R16" s="14">
        <v>0</v>
      </c>
      <c r="S16" s="14">
        <v>1.925602107</v>
      </c>
      <c r="T16" s="14">
        <v>1.1247794680000001</v>
      </c>
      <c r="U16" s="14">
        <v>1.106065257</v>
      </c>
      <c r="V16" s="14">
        <v>4.189027887</v>
      </c>
      <c r="W16" s="14">
        <v>9.09</v>
      </c>
      <c r="X16" s="14">
        <v>0</v>
      </c>
      <c r="Y16" s="14">
        <v>3.5587416190000001</v>
      </c>
      <c r="Z16" s="14">
        <v>0</v>
      </c>
      <c r="AA16" s="14">
        <v>0</v>
      </c>
      <c r="AB16" s="14">
        <v>2.1540976270000001</v>
      </c>
      <c r="AC16" s="14">
        <v>10.938750000000001</v>
      </c>
      <c r="AD16" s="14">
        <v>1.4343555910000001</v>
      </c>
      <c r="AE16" s="14">
        <v>1.8633829550000001</v>
      </c>
      <c r="AF16" s="14">
        <v>0</v>
      </c>
      <c r="AG16" s="14">
        <v>2.637757031</v>
      </c>
      <c r="AH16" s="14">
        <v>0</v>
      </c>
      <c r="AI16" s="14">
        <v>9.1649999999999991</v>
      </c>
      <c r="AJ16" s="14">
        <v>2.151075954</v>
      </c>
      <c r="AK16" s="14">
        <v>9.8345396820000008</v>
      </c>
      <c r="AL16" s="14">
        <v>3.1039721829999998</v>
      </c>
      <c r="AM16" s="14">
        <v>0</v>
      </c>
      <c r="AN16" s="14">
        <v>0</v>
      </c>
      <c r="AO16" s="14">
        <v>1.9854467279999999</v>
      </c>
      <c r="AP16" s="14">
        <v>0</v>
      </c>
      <c r="AQ16" s="14">
        <v>11.163936</v>
      </c>
      <c r="AR16" s="14">
        <v>0</v>
      </c>
      <c r="AS16" s="14">
        <v>0</v>
      </c>
      <c r="AT16" s="14">
        <v>16.079999999999998</v>
      </c>
      <c r="AU16" s="14">
        <v>0</v>
      </c>
      <c r="AV16" s="14">
        <v>4.271984851</v>
      </c>
      <c r="AW16" s="14">
        <v>0</v>
      </c>
      <c r="AX16" s="14">
        <v>0</v>
      </c>
      <c r="AY16" s="14">
        <v>0</v>
      </c>
      <c r="AZ16" s="14">
        <v>23.826898799999999</v>
      </c>
      <c r="BA16" s="14">
        <v>12.55</v>
      </c>
      <c r="BB16" s="14">
        <v>2.3139869650000002</v>
      </c>
      <c r="BC16" s="14">
        <v>24.629476999999998</v>
      </c>
      <c r="BD16" s="14">
        <v>9.2268559630000002</v>
      </c>
      <c r="BE16" s="14">
        <v>10.16</v>
      </c>
      <c r="BF16" s="14">
        <v>0</v>
      </c>
      <c r="BG16" s="14">
        <v>3.5315964539999998</v>
      </c>
      <c r="BH16" s="14">
        <v>1.4120136050000001</v>
      </c>
      <c r="BI16" s="14">
        <v>16.054982904999999</v>
      </c>
      <c r="BJ16" s="14">
        <v>116.06399999999999</v>
      </c>
      <c r="BK16" s="14">
        <v>23.588305645000002</v>
      </c>
      <c r="BL16" s="14">
        <v>8.7598313700000006</v>
      </c>
      <c r="BM16" s="14">
        <v>0.91225156000000007</v>
      </c>
      <c r="BN16" s="14">
        <v>10.95617244</v>
      </c>
      <c r="BO16" s="14">
        <v>13.839294617</v>
      </c>
      <c r="BP16" s="14">
        <v>6.7950516319999998</v>
      </c>
      <c r="BQ16" s="14">
        <v>6.4367600839999994</v>
      </c>
      <c r="BR16" s="14">
        <v>23.164097484999999</v>
      </c>
      <c r="BS16" s="14">
        <v>0.88579346399999992</v>
      </c>
      <c r="BT16" s="14">
        <v>1.4835807030000001</v>
      </c>
      <c r="BU16" s="14">
        <v>25.749526284999998</v>
      </c>
      <c r="BV16" s="14">
        <v>8.0893214000000005E-2</v>
      </c>
      <c r="BW16" s="14">
        <v>0</v>
      </c>
      <c r="BX16" s="14">
        <v>1.411835092</v>
      </c>
      <c r="BY16" s="14">
        <v>11.274689</v>
      </c>
      <c r="BZ16" s="14">
        <v>0.32974598099999997</v>
      </c>
      <c r="CA16" s="14">
        <v>1.8338855120000002</v>
      </c>
      <c r="CB16" s="14">
        <v>49.540761074999999</v>
      </c>
      <c r="CC16" s="14">
        <v>11.619927234</v>
      </c>
      <c r="CD16" s="14">
        <v>0</v>
      </c>
      <c r="CE16" s="14">
        <v>2.2532085889999998</v>
      </c>
      <c r="CF16" s="14">
        <v>11.286468777</v>
      </c>
      <c r="CG16" s="14">
        <v>128.705428681</v>
      </c>
      <c r="CH16" s="14">
        <v>3.5217482650000003</v>
      </c>
      <c r="CI16" s="14">
        <v>0.23656633199999999</v>
      </c>
      <c r="CJ16" s="14">
        <v>0.49547950800000001</v>
      </c>
      <c r="CK16" s="14">
        <v>2.51444</v>
      </c>
      <c r="CL16" s="14">
        <v>1.939103086</v>
      </c>
      <c r="CM16" s="14">
        <v>0</v>
      </c>
      <c r="CN16" s="14">
        <v>0.53746433699999996</v>
      </c>
      <c r="CO16" s="14">
        <v>7.7178914869999993</v>
      </c>
      <c r="CP16" s="14">
        <v>18.138692911</v>
      </c>
      <c r="CQ16" s="14">
        <v>8.2743533150000008</v>
      </c>
      <c r="CR16" s="14">
        <v>69.046668326000002</v>
      </c>
      <c r="CS16" s="14">
        <v>32.172939758000005</v>
      </c>
      <c r="CT16" s="14">
        <v>0</v>
      </c>
      <c r="CU16" s="14">
        <v>0.29164090399999998</v>
      </c>
      <c r="CV16" s="14">
        <v>5.6213499999999996</v>
      </c>
      <c r="CW16" s="14">
        <v>4.688027185000001</v>
      </c>
      <c r="CX16" s="14">
        <v>1.4105124739999999</v>
      </c>
      <c r="CY16" s="14">
        <v>3.2007861850000001</v>
      </c>
      <c r="CZ16" s="14">
        <v>2.1732428939999999</v>
      </c>
      <c r="DA16" s="14">
        <v>4.1566270630000002</v>
      </c>
      <c r="DB16" s="14">
        <v>0.1956524</v>
      </c>
      <c r="DC16" s="14">
        <v>1.3971048209999999</v>
      </c>
      <c r="DD16" s="14">
        <v>46.900477506000001</v>
      </c>
      <c r="DE16" s="14">
        <v>64.091235867000009</v>
      </c>
      <c r="DF16" s="14">
        <v>0.52392908199999999</v>
      </c>
      <c r="DG16" s="14">
        <v>0</v>
      </c>
      <c r="DH16" s="14">
        <v>24.730034123000003</v>
      </c>
      <c r="DI16" s="14">
        <v>0.33681599999999995</v>
      </c>
      <c r="DJ16" s="14">
        <v>22.967462835999999</v>
      </c>
      <c r="DK16" s="14">
        <v>2.2509999999999999</v>
      </c>
      <c r="DL16" s="14">
        <v>0.27492543799999997</v>
      </c>
      <c r="DM16" s="14">
        <v>4.2684492070000006</v>
      </c>
      <c r="DN16" s="14">
        <v>0</v>
      </c>
      <c r="DO16" s="14">
        <v>1.669314271</v>
      </c>
      <c r="DP16" s="14">
        <v>16.620444111999998</v>
      </c>
      <c r="DQ16" s="14">
        <v>14.613253599</v>
      </c>
      <c r="DR16" s="14">
        <v>2.8457284330000001</v>
      </c>
      <c r="DS16" s="14">
        <v>3.3553222729999996</v>
      </c>
      <c r="DT16" s="14">
        <v>0</v>
      </c>
      <c r="DU16" s="14">
        <v>0</v>
      </c>
      <c r="DV16" s="14">
        <v>4.8911585799999999</v>
      </c>
      <c r="DW16" s="14">
        <v>11.687045700999999</v>
      </c>
      <c r="DX16" s="14">
        <v>21.898227644999999</v>
      </c>
      <c r="DY16" s="14">
        <v>0.22200351599999998</v>
      </c>
      <c r="DZ16" s="14">
        <v>0</v>
      </c>
      <c r="EA16" s="14">
        <v>10.33131141</v>
      </c>
      <c r="EB16" s="14">
        <v>20.777304687000001</v>
      </c>
      <c r="EC16" s="14">
        <v>6.4320744270000008</v>
      </c>
      <c r="ED16" s="14">
        <v>0.52031474799999999</v>
      </c>
      <c r="EE16" s="14">
        <v>0</v>
      </c>
      <c r="EF16" s="14">
        <v>2.2041050380000002</v>
      </c>
      <c r="EG16" s="14">
        <v>1.664405224</v>
      </c>
      <c r="EH16" s="14">
        <v>39.853775028000001</v>
      </c>
      <c r="EI16" s="14">
        <v>0</v>
      </c>
      <c r="EJ16" s="14">
        <v>2.0075415059999999</v>
      </c>
      <c r="EK16" s="14">
        <v>3.7614200000000002</v>
      </c>
      <c r="EL16" s="14">
        <v>0</v>
      </c>
      <c r="EM16" s="14">
        <v>0.37568391300000004</v>
      </c>
      <c r="EN16" s="14">
        <v>27.298572627000002</v>
      </c>
      <c r="EO16" s="14">
        <v>24.557119999999998</v>
      </c>
      <c r="EP16" s="14">
        <v>40.868529095</v>
      </c>
      <c r="EQ16" s="14">
        <v>1.414507</v>
      </c>
      <c r="ER16" s="14">
        <v>0.12207827</v>
      </c>
      <c r="ES16" s="14">
        <v>1.3885054000000001E-2</v>
      </c>
      <c r="ET16" s="14">
        <v>0.52793739400000006</v>
      </c>
      <c r="EU16" s="14">
        <v>31.277338400000001</v>
      </c>
      <c r="EV16" s="14">
        <v>0.323481354</v>
      </c>
      <c r="EW16" s="14">
        <v>1.103491276</v>
      </c>
      <c r="EX16" s="14">
        <v>1.698349383</v>
      </c>
      <c r="EY16" s="14">
        <v>53.240218347000003</v>
      </c>
      <c r="EZ16" s="14">
        <v>3.8756481890000001</v>
      </c>
      <c r="FA16" s="14">
        <v>24.565155237999999</v>
      </c>
      <c r="FB16" s="14">
        <v>0</v>
      </c>
      <c r="FC16" s="14">
        <v>6.5261113459999995</v>
      </c>
      <c r="FD16" s="14">
        <v>1.7168108119999999</v>
      </c>
      <c r="FE16" s="14">
        <v>0</v>
      </c>
      <c r="FF16" s="14">
        <v>1.624250969</v>
      </c>
      <c r="FG16" s="14">
        <v>0</v>
      </c>
      <c r="FH16" s="14">
        <v>35.076851337000008</v>
      </c>
      <c r="FI16" s="14">
        <v>0</v>
      </c>
      <c r="FJ16" s="14">
        <v>0.72205544199999994</v>
      </c>
      <c r="FK16" s="14">
        <v>0</v>
      </c>
      <c r="FL16" s="14">
        <v>0</v>
      </c>
      <c r="FM16" s="14">
        <v>43.970642228999999</v>
      </c>
      <c r="FN16" s="14">
        <v>0.80665724500000002</v>
      </c>
      <c r="FO16" s="14">
        <v>0.359783452</v>
      </c>
      <c r="FP16" s="14">
        <v>0.95873413299999999</v>
      </c>
      <c r="FQ16" s="14">
        <v>0</v>
      </c>
      <c r="FR16" s="14">
        <v>21.929734400000001</v>
      </c>
      <c r="FS16" s="14">
        <v>0</v>
      </c>
      <c r="FT16" s="14">
        <v>0</v>
      </c>
      <c r="FU16" s="14">
        <v>101.00376817199999</v>
      </c>
      <c r="FV16" s="14">
        <v>0</v>
      </c>
      <c r="FW16" s="14">
        <v>1.478615719</v>
      </c>
      <c r="FX16" s="14">
        <v>34.8849424</v>
      </c>
      <c r="FY16" s="14">
        <v>0.117234475</v>
      </c>
      <c r="FZ16" s="14">
        <v>0</v>
      </c>
      <c r="GA16" s="14">
        <v>0</v>
      </c>
      <c r="GB16" s="6">
        <v>0</v>
      </c>
      <c r="GC16" s="6">
        <v>0</v>
      </c>
      <c r="GD16" s="6">
        <v>22.536080000000002</v>
      </c>
      <c r="GE16" s="6">
        <v>0</v>
      </c>
      <c r="GF16" s="6">
        <v>0</v>
      </c>
      <c r="GG16" s="6">
        <v>0</v>
      </c>
      <c r="GH16" s="6">
        <v>105.02465857</v>
      </c>
      <c r="GI16" s="6">
        <v>0</v>
      </c>
      <c r="GJ16" s="6">
        <v>23.2447768</v>
      </c>
      <c r="GK16" s="6">
        <v>4.5255201930000002</v>
      </c>
      <c r="GL16" s="7">
        <v>0</v>
      </c>
      <c r="GM16" s="7">
        <v>0</v>
      </c>
      <c r="GN16" s="7">
        <v>0</v>
      </c>
      <c r="GO16" s="7">
        <v>0</v>
      </c>
      <c r="GP16" s="7">
        <v>0</v>
      </c>
      <c r="GQ16" s="7">
        <v>0</v>
      </c>
      <c r="GR16" s="7">
        <v>26.444220000000001</v>
      </c>
      <c r="GS16" s="7">
        <v>3.0449650000000004</v>
      </c>
      <c r="GT16" s="7">
        <v>0</v>
      </c>
      <c r="GU16" s="7">
        <v>0</v>
      </c>
      <c r="GV16" s="7">
        <v>95.539512377999998</v>
      </c>
      <c r="GW16" s="7">
        <v>40.692288976</v>
      </c>
      <c r="GX16" s="156">
        <v>1.2959559999999999</v>
      </c>
      <c r="GY16" s="156">
        <v>18.272828000000001</v>
      </c>
      <c r="GZ16" s="156">
        <v>3.8269555199999998</v>
      </c>
      <c r="HA16" s="156">
        <v>3.2502249999999999</v>
      </c>
      <c r="HB16" s="156">
        <v>0</v>
      </c>
      <c r="HC16" s="156">
        <v>38.316631209999997</v>
      </c>
      <c r="HD16" s="156">
        <v>0</v>
      </c>
      <c r="HE16" s="156">
        <v>0</v>
      </c>
      <c r="HF16" s="156">
        <v>8.0478800929999998</v>
      </c>
      <c r="HG16" s="156">
        <v>19.692371999999999</v>
      </c>
      <c r="HH16" s="156">
        <v>0</v>
      </c>
      <c r="HI16" s="156">
        <v>186.03699021599999</v>
      </c>
      <c r="HJ16" s="161">
        <v>31.745597915999998</v>
      </c>
      <c r="HK16" s="161">
        <v>0.94117852200000007</v>
      </c>
      <c r="HL16" s="161">
        <v>0</v>
      </c>
      <c r="HM16" s="161">
        <v>106.839645</v>
      </c>
      <c r="HN16" s="161">
        <v>2.0981532000000001</v>
      </c>
      <c r="HO16" s="161">
        <v>0</v>
      </c>
      <c r="HP16" s="161">
        <v>0</v>
      </c>
      <c r="HQ16" s="161">
        <v>12.311858931000002</v>
      </c>
      <c r="HR16" s="161">
        <v>0.87205073599999938</v>
      </c>
      <c r="HS16" s="161">
        <v>0</v>
      </c>
      <c r="HT16" s="161">
        <v>103.49888469</v>
      </c>
      <c r="HU16" s="161">
        <v>59.123962661</v>
      </c>
      <c r="HV16" s="161">
        <v>56.653693006000005</v>
      </c>
      <c r="HW16" s="161">
        <v>0</v>
      </c>
      <c r="HX16" s="161">
        <v>0</v>
      </c>
      <c r="HY16" s="161">
        <v>0</v>
      </c>
      <c r="HZ16" s="161">
        <v>0</v>
      </c>
      <c r="IA16" s="161">
        <v>0</v>
      </c>
      <c r="IB16" s="161">
        <v>0</v>
      </c>
      <c r="IC16" s="161">
        <v>0</v>
      </c>
      <c r="ID16" s="161">
        <v>1.2124608229999998</v>
      </c>
      <c r="IE16" s="161">
        <v>0</v>
      </c>
      <c r="IF16" s="161">
        <v>45.063276864999999</v>
      </c>
      <c r="IG16" s="161">
        <v>125.21602194299999</v>
      </c>
      <c r="IH16" s="161">
        <v>19.186305332</v>
      </c>
      <c r="II16" s="161">
        <v>2.515557013</v>
      </c>
      <c r="IJ16" s="161">
        <v>0</v>
      </c>
      <c r="IK16" s="161">
        <v>1.508005584</v>
      </c>
      <c r="IL16" s="161">
        <v>43.200825156999997</v>
      </c>
      <c r="IM16" s="161">
        <v>0</v>
      </c>
      <c r="IN16" s="161">
        <v>0</v>
      </c>
      <c r="IO16" s="161">
        <v>0</v>
      </c>
      <c r="IP16" s="161">
        <v>16.673870068999999</v>
      </c>
      <c r="IQ16" s="161">
        <v>0</v>
      </c>
      <c r="IR16" s="161">
        <v>97.155662800000016</v>
      </c>
      <c r="IS16" s="161">
        <v>110.53109895499999</v>
      </c>
      <c r="IT16" s="156">
        <v>2.8124893599999998</v>
      </c>
      <c r="IU16" s="156">
        <v>6.700709045</v>
      </c>
      <c r="IV16" s="156">
        <v>17.430996669999999</v>
      </c>
      <c r="IW16" s="156">
        <v>0</v>
      </c>
      <c r="IX16" s="156">
        <v>0</v>
      </c>
      <c r="IY16" s="156">
        <v>0</v>
      </c>
      <c r="IZ16" s="156">
        <v>9.2199513769999992</v>
      </c>
      <c r="JA16" s="156"/>
      <c r="JB16" s="156"/>
      <c r="JC16" s="156"/>
      <c r="JD16" s="156"/>
      <c r="JE16" s="156"/>
    </row>
    <row r="17" spans="1:265" x14ac:dyDescent="0.25">
      <c r="A17" s="13" t="s">
        <v>13</v>
      </c>
      <c r="B17" s="14">
        <v>0</v>
      </c>
      <c r="C17" s="14">
        <v>0</v>
      </c>
      <c r="D17" s="14">
        <v>0</v>
      </c>
      <c r="E17" s="14">
        <v>0</v>
      </c>
      <c r="F17" s="14">
        <v>0</v>
      </c>
      <c r="G17" s="14">
        <v>0</v>
      </c>
      <c r="H17" s="14">
        <v>0</v>
      </c>
      <c r="I17" s="14">
        <v>0</v>
      </c>
      <c r="J17" s="14">
        <v>0</v>
      </c>
      <c r="K17" s="14">
        <v>0</v>
      </c>
      <c r="L17" s="14">
        <v>0</v>
      </c>
      <c r="M17" s="14">
        <v>0</v>
      </c>
      <c r="N17" s="14">
        <v>0</v>
      </c>
      <c r="O17" s="14">
        <v>0</v>
      </c>
      <c r="P17" s="14">
        <v>0</v>
      </c>
      <c r="Q17" s="14">
        <v>0.84349321899999996</v>
      </c>
      <c r="R17" s="14">
        <v>0</v>
      </c>
      <c r="S17" s="14">
        <v>1.925602107</v>
      </c>
      <c r="T17" s="14">
        <v>1.1247794680000001</v>
      </c>
      <c r="U17" s="14">
        <v>1.106065257</v>
      </c>
      <c r="V17" s="14">
        <v>4.189027887</v>
      </c>
      <c r="W17" s="14">
        <v>9.09</v>
      </c>
      <c r="X17" s="14">
        <v>0</v>
      </c>
      <c r="Y17" s="14">
        <v>3.5587416190000001</v>
      </c>
      <c r="Z17" s="14">
        <v>0</v>
      </c>
      <c r="AA17" s="14">
        <v>0</v>
      </c>
      <c r="AB17" s="14">
        <v>2.1540976270000001</v>
      </c>
      <c r="AC17" s="14">
        <v>10.938750000000001</v>
      </c>
      <c r="AD17" s="14">
        <v>1.4343555910000001</v>
      </c>
      <c r="AE17" s="14">
        <v>1.8633829550000001</v>
      </c>
      <c r="AF17" s="14">
        <v>0</v>
      </c>
      <c r="AG17" s="14">
        <v>2.637757031</v>
      </c>
      <c r="AH17" s="14">
        <v>0</v>
      </c>
      <c r="AI17" s="14">
        <v>9.1649999999999991</v>
      </c>
      <c r="AJ17" s="14">
        <v>2.151075954</v>
      </c>
      <c r="AK17" s="14">
        <v>9.8345396820000008</v>
      </c>
      <c r="AL17" s="14">
        <v>3.1039721829999998</v>
      </c>
      <c r="AM17" s="14">
        <v>0</v>
      </c>
      <c r="AN17" s="14">
        <v>0</v>
      </c>
      <c r="AO17" s="14">
        <v>1.9854467279999999</v>
      </c>
      <c r="AP17" s="14">
        <v>0</v>
      </c>
      <c r="AQ17" s="14">
        <v>11.163936</v>
      </c>
      <c r="AR17" s="14">
        <v>0</v>
      </c>
      <c r="AS17" s="14">
        <v>0</v>
      </c>
      <c r="AT17" s="14">
        <v>16.079999999999998</v>
      </c>
      <c r="AU17" s="14">
        <v>0</v>
      </c>
      <c r="AV17" s="14">
        <v>4.271984851</v>
      </c>
      <c r="AW17" s="14">
        <v>0</v>
      </c>
      <c r="AX17" s="14">
        <v>0</v>
      </c>
      <c r="AY17" s="14">
        <v>0</v>
      </c>
      <c r="AZ17" s="14">
        <v>23.826898799999999</v>
      </c>
      <c r="BA17" s="14">
        <v>12.55</v>
      </c>
      <c r="BB17" s="14">
        <v>2.3139869650000002</v>
      </c>
      <c r="BC17" s="14">
        <v>24.629476999999998</v>
      </c>
      <c r="BD17" s="14">
        <v>9.2268559630000002</v>
      </c>
      <c r="BE17" s="14">
        <v>10.16</v>
      </c>
      <c r="BF17" s="14">
        <v>0</v>
      </c>
      <c r="BG17" s="14">
        <v>3.5315964539999998</v>
      </c>
      <c r="BH17" s="14">
        <v>1.4120136050000001</v>
      </c>
      <c r="BI17" s="14">
        <v>16.054982904999999</v>
      </c>
      <c r="BJ17" s="14">
        <v>116.06399999999999</v>
      </c>
      <c r="BK17" s="14">
        <v>23.588305645000002</v>
      </c>
      <c r="BL17" s="14">
        <v>8.7598313700000006</v>
      </c>
      <c r="BM17" s="14">
        <v>0.91225156000000007</v>
      </c>
      <c r="BN17" s="14">
        <v>10.95617244</v>
      </c>
      <c r="BO17" s="14">
        <v>13.839294617</v>
      </c>
      <c r="BP17" s="14">
        <v>6.7950516319999998</v>
      </c>
      <c r="BQ17" s="14">
        <v>6.4367600839999994</v>
      </c>
      <c r="BR17" s="14">
        <v>23.164097484999999</v>
      </c>
      <c r="BS17" s="14">
        <v>0.88579346399999992</v>
      </c>
      <c r="BT17" s="14">
        <v>1.4835807030000001</v>
      </c>
      <c r="BU17" s="14">
        <v>25.749526284999998</v>
      </c>
      <c r="BV17" s="14">
        <v>8.0893214000000005E-2</v>
      </c>
      <c r="BW17" s="14">
        <v>0</v>
      </c>
      <c r="BX17" s="14">
        <v>1.411835092</v>
      </c>
      <c r="BY17" s="14">
        <v>11.274689</v>
      </c>
      <c r="BZ17" s="14">
        <v>0.32974598099999997</v>
      </c>
      <c r="CA17" s="14">
        <v>1.8338855120000002</v>
      </c>
      <c r="CB17" s="14">
        <v>49.540761074999999</v>
      </c>
      <c r="CC17" s="14">
        <v>11.619927234</v>
      </c>
      <c r="CD17" s="14">
        <v>0</v>
      </c>
      <c r="CE17" s="14">
        <v>2.2532085889999998</v>
      </c>
      <c r="CF17" s="14">
        <v>11.286468777</v>
      </c>
      <c r="CG17" s="14">
        <v>-83.172791988</v>
      </c>
      <c r="CH17" s="14">
        <v>3.5217482650000003</v>
      </c>
      <c r="CI17" s="14">
        <v>0.23656633199999999</v>
      </c>
      <c r="CJ17" s="14">
        <v>0.49547950800000001</v>
      </c>
      <c r="CK17" s="14">
        <v>2.51444</v>
      </c>
      <c r="CL17" s="14">
        <v>1.939103086</v>
      </c>
      <c r="CM17" s="14">
        <v>0</v>
      </c>
      <c r="CN17" s="14">
        <v>0.53746433699999996</v>
      </c>
      <c r="CO17" s="14">
        <v>1.2735114869999999</v>
      </c>
      <c r="CP17" s="14">
        <v>0</v>
      </c>
      <c r="CQ17" s="14">
        <v>0</v>
      </c>
      <c r="CR17" s="14">
        <v>0.63328382599999999</v>
      </c>
      <c r="CS17" s="14">
        <v>-0.77378668700000008</v>
      </c>
      <c r="CT17" s="14">
        <v>0</v>
      </c>
      <c r="CU17" s="14">
        <v>0.29164090399999998</v>
      </c>
      <c r="CV17" s="14">
        <v>1.5039500000000001</v>
      </c>
      <c r="CW17" s="14">
        <v>0.480767905</v>
      </c>
      <c r="CX17" s="14">
        <v>0.53226547400000002</v>
      </c>
      <c r="CY17" s="14">
        <v>0.20078618499999998</v>
      </c>
      <c r="CZ17" s="14">
        <v>0.24777851400000001</v>
      </c>
      <c r="DA17" s="14">
        <v>0.41153612500000003</v>
      </c>
      <c r="DB17" s="14">
        <v>0.1956524</v>
      </c>
      <c r="DC17" s="14">
        <v>0</v>
      </c>
      <c r="DD17" s="14">
        <v>0.57207750599999996</v>
      </c>
      <c r="DE17" s="14">
        <v>0</v>
      </c>
      <c r="DF17" s="14">
        <v>0.52392908199999999</v>
      </c>
      <c r="DG17" s="14">
        <v>0</v>
      </c>
      <c r="DH17" s="14">
        <v>0</v>
      </c>
      <c r="DI17" s="14">
        <v>0</v>
      </c>
      <c r="DJ17" s="14">
        <v>0.59329782799999997</v>
      </c>
      <c r="DK17" s="14">
        <v>0</v>
      </c>
      <c r="DL17" s="14">
        <v>0.27492543799999997</v>
      </c>
      <c r="DM17" s="14">
        <v>0.22115844200000001</v>
      </c>
      <c r="DN17" s="14">
        <v>0</v>
      </c>
      <c r="DO17" s="14">
        <v>0</v>
      </c>
      <c r="DP17" s="14">
        <v>0.59608701599999991</v>
      </c>
      <c r="DQ17" s="14">
        <v>0</v>
      </c>
      <c r="DR17" s="14">
        <v>0.75922843299999998</v>
      </c>
      <c r="DS17" s="14">
        <v>0.19692227299999998</v>
      </c>
      <c r="DT17" s="14">
        <v>0</v>
      </c>
      <c r="DU17" s="14">
        <v>0</v>
      </c>
      <c r="DV17" s="14">
        <v>0.55018530399999999</v>
      </c>
      <c r="DW17" s="14">
        <v>0</v>
      </c>
      <c r="DX17" s="14">
        <v>17.227512765</v>
      </c>
      <c r="DY17" s="14">
        <v>0.22200351599999998</v>
      </c>
      <c r="DZ17" s="14">
        <v>0</v>
      </c>
      <c r="EA17" s="14">
        <v>0</v>
      </c>
      <c r="EB17" s="14">
        <v>0</v>
      </c>
      <c r="EC17" s="14">
        <v>0.57883738600000001</v>
      </c>
      <c r="ED17" s="14">
        <v>0.52031474799999999</v>
      </c>
      <c r="EE17" s="14">
        <v>0</v>
      </c>
      <c r="EF17" s="14">
        <v>0</v>
      </c>
      <c r="EG17" s="14">
        <v>0</v>
      </c>
      <c r="EH17" s="14">
        <v>0.57953151300000005</v>
      </c>
      <c r="EI17" s="14">
        <v>0</v>
      </c>
      <c r="EJ17" s="14">
        <v>0.26983538900000004</v>
      </c>
      <c r="EK17" s="14">
        <v>0</v>
      </c>
      <c r="EL17" s="14">
        <v>0</v>
      </c>
      <c r="EM17" s="14">
        <v>0</v>
      </c>
      <c r="EN17" s="14">
        <v>0.60728213000000009</v>
      </c>
      <c r="EO17" s="14">
        <v>0</v>
      </c>
      <c r="EP17" s="14">
        <v>0.30094124</v>
      </c>
      <c r="EQ17" s="14">
        <v>0</v>
      </c>
      <c r="ER17" s="14">
        <v>0</v>
      </c>
      <c r="ES17" s="14">
        <v>0</v>
      </c>
      <c r="ET17" s="14">
        <v>0.38324216300000002</v>
      </c>
      <c r="EU17" s="14">
        <v>0</v>
      </c>
      <c r="EV17" s="14">
        <v>0.323481354</v>
      </c>
      <c r="EW17" s="14">
        <v>0</v>
      </c>
      <c r="EX17" s="14">
        <v>0</v>
      </c>
      <c r="EY17" s="14">
        <v>0</v>
      </c>
      <c r="EZ17" s="14">
        <v>0</v>
      </c>
      <c r="FA17" s="14">
        <v>0</v>
      </c>
      <c r="FB17" s="14">
        <v>0</v>
      </c>
      <c r="FC17" s="14">
        <v>6.2555168059999993</v>
      </c>
      <c r="FD17" s="14">
        <v>0</v>
      </c>
      <c r="FE17" s="14">
        <v>0</v>
      </c>
      <c r="FF17" s="14">
        <v>0</v>
      </c>
      <c r="FG17" s="14">
        <v>0</v>
      </c>
      <c r="FH17" s="14">
        <v>0.77717053699999994</v>
      </c>
      <c r="FI17" s="14">
        <v>0</v>
      </c>
      <c r="FJ17" s="14">
        <v>0</v>
      </c>
      <c r="FK17" s="14">
        <v>0</v>
      </c>
      <c r="FL17" s="14">
        <v>0</v>
      </c>
      <c r="FM17" s="14">
        <v>0.424178216</v>
      </c>
      <c r="FN17" s="14">
        <v>0</v>
      </c>
      <c r="FO17" s="14">
        <v>0.359783452</v>
      </c>
      <c r="FP17" s="14">
        <v>0</v>
      </c>
      <c r="FQ17" s="14">
        <v>0</v>
      </c>
      <c r="FR17" s="14">
        <v>0</v>
      </c>
      <c r="FS17" s="14">
        <v>0</v>
      </c>
      <c r="FT17" s="14">
        <v>0</v>
      </c>
      <c r="FU17" s="14">
        <v>101.00376817199999</v>
      </c>
      <c r="FV17" s="14">
        <v>0</v>
      </c>
      <c r="FW17" s="14">
        <v>0</v>
      </c>
      <c r="FX17" s="14">
        <v>0</v>
      </c>
      <c r="FY17" s="14">
        <v>0</v>
      </c>
      <c r="FZ17" s="14">
        <v>0</v>
      </c>
      <c r="GA17" s="14">
        <v>0</v>
      </c>
      <c r="GB17" s="6">
        <v>0</v>
      </c>
      <c r="GC17" s="6">
        <v>0</v>
      </c>
      <c r="GD17" s="6">
        <v>0</v>
      </c>
      <c r="GE17" s="6">
        <v>0</v>
      </c>
      <c r="GF17" s="6">
        <v>0</v>
      </c>
      <c r="GG17" s="6">
        <v>0</v>
      </c>
      <c r="GH17" s="6">
        <v>103.810996292</v>
      </c>
      <c r="GI17" s="6">
        <v>0</v>
      </c>
      <c r="GJ17" s="6">
        <v>0</v>
      </c>
      <c r="GK17" s="6">
        <v>4.5255201930000002</v>
      </c>
      <c r="GL17" s="7">
        <v>0</v>
      </c>
      <c r="GM17" s="7">
        <v>0</v>
      </c>
      <c r="GN17" s="7">
        <v>0</v>
      </c>
      <c r="GO17" s="7">
        <v>0</v>
      </c>
      <c r="GP17" s="7">
        <v>0</v>
      </c>
      <c r="GQ17" s="7">
        <v>0</v>
      </c>
      <c r="GR17" s="7">
        <v>0</v>
      </c>
      <c r="GS17" s="7">
        <v>0</v>
      </c>
      <c r="GT17" s="7">
        <v>0</v>
      </c>
      <c r="GU17" s="7">
        <v>0</v>
      </c>
      <c r="GV17" s="7">
        <v>98.584477378000003</v>
      </c>
      <c r="GW17" s="7">
        <v>0</v>
      </c>
      <c r="GX17" s="156">
        <v>0</v>
      </c>
      <c r="GY17" s="156">
        <v>0</v>
      </c>
      <c r="GZ17" s="156">
        <v>0</v>
      </c>
      <c r="HA17" s="156">
        <v>0</v>
      </c>
      <c r="HB17" s="156">
        <v>0</v>
      </c>
      <c r="HC17" s="156">
        <v>0</v>
      </c>
      <c r="HD17" s="156">
        <v>0</v>
      </c>
      <c r="HE17" s="156">
        <v>0</v>
      </c>
      <c r="HF17" s="156">
        <v>0</v>
      </c>
      <c r="HG17" s="156">
        <v>0</v>
      </c>
      <c r="HH17" s="156">
        <v>0</v>
      </c>
      <c r="HI17" s="156">
        <v>132.862212597</v>
      </c>
      <c r="HJ17" s="161">
        <v>0</v>
      </c>
      <c r="HK17" s="161">
        <v>0</v>
      </c>
      <c r="HL17" s="161">
        <v>0</v>
      </c>
      <c r="HM17" s="161">
        <v>0</v>
      </c>
      <c r="HN17" s="161">
        <v>0</v>
      </c>
      <c r="HO17" s="161">
        <v>0</v>
      </c>
      <c r="HP17" s="161">
        <v>0</v>
      </c>
      <c r="HQ17" s="161">
        <v>0</v>
      </c>
      <c r="HR17" s="161">
        <v>7.7674361999999997</v>
      </c>
      <c r="HS17" s="161">
        <v>0</v>
      </c>
      <c r="HT17" s="161">
        <v>39.204174901000002</v>
      </c>
      <c r="HU17" s="161">
        <v>59.123962661</v>
      </c>
      <c r="HV17" s="161">
        <v>0</v>
      </c>
      <c r="HW17" s="161">
        <v>0</v>
      </c>
      <c r="HX17" s="161">
        <v>0</v>
      </c>
      <c r="HY17" s="161">
        <v>0</v>
      </c>
      <c r="HZ17" s="161">
        <v>0</v>
      </c>
      <c r="IA17" s="161">
        <v>0</v>
      </c>
      <c r="IB17" s="161">
        <v>0</v>
      </c>
      <c r="IC17" s="161">
        <v>0</v>
      </c>
      <c r="ID17" s="161">
        <v>0</v>
      </c>
      <c r="IE17" s="161">
        <v>0</v>
      </c>
      <c r="IF17" s="161">
        <v>0</v>
      </c>
      <c r="IG17" s="161">
        <v>76.041959796</v>
      </c>
      <c r="IH17" s="161">
        <v>0</v>
      </c>
      <c r="II17" s="161">
        <v>0</v>
      </c>
      <c r="IJ17" s="161">
        <v>0</v>
      </c>
      <c r="IK17" s="161">
        <v>0</v>
      </c>
      <c r="IL17" s="161">
        <v>0</v>
      </c>
      <c r="IM17" s="161">
        <v>0</v>
      </c>
      <c r="IN17" s="161">
        <v>0</v>
      </c>
      <c r="IO17" s="161">
        <v>0</v>
      </c>
      <c r="IP17" s="161">
        <v>0</v>
      </c>
      <c r="IQ17" s="161">
        <v>0</v>
      </c>
      <c r="IR17" s="161">
        <v>37.186300000000003</v>
      </c>
      <c r="IS17" s="161">
        <v>109.804257955</v>
      </c>
      <c r="IT17" s="156">
        <v>0</v>
      </c>
      <c r="IU17" s="156">
        <v>0</v>
      </c>
      <c r="IV17" s="156">
        <v>0</v>
      </c>
      <c r="IW17" s="156">
        <v>0</v>
      </c>
      <c r="IX17" s="156">
        <v>0</v>
      </c>
      <c r="IY17" s="156">
        <v>0</v>
      </c>
      <c r="IZ17" s="156">
        <v>0</v>
      </c>
      <c r="JA17" s="156"/>
      <c r="JB17" s="156"/>
      <c r="JC17" s="156"/>
      <c r="JD17" s="156"/>
      <c r="JE17" s="156"/>
    </row>
    <row r="18" spans="1:265" x14ac:dyDescent="0.25">
      <c r="A18" s="13" t="s">
        <v>14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14">
        <v>0</v>
      </c>
      <c r="BL18" s="14">
        <v>0</v>
      </c>
      <c r="BM18" s="14">
        <v>0</v>
      </c>
      <c r="BN18" s="14">
        <v>0</v>
      </c>
      <c r="BO18" s="14">
        <v>0</v>
      </c>
      <c r="BP18" s="14">
        <v>0</v>
      </c>
      <c r="BQ18" s="14">
        <v>0</v>
      </c>
      <c r="BR18" s="14">
        <v>0</v>
      </c>
      <c r="BS18" s="14">
        <v>0</v>
      </c>
      <c r="BT18" s="14">
        <v>0</v>
      </c>
      <c r="BU18" s="14">
        <v>0</v>
      </c>
      <c r="BV18" s="14">
        <v>0</v>
      </c>
      <c r="BW18" s="14">
        <v>0</v>
      </c>
      <c r="BX18" s="14">
        <v>0</v>
      </c>
      <c r="BY18" s="14">
        <v>0</v>
      </c>
      <c r="BZ18" s="14">
        <v>0</v>
      </c>
      <c r="CA18" s="14">
        <v>0</v>
      </c>
      <c r="CB18" s="14">
        <v>0</v>
      </c>
      <c r="CC18" s="14">
        <v>0</v>
      </c>
      <c r="CD18" s="14">
        <v>0</v>
      </c>
      <c r="CE18" s="14">
        <v>0</v>
      </c>
      <c r="CF18" s="14">
        <v>0</v>
      </c>
      <c r="CG18" s="14">
        <v>211.878220669</v>
      </c>
      <c r="CH18" s="14">
        <v>0</v>
      </c>
      <c r="CI18" s="14">
        <v>0</v>
      </c>
      <c r="CJ18" s="14">
        <v>0</v>
      </c>
      <c r="CK18" s="14">
        <v>0</v>
      </c>
      <c r="CL18" s="14">
        <v>0</v>
      </c>
      <c r="CM18" s="14">
        <v>0</v>
      </c>
      <c r="CN18" s="14">
        <v>0</v>
      </c>
      <c r="CO18" s="14">
        <v>6.4443799999999998</v>
      </c>
      <c r="CP18" s="14">
        <v>18.138692911</v>
      </c>
      <c r="CQ18" s="14">
        <v>8.2743533150000008</v>
      </c>
      <c r="CR18" s="14">
        <v>68.413384500000006</v>
      </c>
      <c r="CS18" s="14">
        <v>32.946726445000003</v>
      </c>
      <c r="CT18" s="14">
        <v>0</v>
      </c>
      <c r="CU18" s="14">
        <v>0</v>
      </c>
      <c r="CV18" s="14">
        <v>4.1173999999999999</v>
      </c>
      <c r="CW18" s="14">
        <v>4.2072592800000006</v>
      </c>
      <c r="CX18" s="14">
        <v>0.878247</v>
      </c>
      <c r="CY18" s="14">
        <v>3</v>
      </c>
      <c r="CZ18" s="14">
        <v>1.92546438</v>
      </c>
      <c r="DA18" s="14">
        <v>3.7450909379999997</v>
      </c>
      <c r="DB18" s="14">
        <v>0</v>
      </c>
      <c r="DC18" s="14">
        <v>1.3971048209999999</v>
      </c>
      <c r="DD18" s="14">
        <v>46.328400000000002</v>
      </c>
      <c r="DE18" s="14">
        <v>64.091235867000009</v>
      </c>
      <c r="DF18" s="14">
        <v>0</v>
      </c>
      <c r="DG18" s="14">
        <v>0</v>
      </c>
      <c r="DH18" s="14">
        <v>24.730034123000003</v>
      </c>
      <c r="DI18" s="14">
        <v>0.33681599999999995</v>
      </c>
      <c r="DJ18" s="14">
        <v>22.374165007999999</v>
      </c>
      <c r="DK18" s="14">
        <v>2.2509999999999999</v>
      </c>
      <c r="DL18" s="14">
        <v>0</v>
      </c>
      <c r="DM18" s="14">
        <v>4.0472907650000005</v>
      </c>
      <c r="DN18" s="14">
        <v>0</v>
      </c>
      <c r="DO18" s="14">
        <v>1.669314271</v>
      </c>
      <c r="DP18" s="14">
        <v>16.024357095999999</v>
      </c>
      <c r="DQ18" s="14">
        <v>14.613253599</v>
      </c>
      <c r="DR18" s="14">
        <v>2.0865</v>
      </c>
      <c r="DS18" s="14">
        <v>3.1583999999999999</v>
      </c>
      <c r="DT18" s="14">
        <v>0</v>
      </c>
      <c r="DU18" s="14">
        <v>0</v>
      </c>
      <c r="DV18" s="14">
        <v>4.3409732759999997</v>
      </c>
      <c r="DW18" s="14">
        <v>11.687045700999999</v>
      </c>
      <c r="DX18" s="14">
        <v>4.6707148800000002</v>
      </c>
      <c r="DY18" s="14">
        <v>0</v>
      </c>
      <c r="DZ18" s="14">
        <v>0</v>
      </c>
      <c r="EA18" s="14">
        <v>10.33131141</v>
      </c>
      <c r="EB18" s="14">
        <v>20.777304687000001</v>
      </c>
      <c r="EC18" s="14">
        <v>5.8532370410000008</v>
      </c>
      <c r="ED18" s="14">
        <v>0</v>
      </c>
      <c r="EE18" s="14">
        <v>0</v>
      </c>
      <c r="EF18" s="14">
        <v>2.2041050380000002</v>
      </c>
      <c r="EG18" s="14">
        <v>1.664405224</v>
      </c>
      <c r="EH18" s="14">
        <v>39.274243515000002</v>
      </c>
      <c r="EI18" s="14">
        <v>0</v>
      </c>
      <c r="EJ18" s="14">
        <v>1.7377061169999999</v>
      </c>
      <c r="EK18" s="14">
        <v>3.7614200000000002</v>
      </c>
      <c r="EL18" s="14">
        <v>0</v>
      </c>
      <c r="EM18" s="14">
        <v>0.37568391300000004</v>
      </c>
      <c r="EN18" s="14">
        <v>26.691290497000001</v>
      </c>
      <c r="EO18" s="14">
        <v>24.557119999999998</v>
      </c>
      <c r="EP18" s="14">
        <v>40.567587854999999</v>
      </c>
      <c r="EQ18" s="14">
        <v>1.414507</v>
      </c>
      <c r="ER18" s="14">
        <v>0.12207827</v>
      </c>
      <c r="ES18" s="14">
        <v>1.3885054000000001E-2</v>
      </c>
      <c r="ET18" s="14">
        <v>0.14469523100000001</v>
      </c>
      <c r="EU18" s="14">
        <v>31.277338400000001</v>
      </c>
      <c r="EV18" s="14">
        <v>0</v>
      </c>
      <c r="EW18" s="14">
        <v>1.103491276</v>
      </c>
      <c r="EX18" s="14">
        <v>1.698349383</v>
      </c>
      <c r="EY18" s="14">
        <v>53.240218347000003</v>
      </c>
      <c r="EZ18" s="14">
        <v>3.8756481890000001</v>
      </c>
      <c r="FA18" s="14">
        <v>24.565155237999999</v>
      </c>
      <c r="FB18" s="14">
        <v>0</v>
      </c>
      <c r="FC18" s="14">
        <v>0.27059453999999999</v>
      </c>
      <c r="FD18" s="14">
        <v>1.7168108119999999</v>
      </c>
      <c r="FE18" s="14">
        <v>0</v>
      </c>
      <c r="FF18" s="14">
        <v>1.624250969</v>
      </c>
      <c r="FG18" s="14">
        <v>0</v>
      </c>
      <c r="FH18" s="14">
        <v>34.299680800000004</v>
      </c>
      <c r="FI18" s="14">
        <v>0</v>
      </c>
      <c r="FJ18" s="14">
        <v>0.72205544199999994</v>
      </c>
      <c r="FK18" s="14">
        <v>0</v>
      </c>
      <c r="FL18" s="14">
        <v>0</v>
      </c>
      <c r="FM18" s="14">
        <v>43.546464012999998</v>
      </c>
      <c r="FN18" s="14">
        <v>0.80665724500000002</v>
      </c>
      <c r="FO18" s="14">
        <v>0</v>
      </c>
      <c r="FP18" s="14">
        <v>0.95873413299999999</v>
      </c>
      <c r="FQ18" s="14">
        <v>0</v>
      </c>
      <c r="FR18" s="14">
        <v>21.929734400000001</v>
      </c>
      <c r="FS18" s="14">
        <v>0</v>
      </c>
      <c r="FT18" s="14">
        <v>0</v>
      </c>
      <c r="FU18" s="14">
        <v>0</v>
      </c>
      <c r="FV18" s="14">
        <v>0</v>
      </c>
      <c r="FW18" s="14">
        <v>1.478615719</v>
      </c>
      <c r="FX18" s="14">
        <v>34.8849424</v>
      </c>
      <c r="FY18" s="14">
        <v>0.117234475</v>
      </c>
      <c r="FZ18" s="14">
        <v>0</v>
      </c>
      <c r="GA18" s="14">
        <v>0</v>
      </c>
      <c r="GB18" s="6">
        <v>0</v>
      </c>
      <c r="GC18" s="6">
        <v>0</v>
      </c>
      <c r="GD18" s="6">
        <v>22.536080000000002</v>
      </c>
      <c r="GE18" s="6">
        <v>0</v>
      </c>
      <c r="GF18" s="6">
        <v>0</v>
      </c>
      <c r="GG18" s="6">
        <v>0</v>
      </c>
      <c r="GH18" s="6">
        <v>1.2136622779999999</v>
      </c>
      <c r="GI18" s="6">
        <v>0</v>
      </c>
      <c r="GJ18" s="6">
        <v>23.2447768</v>
      </c>
      <c r="GK18" s="6">
        <v>0</v>
      </c>
      <c r="GL18" s="7">
        <v>0</v>
      </c>
      <c r="GM18" s="7">
        <v>0</v>
      </c>
      <c r="GN18" s="7">
        <v>0</v>
      </c>
      <c r="GO18" s="7">
        <v>0</v>
      </c>
      <c r="GP18" s="7">
        <v>0</v>
      </c>
      <c r="GQ18" s="7">
        <v>0</v>
      </c>
      <c r="GR18" s="7">
        <v>26.444220000000001</v>
      </c>
      <c r="GS18" s="7">
        <v>3.0449650000000004</v>
      </c>
      <c r="GT18" s="7">
        <v>0</v>
      </c>
      <c r="GU18" s="7">
        <v>0</v>
      </c>
      <c r="GV18" s="7">
        <v>-3.0449650000000004</v>
      </c>
      <c r="GW18" s="7">
        <v>40.692288976</v>
      </c>
      <c r="GX18" s="156">
        <v>1.2959559999999999</v>
      </c>
      <c r="GY18" s="156">
        <v>18.272828000000001</v>
      </c>
      <c r="GZ18" s="156">
        <v>3.8269555199999998</v>
      </c>
      <c r="HA18" s="156">
        <v>3.2502249999999999</v>
      </c>
      <c r="HB18" s="156">
        <v>0</v>
      </c>
      <c r="HC18" s="156">
        <v>38.316631209999997</v>
      </c>
      <c r="HD18" s="156">
        <v>0</v>
      </c>
      <c r="HE18" s="156">
        <v>0</v>
      </c>
      <c r="HF18" s="156">
        <v>8.0478800929999998</v>
      </c>
      <c r="HG18" s="156">
        <v>19.692371999999999</v>
      </c>
      <c r="HH18" s="156">
        <v>0</v>
      </c>
      <c r="HI18" s="156">
        <v>53.174777619000004</v>
      </c>
      <c r="HJ18" s="161">
        <v>31.745597915999998</v>
      </c>
      <c r="HK18" s="161">
        <v>0.94117852200000007</v>
      </c>
      <c r="HL18" s="161">
        <v>0</v>
      </c>
      <c r="HM18" s="161">
        <v>106.839645</v>
      </c>
      <c r="HN18" s="161">
        <v>2.0981532000000001</v>
      </c>
      <c r="HO18" s="161">
        <v>0</v>
      </c>
      <c r="HP18" s="161">
        <v>0</v>
      </c>
      <c r="HQ18" s="161">
        <v>12.311858931000002</v>
      </c>
      <c r="HR18" s="161">
        <v>-6.8953854640000003</v>
      </c>
      <c r="HS18" s="161">
        <v>0</v>
      </c>
      <c r="HT18" s="161">
        <v>64.294709788999995</v>
      </c>
      <c r="HU18" s="161">
        <v>0</v>
      </c>
      <c r="HV18" s="161">
        <v>56.653693006000005</v>
      </c>
      <c r="HW18" s="161">
        <v>0</v>
      </c>
      <c r="HX18" s="161">
        <v>0</v>
      </c>
      <c r="HY18" s="161">
        <v>0</v>
      </c>
      <c r="HZ18" s="161">
        <v>0</v>
      </c>
      <c r="IA18" s="161">
        <v>0</v>
      </c>
      <c r="IB18" s="161">
        <v>0</v>
      </c>
      <c r="IC18" s="161">
        <v>0</v>
      </c>
      <c r="ID18" s="161">
        <v>1.2124608229999998</v>
      </c>
      <c r="IE18" s="161">
        <v>0</v>
      </c>
      <c r="IF18" s="161">
        <v>45.063276864999999</v>
      </c>
      <c r="IG18" s="161">
        <v>49.174062146999994</v>
      </c>
      <c r="IH18" s="161">
        <v>19.186305332</v>
      </c>
      <c r="II18" s="161">
        <v>2.515557013</v>
      </c>
      <c r="IJ18" s="161">
        <v>0</v>
      </c>
      <c r="IK18" s="161">
        <v>1.508005584</v>
      </c>
      <c r="IL18" s="161">
        <v>43.200825156999997</v>
      </c>
      <c r="IM18" s="161">
        <v>0</v>
      </c>
      <c r="IN18" s="161">
        <v>0</v>
      </c>
      <c r="IO18" s="161">
        <v>0</v>
      </c>
      <c r="IP18" s="161">
        <v>16.673870068999999</v>
      </c>
      <c r="IQ18" s="161">
        <v>0</v>
      </c>
      <c r="IR18" s="161">
        <v>59.969362800000006</v>
      </c>
      <c r="IS18" s="161">
        <v>0.72684099999999996</v>
      </c>
      <c r="IT18" s="156">
        <v>2.8124893599999998</v>
      </c>
      <c r="IU18" s="156">
        <v>6.700709045</v>
      </c>
      <c r="IV18" s="156">
        <v>17.430996669999999</v>
      </c>
      <c r="IW18" s="156">
        <v>0</v>
      </c>
      <c r="IX18" s="156">
        <v>0</v>
      </c>
      <c r="IY18" s="156">
        <v>0</v>
      </c>
      <c r="IZ18" s="156">
        <v>9.2199513769999992</v>
      </c>
      <c r="JA18" s="156"/>
      <c r="JB18" s="156"/>
      <c r="JC18" s="156"/>
      <c r="JD18" s="156"/>
      <c r="JE18" s="156"/>
    </row>
    <row r="19" spans="1:265" x14ac:dyDescent="0.25">
      <c r="A19" s="13" t="s">
        <v>15</v>
      </c>
      <c r="B19" s="14">
        <v>0</v>
      </c>
      <c r="C19" s="14">
        <v>0</v>
      </c>
      <c r="D19" s="14">
        <v>2.4649379819999999</v>
      </c>
      <c r="E19" s="14">
        <v>35.361785731000005</v>
      </c>
      <c r="F19" s="14">
        <v>0.31342044800000002</v>
      </c>
      <c r="G19" s="14">
        <v>0.5122951819999999</v>
      </c>
      <c r="H19" s="14">
        <v>0.80066457499999999</v>
      </c>
      <c r="I19" s="14">
        <v>0.85667815599999997</v>
      </c>
      <c r="J19" s="14">
        <v>1.1366820609999999</v>
      </c>
      <c r="K19" s="14">
        <v>0.95541572599999991</v>
      </c>
      <c r="L19" s="14">
        <v>2.0348734509999997</v>
      </c>
      <c r="M19" s="14">
        <v>3.1752904879999999</v>
      </c>
      <c r="N19" s="14">
        <v>0.26163439199999999</v>
      </c>
      <c r="O19" s="14">
        <v>0.65097139599999998</v>
      </c>
      <c r="P19" s="14">
        <v>0.362789898</v>
      </c>
      <c r="Q19" s="14">
        <v>0.24896457299999999</v>
      </c>
      <c r="R19" s="14">
        <v>0.18928235399999999</v>
      </c>
      <c r="S19" s="14">
        <v>1.1212338319999999</v>
      </c>
      <c r="T19" s="14">
        <v>0.59120223599999999</v>
      </c>
      <c r="U19" s="14">
        <v>0.76274843399999992</v>
      </c>
      <c r="V19" s="14">
        <v>0.88009203199999997</v>
      </c>
      <c r="W19" s="14">
        <v>1.8331972140000001</v>
      </c>
      <c r="X19" s="14">
        <v>3.2817433399999998</v>
      </c>
      <c r="Y19" s="14">
        <v>1.255208281</v>
      </c>
      <c r="Z19" s="14">
        <v>0.439495362</v>
      </c>
      <c r="AA19" s="14">
        <v>0.92468306099999997</v>
      </c>
      <c r="AB19" s="14">
        <v>1.1117609829999999</v>
      </c>
      <c r="AC19" s="14">
        <v>1.3364381060000001</v>
      </c>
      <c r="AD19" s="14">
        <v>1.4347539890000001</v>
      </c>
      <c r="AE19" s="14">
        <v>0.60204588599999997</v>
      </c>
      <c r="AF19" s="14">
        <v>3.3151614380000001</v>
      </c>
      <c r="AG19" s="14">
        <v>0.97950900200000002</v>
      </c>
      <c r="AH19" s="14">
        <v>2.7986871850000004</v>
      </c>
      <c r="AI19" s="14">
        <v>0.58117437299999997</v>
      </c>
      <c r="AJ19" s="14">
        <v>1.2973961890000001</v>
      </c>
      <c r="AK19" s="14">
        <v>3.6115130239999997</v>
      </c>
      <c r="AL19" s="14">
        <v>0.114901484</v>
      </c>
      <c r="AM19" s="14">
        <v>0.60632145300000007</v>
      </c>
      <c r="AN19" s="14">
        <v>0.7795974200000001</v>
      </c>
      <c r="AO19" s="14">
        <v>1.0315508740000001</v>
      </c>
      <c r="AP19" s="14">
        <v>1.1732480869999999</v>
      </c>
      <c r="AQ19" s="14">
        <v>1.6836096760000001</v>
      </c>
      <c r="AR19" s="14">
        <v>0.89953821899999997</v>
      </c>
      <c r="AS19" s="14">
        <v>1.0736340820000001</v>
      </c>
      <c r="AT19" s="14">
        <v>1.9891389340000001</v>
      </c>
      <c r="AU19" s="14">
        <v>0.726977753</v>
      </c>
      <c r="AV19" s="14">
        <v>2.4910698440000001</v>
      </c>
      <c r="AW19" s="14">
        <v>2.70647891</v>
      </c>
      <c r="AX19" s="14">
        <v>0.195116611</v>
      </c>
      <c r="AY19" s="14">
        <v>0.58085659199999995</v>
      </c>
      <c r="AZ19" s="14">
        <v>0.55466222799999998</v>
      </c>
      <c r="BA19" s="14">
        <v>0.27466903500000001</v>
      </c>
      <c r="BB19" s="14">
        <v>0.69156331199999999</v>
      </c>
      <c r="BC19" s="14">
        <v>0.79431006900000001</v>
      </c>
      <c r="BD19" s="14">
        <v>0.37171174400000001</v>
      </c>
      <c r="BE19" s="14">
        <v>0.14577381</v>
      </c>
      <c r="BF19" s="14">
        <v>0.19016949399999999</v>
      </c>
      <c r="BG19" s="14">
        <v>0.91519926399999996</v>
      </c>
      <c r="BH19" s="14">
        <v>5.2079416929999995</v>
      </c>
      <c r="BI19" s="14">
        <v>102.725661407</v>
      </c>
      <c r="BJ19" s="14">
        <v>0.36009961399999996</v>
      </c>
      <c r="BK19" s="14">
        <v>2.1278009519999999</v>
      </c>
      <c r="BL19" s="14">
        <v>0.319953284</v>
      </c>
      <c r="BM19" s="14">
        <v>0.57196477600000006</v>
      </c>
      <c r="BN19" s="14">
        <v>12.496240605000001</v>
      </c>
      <c r="BO19" s="14">
        <v>0.29156156999999999</v>
      </c>
      <c r="BP19" s="14">
        <v>0.33791342699999999</v>
      </c>
      <c r="BQ19" s="14">
        <v>7.3655999999999999E-2</v>
      </c>
      <c r="BR19" s="14">
        <v>0.103354258</v>
      </c>
      <c r="BS19" s="14">
        <v>0.378</v>
      </c>
      <c r="BT19" s="14">
        <v>1.475084149</v>
      </c>
      <c r="BU19" s="14">
        <v>15.418917477000001</v>
      </c>
      <c r="BV19" s="14">
        <v>2.4460450009999999</v>
      </c>
      <c r="BW19" s="14">
        <v>0.29626545099999996</v>
      </c>
      <c r="BX19" s="14">
        <v>1.320302353</v>
      </c>
      <c r="BY19" s="14">
        <v>0.339988554</v>
      </c>
      <c r="BZ19" s="14">
        <v>1.1125999999999998</v>
      </c>
      <c r="CA19" s="14">
        <v>0.65714819999999996</v>
      </c>
      <c r="CB19" s="14">
        <v>0.38966905699999999</v>
      </c>
      <c r="CC19" s="14">
        <v>-0.17730964800000001</v>
      </c>
      <c r="CD19" s="14">
        <v>0.41987786300000002</v>
      </c>
      <c r="CE19" s="14">
        <v>32.709726658000001</v>
      </c>
      <c r="CF19" s="14">
        <v>2.82657135</v>
      </c>
      <c r="CG19" s="14">
        <v>-11.700420093999998</v>
      </c>
      <c r="CH19" s="14">
        <v>6.3562800000000003E-2</v>
      </c>
      <c r="CI19" s="14">
        <v>0.29686408999999997</v>
      </c>
      <c r="CJ19" s="14">
        <v>0.42198897899999999</v>
      </c>
      <c r="CK19" s="14">
        <v>8.6472475149999983</v>
      </c>
      <c r="CL19" s="14">
        <v>0.94729005700000002</v>
      </c>
      <c r="CM19" s="14">
        <v>3.5289715200000003</v>
      </c>
      <c r="CN19" s="14">
        <v>12.246167939000001</v>
      </c>
      <c r="CO19" s="14">
        <v>0.77189296200000002</v>
      </c>
      <c r="CP19" s="14">
        <v>18.992673361000001</v>
      </c>
      <c r="CQ19" s="14">
        <v>27.093741060999999</v>
      </c>
      <c r="CR19" s="14">
        <v>9.28995864</v>
      </c>
      <c r="CS19" s="14">
        <v>110.951500037</v>
      </c>
      <c r="CT19" s="14">
        <v>10.671932349999999</v>
      </c>
      <c r="CU19" s="14">
        <v>18.522827059999997</v>
      </c>
      <c r="CV19" s="14">
        <v>0</v>
      </c>
      <c r="CW19" s="14">
        <v>0.35621102999999998</v>
      </c>
      <c r="CX19" s="14">
        <v>12.863981212000001</v>
      </c>
      <c r="CY19" s="14">
        <v>43.703884883999997</v>
      </c>
      <c r="CZ19" s="14">
        <v>127.66132573199999</v>
      </c>
      <c r="DA19" s="14">
        <v>2.6200117399999998</v>
      </c>
      <c r="DB19" s="14">
        <v>8.1266874639999997</v>
      </c>
      <c r="DC19" s="14">
        <v>8.394590225</v>
      </c>
      <c r="DD19" s="14">
        <v>9.0157960839999998</v>
      </c>
      <c r="DE19" s="14">
        <v>273.51454271900002</v>
      </c>
      <c r="DF19" s="14">
        <v>36.295371249999995</v>
      </c>
      <c r="DG19" s="14">
        <v>15.136873952</v>
      </c>
      <c r="DH19" s="14">
        <v>4.5230516610000002</v>
      </c>
      <c r="DI19" s="14">
        <v>0</v>
      </c>
      <c r="DJ19" s="14">
        <v>0.25938</v>
      </c>
      <c r="DK19" s="14">
        <v>19.058910156000003</v>
      </c>
      <c r="DL19" s="14">
        <v>10.039039431999999</v>
      </c>
      <c r="DM19" s="14">
        <v>0.87919823799999997</v>
      </c>
      <c r="DN19" s="14">
        <v>-24.495726910000002</v>
      </c>
      <c r="DO19" s="14">
        <v>-1.5603772579999999</v>
      </c>
      <c r="DP19" s="14">
        <v>108.28546074500001</v>
      </c>
      <c r="DQ19" s="14">
        <v>165.05932175699999</v>
      </c>
      <c r="DR19" s="14">
        <v>26.574498186</v>
      </c>
      <c r="DS19" s="14">
        <v>1.92382294</v>
      </c>
      <c r="DT19" s="14">
        <v>39.483565184</v>
      </c>
      <c r="DU19" s="14">
        <v>14.449272572</v>
      </c>
      <c r="DV19" s="14">
        <v>34.491364802999996</v>
      </c>
      <c r="DW19" s="14">
        <v>0.26440771099999999</v>
      </c>
      <c r="DX19" s="14">
        <v>6.6414345020000001</v>
      </c>
      <c r="DY19" s="14">
        <v>0.75905181600000005</v>
      </c>
      <c r="DZ19" s="14">
        <v>7.4840456999999999E-2</v>
      </c>
      <c r="EA19" s="14">
        <v>3.4147699880000002</v>
      </c>
      <c r="EB19" s="14">
        <v>-2.2450286150000003</v>
      </c>
      <c r="EC19" s="14">
        <v>10.282443804</v>
      </c>
      <c r="ED19" s="14">
        <v>0.49161004699999999</v>
      </c>
      <c r="EE19" s="14">
        <v>0.59419466600000004</v>
      </c>
      <c r="EF19" s="14">
        <v>1.283623266</v>
      </c>
      <c r="EG19" s="14">
        <v>0.87309881199999995</v>
      </c>
      <c r="EH19" s="14">
        <v>0.28064799000000001</v>
      </c>
      <c r="EI19" s="14">
        <v>0.65028697299999993</v>
      </c>
      <c r="EJ19" s="14">
        <v>2.0476119269999997</v>
      </c>
      <c r="EK19" s="14">
        <v>0</v>
      </c>
      <c r="EL19" s="14">
        <v>4.7573147049999998</v>
      </c>
      <c r="EM19" s="14">
        <v>1.0580819859999999</v>
      </c>
      <c r="EN19" s="14">
        <v>80.921729009999993</v>
      </c>
      <c r="EO19" s="14">
        <v>46.191458709999999</v>
      </c>
      <c r="EP19" s="14">
        <v>0.22702087000000001</v>
      </c>
      <c r="EQ19" s="14">
        <v>0</v>
      </c>
      <c r="ER19" s="14">
        <v>4.638500839999999</v>
      </c>
      <c r="ES19" s="14">
        <v>19.916830774999998</v>
      </c>
      <c r="ET19" s="14">
        <v>60.387962780999999</v>
      </c>
      <c r="EU19" s="14">
        <v>0.26155326300000004</v>
      </c>
      <c r="EV19" s="14">
        <v>0.16776039000000001</v>
      </c>
      <c r="EW19" s="14">
        <v>0</v>
      </c>
      <c r="EX19" s="14">
        <v>1.560598309</v>
      </c>
      <c r="EY19" s="14">
        <v>0.32874863900000001</v>
      </c>
      <c r="EZ19" s="14">
        <v>1.1643436730000001</v>
      </c>
      <c r="FA19" s="14">
        <v>63.784551166</v>
      </c>
      <c r="FB19" s="14">
        <v>0</v>
      </c>
      <c r="FC19" s="14">
        <v>0</v>
      </c>
      <c r="FD19" s="14">
        <v>6.6463261249999999</v>
      </c>
      <c r="FE19" s="14">
        <v>0.22637886900000001</v>
      </c>
      <c r="FF19" s="14">
        <v>2.934074909</v>
      </c>
      <c r="FG19" s="14">
        <v>0</v>
      </c>
      <c r="FH19" s="14">
        <v>2.5052423620000002</v>
      </c>
      <c r="FI19" s="14">
        <v>6.0408878990000003</v>
      </c>
      <c r="FJ19" s="14">
        <v>0.33515200000000001</v>
      </c>
      <c r="FK19" s="14">
        <v>0.483365296</v>
      </c>
      <c r="FL19" s="14">
        <v>43.002195727</v>
      </c>
      <c r="FM19" s="14">
        <v>85.091411062000006</v>
      </c>
      <c r="FN19" s="14">
        <v>0.20612411999999999</v>
      </c>
      <c r="FO19" s="14">
        <v>1.3865647980000002</v>
      </c>
      <c r="FP19" s="14">
        <v>0.86992947100000007</v>
      </c>
      <c r="FQ19" s="14">
        <v>0</v>
      </c>
      <c r="FR19" s="14">
        <v>17.617339828999999</v>
      </c>
      <c r="FS19" s="14">
        <v>0.22582017700000001</v>
      </c>
      <c r="FT19" s="14">
        <v>0.13951872199999998</v>
      </c>
      <c r="FU19" s="14">
        <v>0.18880950300000002</v>
      </c>
      <c r="FV19" s="14">
        <v>9.3131235550000007</v>
      </c>
      <c r="FW19" s="14">
        <v>92.999460661000001</v>
      </c>
      <c r="FX19" s="14">
        <v>41.986814219000003</v>
      </c>
      <c r="FY19" s="14">
        <v>3.9737039220000003</v>
      </c>
      <c r="FZ19" s="14">
        <v>0</v>
      </c>
      <c r="GA19" s="14">
        <v>7.0011292380000008</v>
      </c>
      <c r="GB19" s="6">
        <v>0.97379669999999996</v>
      </c>
      <c r="GC19" s="6">
        <v>0.87226974600000007</v>
      </c>
      <c r="GD19" s="6">
        <v>6.6663784370000005</v>
      </c>
      <c r="GE19" s="6">
        <v>2.782971844</v>
      </c>
      <c r="GF19" s="6">
        <v>0</v>
      </c>
      <c r="GG19" s="6">
        <v>1.569933062</v>
      </c>
      <c r="GH19" s="6">
        <v>94.493184659999997</v>
      </c>
      <c r="GI19" s="6">
        <v>2.908148175</v>
      </c>
      <c r="GJ19" s="6">
        <v>3.0912595230000002</v>
      </c>
      <c r="GK19" s="6">
        <v>0</v>
      </c>
      <c r="GL19" s="7">
        <v>26.531339839000001</v>
      </c>
      <c r="GM19" s="7">
        <v>0</v>
      </c>
      <c r="GN19" s="7">
        <v>0</v>
      </c>
      <c r="GO19" s="7">
        <v>1.3898367659999999</v>
      </c>
      <c r="GP19" s="7">
        <v>0.89346434899999994</v>
      </c>
      <c r="GQ19" s="7">
        <v>1.0523506090000001</v>
      </c>
      <c r="GR19" s="7">
        <v>0.39690998900000002</v>
      </c>
      <c r="GS19" s="7">
        <v>0</v>
      </c>
      <c r="GT19" s="7">
        <v>4.3730663379999992</v>
      </c>
      <c r="GU19" s="7">
        <v>55.749459031000001</v>
      </c>
      <c r="GV19" s="7">
        <v>0.74378904899999998</v>
      </c>
      <c r="GW19" s="7">
        <v>0.42422557999999999</v>
      </c>
      <c r="GX19" s="156">
        <v>9.2660607060000011</v>
      </c>
      <c r="GY19" s="156">
        <v>0</v>
      </c>
      <c r="GZ19" s="156">
        <v>0</v>
      </c>
      <c r="HA19" s="156">
        <v>3.4009976000000002</v>
      </c>
      <c r="HB19" s="156">
        <v>0</v>
      </c>
      <c r="HC19" s="156">
        <v>2.2638182809999998</v>
      </c>
      <c r="HD19" s="156">
        <v>0</v>
      </c>
      <c r="HE19" s="156">
        <v>0</v>
      </c>
      <c r="HF19" s="156">
        <v>0</v>
      </c>
      <c r="HG19" s="156">
        <v>0</v>
      </c>
      <c r="HH19" s="156">
        <v>0</v>
      </c>
      <c r="HI19" s="156">
        <v>89.434260347000006</v>
      </c>
      <c r="HJ19" s="161">
        <v>0</v>
      </c>
      <c r="HK19" s="161">
        <v>0</v>
      </c>
      <c r="HL19" s="161">
        <v>5.6458662729999993</v>
      </c>
      <c r="HM19" s="161">
        <v>5.3458163839999999</v>
      </c>
      <c r="HN19" s="161">
        <v>4.9247760969999996</v>
      </c>
      <c r="HO19" s="161">
        <v>51.990565627999999</v>
      </c>
      <c r="HP19" s="161">
        <v>1.4692578089999999</v>
      </c>
      <c r="HQ19" s="161">
        <v>1.014178912</v>
      </c>
      <c r="HR19" s="161">
        <v>0</v>
      </c>
      <c r="HS19" s="161">
        <v>1.5369405870000001</v>
      </c>
      <c r="HT19" s="161">
        <v>0.218313484</v>
      </c>
      <c r="HU19" s="161">
        <v>0</v>
      </c>
      <c r="HV19" s="161">
        <v>0</v>
      </c>
      <c r="HW19" s="161">
        <v>0</v>
      </c>
      <c r="HX19" s="161">
        <v>42.633596231000006</v>
      </c>
      <c r="HY19" s="161">
        <v>6.5987053480000002</v>
      </c>
      <c r="HZ19" s="161">
        <v>0.81168188499999994</v>
      </c>
      <c r="IA19" s="161">
        <v>24.470350301</v>
      </c>
      <c r="IB19" s="161">
        <v>0</v>
      </c>
      <c r="IC19" s="161">
        <v>0</v>
      </c>
      <c r="ID19" s="161">
        <v>0</v>
      </c>
      <c r="IE19" s="161">
        <v>0</v>
      </c>
      <c r="IF19" s="161">
        <v>0</v>
      </c>
      <c r="IG19" s="161">
        <v>0</v>
      </c>
      <c r="IH19" s="161">
        <v>0</v>
      </c>
      <c r="II19" s="161">
        <v>0</v>
      </c>
      <c r="IJ19" s="161">
        <v>66.590111535999995</v>
      </c>
      <c r="IK19" s="161">
        <v>0</v>
      </c>
      <c r="IL19" s="161">
        <v>0</v>
      </c>
      <c r="IM19" s="161">
        <v>0</v>
      </c>
      <c r="IN19" s="161">
        <v>0</v>
      </c>
      <c r="IO19" s="161">
        <v>0</v>
      </c>
      <c r="IP19" s="161">
        <v>0</v>
      </c>
      <c r="IQ19" s="161">
        <v>0</v>
      </c>
      <c r="IR19" s="161">
        <v>0</v>
      </c>
      <c r="IS19" s="161">
        <v>43.553858782000006</v>
      </c>
      <c r="IT19" s="156">
        <v>0</v>
      </c>
      <c r="IU19" s="156">
        <v>0</v>
      </c>
      <c r="IV19" s="156">
        <v>0</v>
      </c>
      <c r="IW19" s="156">
        <v>152.51454167499998</v>
      </c>
      <c r="IX19" s="156">
        <v>0</v>
      </c>
      <c r="IY19" s="156">
        <v>0</v>
      </c>
      <c r="IZ19" s="156">
        <v>0</v>
      </c>
      <c r="JA19" s="156"/>
      <c r="JB19" s="156"/>
      <c r="JC19" s="156"/>
      <c r="JD19" s="156"/>
      <c r="JE19" s="156"/>
    </row>
    <row r="20" spans="1:265" x14ac:dyDescent="0.25">
      <c r="A20" s="13" t="s">
        <v>13</v>
      </c>
      <c r="B20" s="14">
        <v>0</v>
      </c>
      <c r="C20" s="14">
        <v>0</v>
      </c>
      <c r="D20" s="14">
        <v>2.4649379819999999</v>
      </c>
      <c r="E20" s="14">
        <v>35.361785731000005</v>
      </c>
      <c r="F20" s="14">
        <v>0.31342044800000002</v>
      </c>
      <c r="G20" s="14">
        <v>0.5122951819999999</v>
      </c>
      <c r="H20" s="14">
        <v>0.80066457499999999</v>
      </c>
      <c r="I20" s="14">
        <v>0.85667815599999997</v>
      </c>
      <c r="J20" s="14">
        <v>1.1366820609999999</v>
      </c>
      <c r="K20" s="14">
        <v>0.95541572599999991</v>
      </c>
      <c r="L20" s="14">
        <v>2.0348734509999997</v>
      </c>
      <c r="M20" s="14">
        <v>3.1752904879999999</v>
      </c>
      <c r="N20" s="14">
        <v>0.26163439199999999</v>
      </c>
      <c r="O20" s="14">
        <v>0.65097139599999998</v>
      </c>
      <c r="P20" s="14">
        <v>0.362789898</v>
      </c>
      <c r="Q20" s="14">
        <v>0.24896457299999999</v>
      </c>
      <c r="R20" s="14">
        <v>0.18928235399999999</v>
      </c>
      <c r="S20" s="14">
        <v>1.1212338319999999</v>
      </c>
      <c r="T20" s="14">
        <v>0.59120223599999999</v>
      </c>
      <c r="U20" s="14">
        <v>0.76274843399999992</v>
      </c>
      <c r="V20" s="14">
        <v>0.88009203199999997</v>
      </c>
      <c r="W20" s="14">
        <v>1.8331972140000001</v>
      </c>
      <c r="X20" s="14">
        <v>3.2817433399999998</v>
      </c>
      <c r="Y20" s="14">
        <v>1.255208281</v>
      </c>
      <c r="Z20" s="14">
        <v>0.439495362</v>
      </c>
      <c r="AA20" s="14">
        <v>0.92468306099999997</v>
      </c>
      <c r="AB20" s="14">
        <v>1.1117609829999999</v>
      </c>
      <c r="AC20" s="14">
        <v>1.3364381060000001</v>
      </c>
      <c r="AD20" s="14">
        <v>1.4347539890000001</v>
      </c>
      <c r="AE20" s="14">
        <v>0.60204588599999997</v>
      </c>
      <c r="AF20" s="14">
        <v>3.3151614380000001</v>
      </c>
      <c r="AG20" s="14">
        <v>0.97950900200000002</v>
      </c>
      <c r="AH20" s="14">
        <v>2.7986871850000004</v>
      </c>
      <c r="AI20" s="14">
        <v>0.58117437299999997</v>
      </c>
      <c r="AJ20" s="14">
        <v>1.2973961890000001</v>
      </c>
      <c r="AK20" s="14">
        <v>3.6115130239999997</v>
      </c>
      <c r="AL20" s="14">
        <v>0.114901484</v>
      </c>
      <c r="AM20" s="14">
        <v>0.60632145300000007</v>
      </c>
      <c r="AN20" s="14">
        <v>0.7795974200000001</v>
      </c>
      <c r="AO20" s="14">
        <v>1.0315508740000001</v>
      </c>
      <c r="AP20" s="14">
        <v>1.1732480869999999</v>
      </c>
      <c r="AQ20" s="14">
        <v>1.6836096760000001</v>
      </c>
      <c r="AR20" s="14">
        <v>0.89953821899999997</v>
      </c>
      <c r="AS20" s="14">
        <v>1.0736340820000001</v>
      </c>
      <c r="AT20" s="14">
        <v>1.9891389340000001</v>
      </c>
      <c r="AU20" s="14">
        <v>0.726977753</v>
      </c>
      <c r="AV20" s="14">
        <v>2.4910698440000001</v>
      </c>
      <c r="AW20" s="14">
        <v>2.70647891</v>
      </c>
      <c r="AX20" s="14">
        <v>0.195116611</v>
      </c>
      <c r="AY20" s="14">
        <v>0.58085659199999995</v>
      </c>
      <c r="AZ20" s="14">
        <v>0.55466222799999998</v>
      </c>
      <c r="BA20" s="14">
        <v>0.27466903500000001</v>
      </c>
      <c r="BB20" s="14">
        <v>0.69156331199999999</v>
      </c>
      <c r="BC20" s="14">
        <v>0.79431006900000001</v>
      </c>
      <c r="BD20" s="14">
        <v>0.37171174400000001</v>
      </c>
      <c r="BE20" s="14">
        <v>0.14577381</v>
      </c>
      <c r="BF20" s="14">
        <v>0.19016949399999999</v>
      </c>
      <c r="BG20" s="14">
        <v>0.91519926399999996</v>
      </c>
      <c r="BH20" s="14">
        <v>5.2079416929999995</v>
      </c>
      <c r="BI20" s="14">
        <v>102.725661407</v>
      </c>
      <c r="BJ20" s="14">
        <v>0.36009961399999996</v>
      </c>
      <c r="BK20" s="14">
        <v>2.1278009519999999</v>
      </c>
      <c r="BL20" s="14">
        <v>0.319953284</v>
      </c>
      <c r="BM20" s="14">
        <v>0.57196477600000006</v>
      </c>
      <c r="BN20" s="14">
        <v>12.496240605000001</v>
      </c>
      <c r="BO20" s="14">
        <v>0.29156156999999999</v>
      </c>
      <c r="BP20" s="14">
        <v>0.33791342699999999</v>
      </c>
      <c r="BQ20" s="14">
        <v>7.3655999999999999E-2</v>
      </c>
      <c r="BR20" s="14">
        <v>0.103354258</v>
      </c>
      <c r="BS20" s="14">
        <v>0.378</v>
      </c>
      <c r="BT20" s="14">
        <v>1.475084149</v>
      </c>
      <c r="BU20" s="14">
        <v>15.418917477000001</v>
      </c>
      <c r="BV20" s="14">
        <v>2.4460450009999999</v>
      </c>
      <c r="BW20" s="14">
        <v>0.29626545099999996</v>
      </c>
      <c r="BX20" s="14">
        <v>1.320302353</v>
      </c>
      <c r="BY20" s="14">
        <v>0.339988554</v>
      </c>
      <c r="BZ20" s="14">
        <v>1.1125999999999998</v>
      </c>
      <c r="CA20" s="14">
        <v>0.65714819999999996</v>
      </c>
      <c r="CB20" s="14">
        <v>0.38966905699999999</v>
      </c>
      <c r="CC20" s="14">
        <v>-0.17730964800000001</v>
      </c>
      <c r="CD20" s="14">
        <v>0.41987786300000002</v>
      </c>
      <c r="CE20" s="14">
        <v>32.709726658000001</v>
      </c>
      <c r="CF20" s="14">
        <v>2.82657135</v>
      </c>
      <c r="CG20" s="14">
        <v>-35.404664044999997</v>
      </c>
      <c r="CH20" s="14">
        <v>6.3562800000000003E-2</v>
      </c>
      <c r="CI20" s="14">
        <v>0.29686408999999997</v>
      </c>
      <c r="CJ20" s="14">
        <v>0.42198897899999999</v>
      </c>
      <c r="CK20" s="14">
        <v>8.6472475149999983</v>
      </c>
      <c r="CL20" s="14">
        <v>0.94729005700000002</v>
      </c>
      <c r="CM20" s="14">
        <v>3.5289715200000003</v>
      </c>
      <c r="CN20" s="14">
        <v>0.300815479</v>
      </c>
      <c r="CO20" s="14">
        <v>0</v>
      </c>
      <c r="CP20" s="14">
        <v>0</v>
      </c>
      <c r="CQ20" s="14">
        <v>0</v>
      </c>
      <c r="CR20" s="14">
        <v>8.3119367999999999E-2</v>
      </c>
      <c r="CS20" s="14">
        <v>-5.9736666740000004</v>
      </c>
      <c r="CT20" s="14">
        <v>0.63917987400000009</v>
      </c>
      <c r="CU20" s="14">
        <v>0.13742704800000002</v>
      </c>
      <c r="CV20" s="14">
        <v>0</v>
      </c>
      <c r="CW20" s="14">
        <v>0</v>
      </c>
      <c r="CX20" s="14">
        <v>0</v>
      </c>
      <c r="CY20" s="14">
        <v>0</v>
      </c>
      <c r="CZ20" s="14">
        <v>0</v>
      </c>
      <c r="DA20" s="14">
        <v>0.93385881800000003</v>
      </c>
      <c r="DB20" s="14">
        <v>0</v>
      </c>
      <c r="DC20" s="14">
        <v>0</v>
      </c>
      <c r="DD20" s="14">
        <v>0</v>
      </c>
      <c r="DE20" s="14">
        <v>0</v>
      </c>
      <c r="DF20" s="14">
        <v>0</v>
      </c>
      <c r="DG20" s="14">
        <v>0</v>
      </c>
      <c r="DH20" s="14">
        <v>0</v>
      </c>
      <c r="DI20" s="14">
        <v>0</v>
      </c>
      <c r="DJ20" s="14">
        <v>0</v>
      </c>
      <c r="DK20" s="14">
        <v>0</v>
      </c>
      <c r="DL20" s="14">
        <v>0</v>
      </c>
      <c r="DM20" s="14">
        <v>0</v>
      </c>
      <c r="DN20" s="14">
        <v>0</v>
      </c>
      <c r="DO20" s="14">
        <v>0</v>
      </c>
      <c r="DP20" s="14">
        <v>0</v>
      </c>
      <c r="DQ20" s="14">
        <v>0</v>
      </c>
      <c r="DR20" s="14">
        <v>0</v>
      </c>
      <c r="DS20" s="14">
        <v>0</v>
      </c>
      <c r="DT20" s="14">
        <v>0</v>
      </c>
      <c r="DU20" s="14">
        <v>0</v>
      </c>
      <c r="DV20" s="14">
        <v>0</v>
      </c>
      <c r="DW20" s="14">
        <v>0</v>
      </c>
      <c r="DX20" s="14">
        <v>0</v>
      </c>
      <c r="DY20" s="14">
        <v>0</v>
      </c>
      <c r="DZ20" s="14">
        <v>0</v>
      </c>
      <c r="EA20" s="14">
        <v>0</v>
      </c>
      <c r="EB20" s="14">
        <v>0</v>
      </c>
      <c r="EC20" s="14">
        <v>0</v>
      </c>
      <c r="ED20" s="14">
        <v>0</v>
      </c>
      <c r="EE20" s="14">
        <v>0</v>
      </c>
      <c r="EF20" s="14">
        <v>0</v>
      </c>
      <c r="EG20" s="14">
        <v>0</v>
      </c>
      <c r="EH20" s="14">
        <v>0</v>
      </c>
      <c r="EI20" s="14">
        <v>0</v>
      </c>
      <c r="EJ20" s="14">
        <v>0</v>
      </c>
      <c r="EK20" s="14">
        <v>0</v>
      </c>
      <c r="EL20" s="14">
        <v>0</v>
      </c>
      <c r="EM20" s="14">
        <v>0</v>
      </c>
      <c r="EN20" s="14">
        <v>0</v>
      </c>
      <c r="EO20" s="14">
        <v>0</v>
      </c>
      <c r="EP20" s="14">
        <v>7.6151635999999995E-2</v>
      </c>
      <c r="EQ20" s="14">
        <v>0</v>
      </c>
      <c r="ER20" s="14">
        <v>4.4648644809999993</v>
      </c>
      <c r="ES20" s="14">
        <v>0</v>
      </c>
      <c r="ET20" s="14">
        <v>0</v>
      </c>
      <c r="EU20" s="14">
        <v>0</v>
      </c>
      <c r="EV20" s="14">
        <v>0</v>
      </c>
      <c r="EW20" s="14">
        <v>0</v>
      </c>
      <c r="EX20" s="14">
        <v>0</v>
      </c>
      <c r="EY20" s="14">
        <v>0</v>
      </c>
      <c r="EZ20" s="14">
        <v>0</v>
      </c>
      <c r="FA20" s="14">
        <v>0</v>
      </c>
      <c r="FB20" s="14">
        <v>0</v>
      </c>
      <c r="FC20" s="14">
        <v>0</v>
      </c>
      <c r="FD20" s="14">
        <v>0</v>
      </c>
      <c r="FE20" s="14">
        <v>0</v>
      </c>
      <c r="FF20" s="14">
        <v>0</v>
      </c>
      <c r="FG20" s="14">
        <v>0</v>
      </c>
      <c r="FH20" s="14">
        <v>0</v>
      </c>
      <c r="FI20" s="14">
        <v>0</v>
      </c>
      <c r="FJ20" s="14">
        <v>0</v>
      </c>
      <c r="FK20" s="14">
        <v>0</v>
      </c>
      <c r="FL20" s="14">
        <v>0.287718486</v>
      </c>
      <c r="FM20" s="14">
        <v>0.36482727300000001</v>
      </c>
      <c r="FN20" s="14">
        <v>0.20612411999999999</v>
      </c>
      <c r="FO20" s="14">
        <v>0</v>
      </c>
      <c r="FP20" s="14">
        <v>0</v>
      </c>
      <c r="FQ20" s="14">
        <v>0</v>
      </c>
      <c r="FR20" s="14">
        <v>0</v>
      </c>
      <c r="FS20" s="14">
        <v>0</v>
      </c>
      <c r="FT20" s="14">
        <v>0.13951872199999998</v>
      </c>
      <c r="FU20" s="14">
        <v>0</v>
      </c>
      <c r="FV20" s="14">
        <v>4.8313997999999997E-2</v>
      </c>
      <c r="FW20" s="14">
        <v>9.5454545000000002E-2</v>
      </c>
      <c r="FX20" s="14">
        <v>1.2044001040000001</v>
      </c>
      <c r="FY20" s="14">
        <v>0</v>
      </c>
      <c r="FZ20" s="14">
        <v>0</v>
      </c>
      <c r="GA20" s="14">
        <v>0</v>
      </c>
      <c r="GB20" s="6">
        <v>0</v>
      </c>
      <c r="GC20" s="6">
        <v>0</v>
      </c>
      <c r="GD20" s="6">
        <v>0</v>
      </c>
      <c r="GE20" s="6">
        <v>0</v>
      </c>
      <c r="GF20" s="6">
        <v>0</v>
      </c>
      <c r="GG20" s="6">
        <v>0</v>
      </c>
      <c r="GH20" s="6">
        <v>0</v>
      </c>
      <c r="GI20" s="6">
        <v>0</v>
      </c>
      <c r="GJ20" s="6">
        <v>0</v>
      </c>
      <c r="GK20" s="6">
        <v>0</v>
      </c>
      <c r="GL20" s="7">
        <v>0</v>
      </c>
      <c r="GM20" s="7">
        <v>0</v>
      </c>
      <c r="GN20" s="7">
        <v>0</v>
      </c>
      <c r="GO20" s="7">
        <v>0</v>
      </c>
      <c r="GP20" s="7">
        <v>0</v>
      </c>
      <c r="GQ20" s="7">
        <v>0</v>
      </c>
      <c r="GR20" s="7">
        <v>0</v>
      </c>
      <c r="GS20" s="7">
        <v>0</v>
      </c>
      <c r="GT20" s="7">
        <v>0</v>
      </c>
      <c r="GU20" s="7">
        <v>0</v>
      </c>
      <c r="GV20" s="7">
        <v>0</v>
      </c>
      <c r="GW20" s="7">
        <v>0</v>
      </c>
      <c r="GX20" s="156">
        <v>0</v>
      </c>
      <c r="GY20" s="156">
        <v>0</v>
      </c>
      <c r="GZ20" s="156">
        <v>0</v>
      </c>
      <c r="HA20" s="156">
        <v>0</v>
      </c>
      <c r="HB20" s="156">
        <v>0</v>
      </c>
      <c r="HC20" s="156">
        <v>0</v>
      </c>
      <c r="HD20" s="156">
        <v>0</v>
      </c>
      <c r="HE20" s="156">
        <v>0</v>
      </c>
      <c r="HF20" s="156">
        <v>0</v>
      </c>
      <c r="HG20" s="156">
        <v>0</v>
      </c>
      <c r="HH20" s="156">
        <v>0</v>
      </c>
      <c r="HI20" s="156">
        <v>0</v>
      </c>
      <c r="HJ20" s="161">
        <v>0</v>
      </c>
      <c r="HK20" s="161">
        <v>0</v>
      </c>
      <c r="HL20" s="161">
        <v>0</v>
      </c>
      <c r="HM20" s="161">
        <v>0</v>
      </c>
      <c r="HN20" s="161">
        <v>0</v>
      </c>
      <c r="HO20" s="161">
        <v>0</v>
      </c>
      <c r="HP20" s="161">
        <v>0</v>
      </c>
      <c r="HQ20" s="161">
        <v>0</v>
      </c>
      <c r="HR20" s="161">
        <v>0</v>
      </c>
      <c r="HS20" s="161">
        <v>0</v>
      </c>
      <c r="HT20" s="161">
        <v>0</v>
      </c>
      <c r="HU20" s="161">
        <v>0</v>
      </c>
      <c r="HV20" s="161">
        <v>0</v>
      </c>
      <c r="HW20" s="161">
        <v>0</v>
      </c>
      <c r="HX20" s="161">
        <v>0</v>
      </c>
      <c r="HY20" s="161">
        <v>0</v>
      </c>
      <c r="HZ20" s="161">
        <v>0</v>
      </c>
      <c r="IA20" s="161">
        <v>0</v>
      </c>
      <c r="IB20" s="161">
        <v>0</v>
      </c>
      <c r="IC20" s="161">
        <v>0</v>
      </c>
      <c r="ID20" s="161">
        <v>0</v>
      </c>
      <c r="IE20" s="161">
        <v>0</v>
      </c>
      <c r="IF20" s="161">
        <v>0</v>
      </c>
      <c r="IG20" s="161">
        <v>0</v>
      </c>
      <c r="IH20" s="161">
        <v>0</v>
      </c>
      <c r="II20" s="161">
        <v>0</v>
      </c>
      <c r="IJ20" s="161">
        <v>0</v>
      </c>
      <c r="IK20" s="161">
        <v>0</v>
      </c>
      <c r="IL20" s="161">
        <v>0</v>
      </c>
      <c r="IM20" s="161">
        <v>0</v>
      </c>
      <c r="IN20" s="161">
        <v>0</v>
      </c>
      <c r="IO20" s="161">
        <v>0</v>
      </c>
      <c r="IP20" s="161">
        <v>0</v>
      </c>
      <c r="IQ20" s="161">
        <v>0</v>
      </c>
      <c r="IR20" s="161">
        <v>0</v>
      </c>
      <c r="IS20" s="161">
        <v>0</v>
      </c>
      <c r="IT20" s="156">
        <v>0</v>
      </c>
      <c r="IU20" s="156">
        <v>0</v>
      </c>
      <c r="IV20" s="156">
        <v>0</v>
      </c>
      <c r="IW20" s="156">
        <v>0</v>
      </c>
      <c r="IX20" s="156">
        <v>0</v>
      </c>
      <c r="IY20" s="156">
        <v>0</v>
      </c>
      <c r="IZ20" s="156">
        <v>0</v>
      </c>
      <c r="JA20" s="156"/>
      <c r="JB20" s="156"/>
      <c r="JC20" s="156"/>
      <c r="JD20" s="156"/>
      <c r="JE20" s="156"/>
    </row>
    <row r="21" spans="1:265" x14ac:dyDescent="0.25">
      <c r="A21" s="13" t="s">
        <v>14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0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0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0</v>
      </c>
      <c r="AG21" s="14">
        <v>0</v>
      </c>
      <c r="AH21" s="14">
        <v>0</v>
      </c>
      <c r="AI21" s="14">
        <v>0</v>
      </c>
      <c r="AJ21" s="14">
        <v>0</v>
      </c>
      <c r="AK21" s="14">
        <v>0</v>
      </c>
      <c r="AL21" s="14">
        <v>0</v>
      </c>
      <c r="AM21" s="14">
        <v>0</v>
      </c>
      <c r="AN21" s="14">
        <v>0</v>
      </c>
      <c r="AO21" s="14">
        <v>0</v>
      </c>
      <c r="AP21" s="14">
        <v>0</v>
      </c>
      <c r="AQ21" s="14">
        <v>0</v>
      </c>
      <c r="AR21" s="14">
        <v>0</v>
      </c>
      <c r="AS21" s="14">
        <v>0</v>
      </c>
      <c r="AT21" s="14">
        <v>0</v>
      </c>
      <c r="AU21" s="14">
        <v>0</v>
      </c>
      <c r="AV21" s="14">
        <v>0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14">
        <v>0</v>
      </c>
      <c r="BL21" s="14">
        <v>0</v>
      </c>
      <c r="BM21" s="14">
        <v>0</v>
      </c>
      <c r="BN21" s="14">
        <v>0</v>
      </c>
      <c r="BO21" s="14">
        <v>0</v>
      </c>
      <c r="BP21" s="14">
        <v>0</v>
      </c>
      <c r="BQ21" s="14">
        <v>0</v>
      </c>
      <c r="BR21" s="14">
        <v>0</v>
      </c>
      <c r="BS21" s="14">
        <v>0</v>
      </c>
      <c r="BT21" s="14">
        <v>0</v>
      </c>
      <c r="BU21" s="14">
        <v>0</v>
      </c>
      <c r="BV21" s="14">
        <v>0</v>
      </c>
      <c r="BW21" s="14">
        <v>0</v>
      </c>
      <c r="BX21" s="14">
        <v>0</v>
      </c>
      <c r="BY21" s="14">
        <v>0</v>
      </c>
      <c r="BZ21" s="14">
        <v>0</v>
      </c>
      <c r="CA21" s="14">
        <v>0</v>
      </c>
      <c r="CB21" s="14">
        <v>0</v>
      </c>
      <c r="CC21" s="14">
        <v>0</v>
      </c>
      <c r="CD21" s="14">
        <v>0</v>
      </c>
      <c r="CE21" s="14">
        <v>0</v>
      </c>
      <c r="CF21" s="14">
        <v>0</v>
      </c>
      <c r="CG21" s="14">
        <v>23.704243950999999</v>
      </c>
      <c r="CH21" s="14">
        <v>0</v>
      </c>
      <c r="CI21" s="14">
        <v>0</v>
      </c>
      <c r="CJ21" s="14">
        <v>0</v>
      </c>
      <c r="CK21" s="14">
        <v>0</v>
      </c>
      <c r="CL21" s="14">
        <v>0</v>
      </c>
      <c r="CM21" s="14">
        <v>0</v>
      </c>
      <c r="CN21" s="14">
        <v>11.945352460000001</v>
      </c>
      <c r="CO21" s="14">
        <v>0.77189296200000002</v>
      </c>
      <c r="CP21" s="14">
        <v>18.992673361000001</v>
      </c>
      <c r="CQ21" s="14">
        <v>27.093741060999999</v>
      </c>
      <c r="CR21" s="14">
        <v>9.2068392719999999</v>
      </c>
      <c r="CS21" s="14">
        <v>116.925166711</v>
      </c>
      <c r="CT21" s="14">
        <v>10.032752475999999</v>
      </c>
      <c r="CU21" s="14">
        <v>18.385400011999998</v>
      </c>
      <c r="CV21" s="14">
        <v>0</v>
      </c>
      <c r="CW21" s="14">
        <v>0.35621102999999998</v>
      </c>
      <c r="CX21" s="14">
        <v>12.863981212000001</v>
      </c>
      <c r="CY21" s="14">
        <v>43.703884883999997</v>
      </c>
      <c r="CZ21" s="14">
        <v>127.66132573199999</v>
      </c>
      <c r="DA21" s="14">
        <v>1.686152922</v>
      </c>
      <c r="DB21" s="14">
        <v>8.1266874639999997</v>
      </c>
      <c r="DC21" s="14">
        <v>8.394590225</v>
      </c>
      <c r="DD21" s="14">
        <v>9.0157960839999998</v>
      </c>
      <c r="DE21" s="14">
        <v>273.51454271900002</v>
      </c>
      <c r="DF21" s="14">
        <v>36.295371249999995</v>
      </c>
      <c r="DG21" s="14">
        <v>15.136873952</v>
      </c>
      <c r="DH21" s="14">
        <v>4.5230516610000002</v>
      </c>
      <c r="DI21" s="14">
        <v>0</v>
      </c>
      <c r="DJ21" s="14">
        <v>0.25938</v>
      </c>
      <c r="DK21" s="14">
        <v>19.058910156000003</v>
      </c>
      <c r="DL21" s="14">
        <v>10.039039431999999</v>
      </c>
      <c r="DM21" s="14">
        <v>0.87919823799999997</v>
      </c>
      <c r="DN21" s="14">
        <v>-24.495726910000002</v>
      </c>
      <c r="DO21" s="14">
        <v>-1.5603772579999999</v>
      </c>
      <c r="DP21" s="14">
        <v>108.28546074500001</v>
      </c>
      <c r="DQ21" s="14">
        <v>165.05932175699999</v>
      </c>
      <c r="DR21" s="14">
        <v>26.574498186</v>
      </c>
      <c r="DS21" s="14">
        <v>1.92382294</v>
      </c>
      <c r="DT21" s="14">
        <v>39.483565184</v>
      </c>
      <c r="DU21" s="14">
        <v>14.449272572</v>
      </c>
      <c r="DV21" s="14">
        <v>34.491364802999996</v>
      </c>
      <c r="DW21" s="14">
        <v>0.26440771099999999</v>
      </c>
      <c r="DX21" s="14">
        <v>6.6414345020000001</v>
      </c>
      <c r="DY21" s="14">
        <v>0.75905181600000005</v>
      </c>
      <c r="DZ21" s="14">
        <v>7.4840456999999999E-2</v>
      </c>
      <c r="EA21" s="14">
        <v>3.4147699880000002</v>
      </c>
      <c r="EB21" s="14">
        <v>-2.2450286150000003</v>
      </c>
      <c r="EC21" s="14">
        <v>10.282443804</v>
      </c>
      <c r="ED21" s="14">
        <v>0.49161004699999999</v>
      </c>
      <c r="EE21" s="14">
        <v>0.59419466600000004</v>
      </c>
      <c r="EF21" s="14">
        <v>1.283623266</v>
      </c>
      <c r="EG21" s="14">
        <v>0.87309881199999995</v>
      </c>
      <c r="EH21" s="14">
        <v>0.28064799000000001</v>
      </c>
      <c r="EI21" s="14">
        <v>0.65028697299999993</v>
      </c>
      <c r="EJ21" s="14">
        <v>2.0476119269999997</v>
      </c>
      <c r="EK21" s="14">
        <v>0</v>
      </c>
      <c r="EL21" s="14">
        <v>4.7573147049999998</v>
      </c>
      <c r="EM21" s="14">
        <v>1.0580819859999999</v>
      </c>
      <c r="EN21" s="14">
        <v>80.921729009999993</v>
      </c>
      <c r="EO21" s="14">
        <v>46.191458709999999</v>
      </c>
      <c r="EP21" s="14">
        <v>0.15086923400000002</v>
      </c>
      <c r="EQ21" s="14">
        <v>0</v>
      </c>
      <c r="ER21" s="14">
        <v>0.17363635899999999</v>
      </c>
      <c r="ES21" s="14">
        <v>19.916830774999998</v>
      </c>
      <c r="ET21" s="14">
        <v>60.387962780999999</v>
      </c>
      <c r="EU21" s="14">
        <v>0.26155326300000004</v>
      </c>
      <c r="EV21" s="14">
        <v>0.16776039000000001</v>
      </c>
      <c r="EW21" s="14">
        <v>0</v>
      </c>
      <c r="EX21" s="14">
        <v>1.560598309</v>
      </c>
      <c r="EY21" s="14">
        <v>0.32874863900000001</v>
      </c>
      <c r="EZ21" s="14">
        <v>1.1643436730000001</v>
      </c>
      <c r="FA21" s="14">
        <v>63.784551166</v>
      </c>
      <c r="FB21" s="14">
        <v>0</v>
      </c>
      <c r="FC21" s="14">
        <v>0</v>
      </c>
      <c r="FD21" s="14">
        <v>6.6463261249999999</v>
      </c>
      <c r="FE21" s="14">
        <v>0.22637886900000001</v>
      </c>
      <c r="FF21" s="14">
        <v>2.934074909</v>
      </c>
      <c r="FG21" s="14">
        <v>0</v>
      </c>
      <c r="FH21" s="14">
        <v>2.5052423620000002</v>
      </c>
      <c r="FI21" s="14">
        <v>6.0408878990000003</v>
      </c>
      <c r="FJ21" s="14">
        <v>0.33515200000000001</v>
      </c>
      <c r="FK21" s="14">
        <v>0.483365296</v>
      </c>
      <c r="FL21" s="14">
        <v>42.714477240999997</v>
      </c>
      <c r="FM21" s="14">
        <v>84.726583789000003</v>
      </c>
      <c r="FN21" s="14">
        <v>0</v>
      </c>
      <c r="FO21" s="14">
        <v>1.3865647980000002</v>
      </c>
      <c r="FP21" s="14">
        <v>0.86992947100000007</v>
      </c>
      <c r="FQ21" s="14">
        <v>0</v>
      </c>
      <c r="FR21" s="14">
        <v>17.617339828999999</v>
      </c>
      <c r="FS21" s="14">
        <v>0.22582017700000001</v>
      </c>
      <c r="FT21" s="14">
        <v>0</v>
      </c>
      <c r="FU21" s="14">
        <v>0.18880950300000002</v>
      </c>
      <c r="FV21" s="14">
        <v>9.2648095570000013</v>
      </c>
      <c r="FW21" s="14">
        <v>92.904006116000005</v>
      </c>
      <c r="FX21" s="14">
        <v>40.782414115000002</v>
      </c>
      <c r="FY21" s="14">
        <v>3.9737039220000003</v>
      </c>
      <c r="FZ21" s="14">
        <v>0</v>
      </c>
      <c r="GA21" s="14">
        <v>7.0011292380000008</v>
      </c>
      <c r="GB21" s="6">
        <v>0.97379669999999996</v>
      </c>
      <c r="GC21" s="6">
        <v>0.87226974600000007</v>
      </c>
      <c r="GD21" s="6">
        <v>6.6663784370000005</v>
      </c>
      <c r="GE21" s="6">
        <v>2.782971844</v>
      </c>
      <c r="GF21" s="6">
        <v>0</v>
      </c>
      <c r="GG21" s="6">
        <v>1.569933062</v>
      </c>
      <c r="GH21" s="6">
        <v>94.493184659999997</v>
      </c>
      <c r="GI21" s="6">
        <v>2.908148175</v>
      </c>
      <c r="GJ21" s="6">
        <v>3.0912595230000002</v>
      </c>
      <c r="GK21" s="6">
        <v>0</v>
      </c>
      <c r="GL21" s="7">
        <v>26.531339839000001</v>
      </c>
      <c r="GM21" s="7">
        <v>0</v>
      </c>
      <c r="GN21" s="7">
        <v>0</v>
      </c>
      <c r="GO21" s="7">
        <v>1.3898367659999999</v>
      </c>
      <c r="GP21" s="7">
        <v>0.89346434899999994</v>
      </c>
      <c r="GQ21" s="7">
        <v>1.0523506090000001</v>
      </c>
      <c r="GR21" s="7">
        <v>0.39690998900000002</v>
      </c>
      <c r="GS21" s="7">
        <v>0</v>
      </c>
      <c r="GT21" s="7">
        <v>4.3730663379999992</v>
      </c>
      <c r="GU21" s="7">
        <v>55.749459031000001</v>
      </c>
      <c r="GV21" s="7">
        <v>0.74378904899999998</v>
      </c>
      <c r="GW21" s="7">
        <v>0.42422557999999999</v>
      </c>
      <c r="GX21" s="156">
        <v>9.2660607060000011</v>
      </c>
      <c r="GY21" s="156">
        <v>0</v>
      </c>
      <c r="GZ21" s="156">
        <v>0</v>
      </c>
      <c r="HA21" s="156">
        <v>3.4009976000000002</v>
      </c>
      <c r="HB21" s="156">
        <v>0</v>
      </c>
      <c r="HC21" s="156">
        <v>2.2638182809999998</v>
      </c>
      <c r="HD21" s="156">
        <v>0</v>
      </c>
      <c r="HE21" s="156">
        <v>0</v>
      </c>
      <c r="HF21" s="156">
        <v>0</v>
      </c>
      <c r="HG21" s="156">
        <v>0</v>
      </c>
      <c r="HH21" s="156">
        <v>0</v>
      </c>
      <c r="HI21" s="156">
        <v>89.434260347000006</v>
      </c>
      <c r="HJ21" s="161">
        <v>0</v>
      </c>
      <c r="HK21" s="161">
        <v>0</v>
      </c>
      <c r="HL21" s="161">
        <v>5.6458662729999993</v>
      </c>
      <c r="HM21" s="161">
        <v>5.3458163839999999</v>
      </c>
      <c r="HN21" s="161">
        <v>4.9247760969999996</v>
      </c>
      <c r="HO21" s="161">
        <v>51.990565627999999</v>
      </c>
      <c r="HP21" s="161">
        <v>1.4692578089999999</v>
      </c>
      <c r="HQ21" s="161">
        <v>1.014178912</v>
      </c>
      <c r="HR21" s="161">
        <v>0</v>
      </c>
      <c r="HS21" s="161">
        <v>1.5369405870000001</v>
      </c>
      <c r="HT21" s="161">
        <v>0.218313484</v>
      </c>
      <c r="HU21" s="161">
        <v>0</v>
      </c>
      <c r="HV21" s="161">
        <v>0</v>
      </c>
      <c r="HW21" s="161">
        <v>0</v>
      </c>
      <c r="HX21" s="161">
        <v>42.633596231000006</v>
      </c>
      <c r="HY21" s="161">
        <v>6.5987053480000002</v>
      </c>
      <c r="HZ21" s="161">
        <v>0.81168188499999994</v>
      </c>
      <c r="IA21" s="161">
        <v>24.470350301</v>
      </c>
      <c r="IB21" s="161">
        <v>0</v>
      </c>
      <c r="IC21" s="161">
        <v>0</v>
      </c>
      <c r="ID21" s="161">
        <v>0</v>
      </c>
      <c r="IE21" s="161">
        <v>0</v>
      </c>
      <c r="IF21" s="161">
        <v>0</v>
      </c>
      <c r="IG21" s="161">
        <v>0</v>
      </c>
      <c r="IH21" s="161">
        <v>0</v>
      </c>
      <c r="II21" s="161">
        <v>0</v>
      </c>
      <c r="IJ21" s="161">
        <v>66.590111535999995</v>
      </c>
      <c r="IK21" s="161">
        <v>0</v>
      </c>
      <c r="IL21" s="161">
        <v>0</v>
      </c>
      <c r="IM21" s="161">
        <v>0</v>
      </c>
      <c r="IN21" s="161">
        <v>0</v>
      </c>
      <c r="IO21" s="161">
        <v>0</v>
      </c>
      <c r="IP21" s="161">
        <v>0</v>
      </c>
      <c r="IQ21" s="161">
        <v>0</v>
      </c>
      <c r="IR21" s="161">
        <v>0</v>
      </c>
      <c r="IS21" s="161">
        <v>43.553858782000006</v>
      </c>
      <c r="IT21" s="156">
        <v>0</v>
      </c>
      <c r="IU21" s="156">
        <v>0</v>
      </c>
      <c r="IV21" s="156">
        <v>0</v>
      </c>
      <c r="IW21" s="156">
        <v>152.51454167499998</v>
      </c>
      <c r="IX21" s="156">
        <v>0</v>
      </c>
      <c r="IY21" s="156">
        <v>0</v>
      </c>
      <c r="IZ21" s="156">
        <v>0</v>
      </c>
      <c r="JA21" s="156"/>
      <c r="JB21" s="156"/>
      <c r="JC21" s="156"/>
      <c r="JD21" s="156"/>
      <c r="JE21" s="156"/>
    </row>
    <row r="22" spans="1:265" x14ac:dyDescent="0.25">
      <c r="A22" s="13" t="s">
        <v>16</v>
      </c>
      <c r="B22" s="14">
        <v>6.7242951330000009</v>
      </c>
      <c r="C22" s="14">
        <v>9.7691791820000002</v>
      </c>
      <c r="D22" s="14">
        <v>7.3063883810000005</v>
      </c>
      <c r="E22" s="14">
        <v>14.515936238</v>
      </c>
      <c r="F22" s="14">
        <v>6.000966011</v>
      </c>
      <c r="G22" s="14">
        <v>6.2617477739999998</v>
      </c>
      <c r="H22" s="14">
        <v>4.5499107080000005</v>
      </c>
      <c r="I22" s="14">
        <v>5.5645897939999998</v>
      </c>
      <c r="J22" s="14">
        <v>7.7601307070000001</v>
      </c>
      <c r="K22" s="14">
        <v>16.870913551999998</v>
      </c>
      <c r="L22" s="14">
        <v>22.188479051999998</v>
      </c>
      <c r="M22" s="14">
        <v>8.1768144420000013</v>
      </c>
      <c r="N22" s="14">
        <v>6.4734212810000002</v>
      </c>
      <c r="O22" s="14">
        <v>15.858719334000002</v>
      </c>
      <c r="P22" s="14">
        <v>15.889358178</v>
      </c>
      <c r="Q22" s="14">
        <v>11.487607710000001</v>
      </c>
      <c r="R22" s="14">
        <v>19.132825026999999</v>
      </c>
      <c r="S22" s="14">
        <v>23.275567396</v>
      </c>
      <c r="T22" s="14">
        <v>13.755427962000002</v>
      </c>
      <c r="U22" s="14">
        <v>13.486568226999999</v>
      </c>
      <c r="V22" s="14">
        <v>12.570335080000001</v>
      </c>
      <c r="W22" s="14">
        <v>19.383360285999998</v>
      </c>
      <c r="X22" s="14">
        <v>24.853416529</v>
      </c>
      <c r="Y22" s="14">
        <v>23.319203078999998</v>
      </c>
      <c r="Z22" s="14">
        <v>2.2527350949999998</v>
      </c>
      <c r="AA22" s="14">
        <v>10.444832313000001</v>
      </c>
      <c r="AB22" s="14">
        <v>21.867391833999999</v>
      </c>
      <c r="AC22" s="14">
        <v>23.582799564000002</v>
      </c>
      <c r="AD22" s="14">
        <v>21.908310406000002</v>
      </c>
      <c r="AE22" s="14">
        <v>10.120796969999999</v>
      </c>
      <c r="AF22" s="14">
        <v>16.078895725999999</v>
      </c>
      <c r="AG22" s="14">
        <v>12.748479409</v>
      </c>
      <c r="AH22" s="14">
        <v>16.026621023000001</v>
      </c>
      <c r="AI22" s="14">
        <v>8.7447765670000006</v>
      </c>
      <c r="AJ22" s="14">
        <v>16.726207819999999</v>
      </c>
      <c r="AK22" s="14">
        <v>15.360737200999999</v>
      </c>
      <c r="AL22" s="14">
        <v>13.247694054</v>
      </c>
      <c r="AM22" s="14">
        <v>15.251298951000001</v>
      </c>
      <c r="AN22" s="14">
        <v>3.1957904749999999</v>
      </c>
      <c r="AO22" s="14">
        <v>40.520004760000006</v>
      </c>
      <c r="AP22" s="14">
        <v>13.081876272000001</v>
      </c>
      <c r="AQ22" s="14">
        <v>54.581401146000005</v>
      </c>
      <c r="AR22" s="14">
        <v>18.394928952999997</v>
      </c>
      <c r="AS22" s="14">
        <v>10.685409698999999</v>
      </c>
      <c r="AT22" s="14">
        <v>20.440275892999999</v>
      </c>
      <c r="AU22" s="14">
        <v>15.193605085</v>
      </c>
      <c r="AV22" s="14">
        <v>10.957038536000001</v>
      </c>
      <c r="AW22" s="14">
        <v>9.5583696600000003</v>
      </c>
      <c r="AX22" s="14">
        <v>6.8493850550000008</v>
      </c>
      <c r="AY22" s="14">
        <v>35.160955484999995</v>
      </c>
      <c r="AZ22" s="14">
        <v>48.962619681999996</v>
      </c>
      <c r="BA22" s="14">
        <v>18.804807182000001</v>
      </c>
      <c r="BB22" s="14">
        <v>9.9416944069999982</v>
      </c>
      <c r="BC22" s="14">
        <v>17.192084171999998</v>
      </c>
      <c r="BD22" s="14">
        <v>12.327955641000001</v>
      </c>
      <c r="BE22" s="14">
        <v>15.783570743</v>
      </c>
      <c r="BF22" s="14">
        <v>7.5734242029999992</v>
      </c>
      <c r="BG22" s="14">
        <v>19.862175826999998</v>
      </c>
      <c r="BH22" s="14">
        <v>14.978695434</v>
      </c>
      <c r="BI22" s="14">
        <v>30.122972392999998</v>
      </c>
      <c r="BJ22" s="14">
        <v>116.05615245899999</v>
      </c>
      <c r="BK22" s="14">
        <v>20.390925065000001</v>
      </c>
      <c r="BL22" s="14">
        <v>48.605318320999999</v>
      </c>
      <c r="BM22" s="14">
        <v>15.019122136999998</v>
      </c>
      <c r="BN22" s="14">
        <v>19.451721445</v>
      </c>
      <c r="BO22" s="14">
        <v>21.60433394</v>
      </c>
      <c r="BP22" s="14">
        <v>7.894185427</v>
      </c>
      <c r="BQ22" s="14">
        <v>49.993445094000002</v>
      </c>
      <c r="BR22" s="14">
        <v>21.451875611999998</v>
      </c>
      <c r="BS22" s="14">
        <v>53.220106699999995</v>
      </c>
      <c r="BT22" s="14">
        <v>18.933585717000003</v>
      </c>
      <c r="BU22" s="14">
        <v>44.304690094999998</v>
      </c>
      <c r="BV22" s="14">
        <v>0.62277996699999993</v>
      </c>
      <c r="BW22" s="14">
        <v>34.204654845999997</v>
      </c>
      <c r="BX22" s="14">
        <v>77.438167820999993</v>
      </c>
      <c r="BY22" s="14">
        <v>34.592827557999996</v>
      </c>
      <c r="BZ22" s="14">
        <v>24.866735264000003</v>
      </c>
      <c r="CA22" s="14">
        <v>58.322987137999995</v>
      </c>
      <c r="CB22" s="14">
        <v>25.499217678000001</v>
      </c>
      <c r="CC22" s="14">
        <v>42.397898346000005</v>
      </c>
      <c r="CD22" s="14">
        <v>65.32767742499999</v>
      </c>
      <c r="CE22" s="14">
        <v>29.453107009</v>
      </c>
      <c r="CF22" s="14">
        <v>70.024974632999999</v>
      </c>
      <c r="CG22" s="14">
        <v>47.808666846000001</v>
      </c>
      <c r="CH22" s="14">
        <v>3.4875478330000003</v>
      </c>
      <c r="CI22" s="14">
        <v>25.587071805000001</v>
      </c>
      <c r="CJ22" s="14">
        <v>84.134699583</v>
      </c>
      <c r="CK22" s="14">
        <v>36.693283670999996</v>
      </c>
      <c r="CL22" s="14">
        <v>79.660669955000003</v>
      </c>
      <c r="CM22" s="14">
        <v>95.917540319000011</v>
      </c>
      <c r="CN22" s="14">
        <v>26.061488227000002</v>
      </c>
      <c r="CO22" s="14">
        <v>48.308602815999997</v>
      </c>
      <c r="CP22" s="14">
        <v>27.694091633999999</v>
      </c>
      <c r="CQ22" s="14">
        <v>100.58696033699999</v>
      </c>
      <c r="CR22" s="14">
        <v>37.009161884000001</v>
      </c>
      <c r="CS22" s="14">
        <v>104.132534519</v>
      </c>
      <c r="CT22" s="14">
        <v>11.660653672</v>
      </c>
      <c r="CU22" s="14">
        <v>12.042038113</v>
      </c>
      <c r="CV22" s="14">
        <v>64.138920995000007</v>
      </c>
      <c r="CW22" s="14">
        <v>75.089692577000008</v>
      </c>
      <c r="CX22" s="14">
        <v>43.400008018999998</v>
      </c>
      <c r="CY22" s="14">
        <v>34.057288136000004</v>
      </c>
      <c r="CZ22" s="14">
        <v>72.825156602999996</v>
      </c>
      <c r="DA22" s="14">
        <v>71.308573311999993</v>
      </c>
      <c r="DB22" s="14">
        <v>69.477920377000004</v>
      </c>
      <c r="DC22" s="14">
        <v>71.203796459000003</v>
      </c>
      <c r="DD22" s="14">
        <v>113.421237469</v>
      </c>
      <c r="DE22" s="14">
        <v>90.479500242000015</v>
      </c>
      <c r="DF22" s="14">
        <v>11.753044292999999</v>
      </c>
      <c r="DG22" s="14">
        <v>32.454010852999993</v>
      </c>
      <c r="DH22" s="14">
        <v>119.912913401</v>
      </c>
      <c r="DI22" s="14">
        <v>57.865611457999997</v>
      </c>
      <c r="DJ22" s="14">
        <v>66.319256893000002</v>
      </c>
      <c r="DK22" s="14">
        <v>57.271884699000005</v>
      </c>
      <c r="DL22" s="14">
        <v>73.584661218999997</v>
      </c>
      <c r="DM22" s="14">
        <v>67.568972615999996</v>
      </c>
      <c r="DN22" s="14">
        <v>100.990009931</v>
      </c>
      <c r="DO22" s="14">
        <v>90.480754136000002</v>
      </c>
      <c r="DP22" s="14">
        <v>83.768583419000009</v>
      </c>
      <c r="DQ22" s="14">
        <v>40.485915712000001</v>
      </c>
      <c r="DR22" s="14">
        <v>22.697498871999997</v>
      </c>
      <c r="DS22" s="14">
        <v>51.083705132000006</v>
      </c>
      <c r="DT22" s="14">
        <v>128.78992062100002</v>
      </c>
      <c r="DU22" s="14">
        <v>78.406418392999996</v>
      </c>
      <c r="DV22" s="14">
        <v>49.132134301000001</v>
      </c>
      <c r="DW22" s="14">
        <v>43.808636014000001</v>
      </c>
      <c r="DX22" s="14">
        <v>116.85790529999998</v>
      </c>
      <c r="DY22" s="14">
        <v>74.831581682999996</v>
      </c>
      <c r="DZ22" s="14">
        <v>46.926654315999997</v>
      </c>
      <c r="EA22" s="14">
        <v>90.040259509999998</v>
      </c>
      <c r="EB22" s="14">
        <v>45.279967032999998</v>
      </c>
      <c r="EC22" s="14">
        <v>91.449044753999999</v>
      </c>
      <c r="ED22" s="14">
        <v>15.033192479</v>
      </c>
      <c r="EE22" s="14">
        <v>107.135740951</v>
      </c>
      <c r="EF22" s="14">
        <v>71.992958162999997</v>
      </c>
      <c r="EG22" s="14">
        <v>39.959781548000002</v>
      </c>
      <c r="EH22" s="14">
        <v>86.094032249999998</v>
      </c>
      <c r="EI22" s="14">
        <v>33.662481792000001</v>
      </c>
      <c r="EJ22" s="14">
        <v>81.182797106999985</v>
      </c>
      <c r="EK22" s="14">
        <v>59.452955418999998</v>
      </c>
      <c r="EL22" s="14">
        <v>94.504540947999999</v>
      </c>
      <c r="EM22" s="14">
        <v>55.090986852</v>
      </c>
      <c r="EN22" s="14">
        <v>54.398406482000006</v>
      </c>
      <c r="EO22" s="14">
        <v>138.819758216</v>
      </c>
      <c r="EP22" s="14">
        <v>31.765201781999995</v>
      </c>
      <c r="EQ22" s="14">
        <v>48.825842010999999</v>
      </c>
      <c r="ER22" s="14">
        <v>87.915436626000016</v>
      </c>
      <c r="ES22" s="14">
        <v>52.165825288000001</v>
      </c>
      <c r="ET22" s="14">
        <v>60.463753820000001</v>
      </c>
      <c r="EU22" s="14">
        <v>66.014234647000009</v>
      </c>
      <c r="EV22" s="14">
        <v>56.934087713999993</v>
      </c>
      <c r="EW22" s="14">
        <v>73.249204246000005</v>
      </c>
      <c r="EX22" s="14">
        <v>53.307322968999998</v>
      </c>
      <c r="EY22" s="14">
        <v>65.183307350000007</v>
      </c>
      <c r="EZ22" s="14">
        <v>90.365363478000006</v>
      </c>
      <c r="FA22" s="14">
        <v>279.90205959899998</v>
      </c>
      <c r="FB22" s="14">
        <v>13.494319379999999</v>
      </c>
      <c r="FC22" s="14">
        <v>52.092394545999994</v>
      </c>
      <c r="FD22" s="14">
        <v>102.73879465099999</v>
      </c>
      <c r="FE22" s="14">
        <v>48.885389379999999</v>
      </c>
      <c r="FF22" s="14">
        <v>64.386862996999994</v>
      </c>
      <c r="FG22" s="14">
        <v>50.440711433000004</v>
      </c>
      <c r="FH22" s="14">
        <v>456.35314725800004</v>
      </c>
      <c r="FI22" s="14">
        <v>55.345629363</v>
      </c>
      <c r="FJ22" s="14">
        <v>59.059406286000005</v>
      </c>
      <c r="FK22" s="14">
        <v>59.482737897</v>
      </c>
      <c r="FL22" s="14">
        <v>68.544144566</v>
      </c>
      <c r="FM22" s="14">
        <v>82.973073048000003</v>
      </c>
      <c r="FN22" s="14">
        <v>40.606764815000005</v>
      </c>
      <c r="FO22" s="14">
        <v>51.697962661999995</v>
      </c>
      <c r="FP22" s="14">
        <v>68.211046581999994</v>
      </c>
      <c r="FQ22" s="14">
        <v>57.430151459000001</v>
      </c>
      <c r="FR22" s="14">
        <v>126.41993605</v>
      </c>
      <c r="FS22" s="14">
        <v>66.329034831999991</v>
      </c>
      <c r="FT22" s="14">
        <v>66.002604036000008</v>
      </c>
      <c r="FU22" s="14">
        <v>62.500304488000005</v>
      </c>
      <c r="FV22" s="14">
        <v>64.031650466000002</v>
      </c>
      <c r="FW22" s="14">
        <v>65.56997447000002</v>
      </c>
      <c r="FX22" s="14">
        <v>62.747802608999997</v>
      </c>
      <c r="FY22" s="14">
        <v>85.522393813999997</v>
      </c>
      <c r="FZ22" s="14">
        <v>47.868066349999999</v>
      </c>
      <c r="GA22" s="14">
        <v>60.104376923999993</v>
      </c>
      <c r="GB22" s="6">
        <v>97.286823102</v>
      </c>
      <c r="GC22" s="6">
        <v>516.03500395600008</v>
      </c>
      <c r="GD22" s="6">
        <v>130.265084129</v>
      </c>
      <c r="GE22" s="6">
        <v>66.669540217999995</v>
      </c>
      <c r="GF22" s="6">
        <v>77.039109077999996</v>
      </c>
      <c r="GG22" s="6">
        <v>73.288075731000006</v>
      </c>
      <c r="GH22" s="6">
        <v>99.423551892999996</v>
      </c>
      <c r="GI22" s="6">
        <v>67.415896836999991</v>
      </c>
      <c r="GJ22" s="6">
        <v>66.569947692</v>
      </c>
      <c r="GK22" s="6">
        <v>169.35909274599999</v>
      </c>
      <c r="GL22" s="7">
        <v>52.031245059</v>
      </c>
      <c r="GM22" s="7">
        <v>76.940579399000001</v>
      </c>
      <c r="GN22" s="7">
        <v>100.16844482600001</v>
      </c>
      <c r="GO22" s="7">
        <v>101.39704252100002</v>
      </c>
      <c r="GP22" s="7">
        <v>83.094521419999992</v>
      </c>
      <c r="GQ22" s="7">
        <v>91.592393697999995</v>
      </c>
      <c r="GR22" s="7">
        <v>96.415688990000007</v>
      </c>
      <c r="GS22" s="7">
        <v>87.492364181999989</v>
      </c>
      <c r="GT22" s="7">
        <v>88.525746821000013</v>
      </c>
      <c r="GU22" s="7">
        <v>100.43581452100001</v>
      </c>
      <c r="GV22" s="7">
        <v>242.15037158600001</v>
      </c>
      <c r="GW22" s="7">
        <v>147.24209699900001</v>
      </c>
      <c r="GX22" s="156">
        <v>58.044035133000008</v>
      </c>
      <c r="GY22" s="156">
        <v>100.410385918</v>
      </c>
      <c r="GZ22" s="156">
        <v>117.557764107</v>
      </c>
      <c r="HA22" s="156">
        <v>78.074444397999997</v>
      </c>
      <c r="HB22" s="156">
        <v>81.076717403000004</v>
      </c>
      <c r="HC22" s="156">
        <v>68.380724942000001</v>
      </c>
      <c r="HD22" s="156">
        <v>79.057577239000011</v>
      </c>
      <c r="HE22" s="156">
        <v>88.219147158000013</v>
      </c>
      <c r="HF22" s="156">
        <v>84.596978523000004</v>
      </c>
      <c r="HG22" s="156">
        <v>91.805440269000002</v>
      </c>
      <c r="HH22" s="156">
        <v>84.731197627</v>
      </c>
      <c r="HI22" s="156">
        <v>127.475163768</v>
      </c>
      <c r="HJ22" s="161">
        <v>67.485136669999989</v>
      </c>
      <c r="HK22" s="161">
        <v>99.048260083999992</v>
      </c>
      <c r="HL22" s="161">
        <v>215.72061248700004</v>
      </c>
      <c r="HM22" s="161">
        <v>75.282958014999991</v>
      </c>
      <c r="HN22" s="161">
        <v>77.34978315299999</v>
      </c>
      <c r="HO22" s="161">
        <v>236.188731456</v>
      </c>
      <c r="HP22" s="161">
        <v>87.420205406999997</v>
      </c>
      <c r="HQ22" s="161">
        <v>102.708290968</v>
      </c>
      <c r="HR22" s="161">
        <v>99.644892929000008</v>
      </c>
      <c r="HS22" s="161">
        <v>86.381802739000008</v>
      </c>
      <c r="HT22" s="161">
        <v>96.406636575000007</v>
      </c>
      <c r="HU22" s="161">
        <v>198.93146722999998</v>
      </c>
      <c r="HV22" s="161">
        <v>62.932393820999998</v>
      </c>
      <c r="HW22" s="161">
        <v>82.60947037199999</v>
      </c>
      <c r="HX22" s="161">
        <v>112.542139237</v>
      </c>
      <c r="HY22" s="161">
        <v>96.839601072999983</v>
      </c>
      <c r="HZ22" s="161">
        <v>90.012973974000005</v>
      </c>
      <c r="IA22" s="161">
        <v>98.020326653999987</v>
      </c>
      <c r="IB22" s="161">
        <v>95.582703430000009</v>
      </c>
      <c r="IC22" s="161">
        <v>89.712094755999999</v>
      </c>
      <c r="ID22" s="161">
        <v>91.359270210999995</v>
      </c>
      <c r="IE22" s="161">
        <v>157.54816883399999</v>
      </c>
      <c r="IF22" s="161">
        <v>218.00633833200001</v>
      </c>
      <c r="IG22" s="161">
        <v>107.342332588</v>
      </c>
      <c r="IH22" s="161">
        <v>72.084184849999986</v>
      </c>
      <c r="II22" s="161">
        <v>162.73399206100001</v>
      </c>
      <c r="IJ22" s="161">
        <v>112.564480199</v>
      </c>
      <c r="IK22" s="161">
        <v>107.96122883199999</v>
      </c>
      <c r="IL22" s="161">
        <v>110.49958757600001</v>
      </c>
      <c r="IM22" s="161">
        <v>142.31884875599999</v>
      </c>
      <c r="IN22" s="161">
        <v>102.59623418500001</v>
      </c>
      <c r="IO22" s="161">
        <v>48.431582518999996</v>
      </c>
      <c r="IP22" s="161">
        <v>159.46169773599999</v>
      </c>
      <c r="IQ22" s="161">
        <v>101.52181302599999</v>
      </c>
      <c r="IR22" s="161">
        <v>103.06697342700001</v>
      </c>
      <c r="IS22" s="161">
        <v>185.97749078199999</v>
      </c>
      <c r="IT22" s="156">
        <v>78.857607354999999</v>
      </c>
      <c r="IU22" s="156">
        <v>94.338037845000002</v>
      </c>
      <c r="IV22" s="156">
        <v>58.036961450999996</v>
      </c>
      <c r="IW22" s="156">
        <v>168.69276188400002</v>
      </c>
      <c r="IX22" s="156">
        <v>155.119391001</v>
      </c>
      <c r="IY22" s="156">
        <v>115.63039133999999</v>
      </c>
      <c r="IZ22" s="156">
        <v>216.008432957</v>
      </c>
      <c r="JA22" s="156"/>
      <c r="JB22" s="156"/>
      <c r="JC22" s="156"/>
      <c r="JD22" s="156"/>
      <c r="JE22" s="156"/>
    </row>
    <row r="23" spans="1:265" x14ac:dyDescent="0.25">
      <c r="A23" s="13" t="s">
        <v>13</v>
      </c>
      <c r="B23" s="14">
        <v>6.7242951330000009</v>
      </c>
      <c r="C23" s="14">
        <v>9.7691791820000002</v>
      </c>
      <c r="D23" s="14">
        <v>7.3063883810000005</v>
      </c>
      <c r="E23" s="14">
        <v>14.515936238</v>
      </c>
      <c r="F23" s="14">
        <v>3.2739660110000002</v>
      </c>
      <c r="G23" s="14">
        <v>6.2617477739999998</v>
      </c>
      <c r="H23" s="14">
        <v>4.5499107080000005</v>
      </c>
      <c r="I23" s="14">
        <v>5.5645897939999998</v>
      </c>
      <c r="J23" s="14">
        <v>7.7601307070000001</v>
      </c>
      <c r="K23" s="14">
        <v>16.870913551999998</v>
      </c>
      <c r="L23" s="14">
        <v>19.209479051999999</v>
      </c>
      <c r="M23" s="14">
        <v>8.1768144420000013</v>
      </c>
      <c r="N23" s="14">
        <v>6.4734212810000002</v>
      </c>
      <c r="O23" s="14">
        <v>15.858719334000002</v>
      </c>
      <c r="P23" s="14">
        <v>15.889358178</v>
      </c>
      <c r="Q23" s="14">
        <v>11.487607710000001</v>
      </c>
      <c r="R23" s="14">
        <v>19.132825026999999</v>
      </c>
      <c r="S23" s="14">
        <v>23.275567396</v>
      </c>
      <c r="T23" s="14">
        <v>13.755427962000002</v>
      </c>
      <c r="U23" s="14">
        <v>13.486568226999999</v>
      </c>
      <c r="V23" s="14">
        <v>12.570335080000001</v>
      </c>
      <c r="W23" s="14">
        <v>14.883360286</v>
      </c>
      <c r="X23" s="14">
        <v>19.238202057000002</v>
      </c>
      <c r="Y23" s="14">
        <v>23.319203078999998</v>
      </c>
      <c r="Z23" s="14">
        <v>2.2527350949999998</v>
      </c>
      <c r="AA23" s="14">
        <v>10.444832313000001</v>
      </c>
      <c r="AB23" s="14">
        <v>21.867391833999999</v>
      </c>
      <c r="AC23" s="14">
        <v>23.582799564000002</v>
      </c>
      <c r="AD23" s="14">
        <v>21.908310406000002</v>
      </c>
      <c r="AE23" s="14">
        <v>10.120796969999999</v>
      </c>
      <c r="AF23" s="14">
        <v>16.078895725999999</v>
      </c>
      <c r="AG23" s="14">
        <v>12.748479409</v>
      </c>
      <c r="AH23" s="14">
        <v>16.026621023000001</v>
      </c>
      <c r="AI23" s="14">
        <v>8.7447765670000006</v>
      </c>
      <c r="AJ23" s="14">
        <v>16.726207819999999</v>
      </c>
      <c r="AK23" s="14">
        <v>15.360737200999999</v>
      </c>
      <c r="AL23" s="14">
        <v>13.247694054</v>
      </c>
      <c r="AM23" s="14">
        <v>15.251298951000001</v>
      </c>
      <c r="AN23" s="14">
        <v>3.1957904749999999</v>
      </c>
      <c r="AO23" s="14">
        <v>40.520004760000006</v>
      </c>
      <c r="AP23" s="14">
        <v>13.081876272000001</v>
      </c>
      <c r="AQ23" s="14">
        <v>54.581401146000005</v>
      </c>
      <c r="AR23" s="14">
        <v>18.394928952999997</v>
      </c>
      <c r="AS23" s="14">
        <v>10.685409698999999</v>
      </c>
      <c r="AT23" s="14">
        <v>20.440275892999999</v>
      </c>
      <c r="AU23" s="14">
        <v>15.193605085</v>
      </c>
      <c r="AV23" s="14">
        <v>10.957038536000001</v>
      </c>
      <c r="AW23" s="14">
        <v>9.5583696600000003</v>
      </c>
      <c r="AX23" s="14">
        <v>6.8493850550000008</v>
      </c>
      <c r="AY23" s="14">
        <v>35.160955484999995</v>
      </c>
      <c r="AZ23" s="14">
        <v>48.962619681999996</v>
      </c>
      <c r="BA23" s="14">
        <v>18.804807182000001</v>
      </c>
      <c r="BB23" s="14">
        <v>9.9416944069999982</v>
      </c>
      <c r="BC23" s="14">
        <v>17.192084171999998</v>
      </c>
      <c r="BD23" s="14">
        <v>12.327955641000001</v>
      </c>
      <c r="BE23" s="14">
        <v>15.783570743</v>
      </c>
      <c r="BF23" s="14">
        <v>7.5734242029999992</v>
      </c>
      <c r="BG23" s="14">
        <v>19.862175826999998</v>
      </c>
      <c r="BH23" s="14">
        <v>14.978695434</v>
      </c>
      <c r="BI23" s="14">
        <v>30.122972392999998</v>
      </c>
      <c r="BJ23" s="14">
        <v>116.05615245899999</v>
      </c>
      <c r="BK23" s="14">
        <v>20.390925065000001</v>
      </c>
      <c r="BL23" s="14">
        <v>48.605318320999999</v>
      </c>
      <c r="BM23" s="14">
        <v>15.019122136999998</v>
      </c>
      <c r="BN23" s="14">
        <v>19.451721445</v>
      </c>
      <c r="BO23" s="14">
        <v>21.60433394</v>
      </c>
      <c r="BP23" s="14">
        <v>7.894185427</v>
      </c>
      <c r="BQ23" s="14">
        <v>49.993445094000002</v>
      </c>
      <c r="BR23" s="14">
        <v>21.451875611999998</v>
      </c>
      <c r="BS23" s="14">
        <v>53.220106699999995</v>
      </c>
      <c r="BT23" s="14">
        <v>18.933585717000003</v>
      </c>
      <c r="BU23" s="14">
        <v>44.304690094999998</v>
      </c>
      <c r="BV23" s="14">
        <v>0.62277996699999993</v>
      </c>
      <c r="BW23" s="14">
        <v>34.204654845999997</v>
      </c>
      <c r="BX23" s="14">
        <v>77.438167820999993</v>
      </c>
      <c r="BY23" s="14">
        <v>34.592827557999996</v>
      </c>
      <c r="BZ23" s="14">
        <v>24.866735264000003</v>
      </c>
      <c r="CA23" s="14">
        <v>58.322987137999995</v>
      </c>
      <c r="CB23" s="14">
        <v>25.499217678000001</v>
      </c>
      <c r="CC23" s="14">
        <v>42.397898346000005</v>
      </c>
      <c r="CD23" s="14">
        <v>65.32767742499999</v>
      </c>
      <c r="CE23" s="14">
        <v>29.453107009</v>
      </c>
      <c r="CF23" s="14">
        <v>70.024974632999999</v>
      </c>
      <c r="CG23" s="14">
        <v>47.808666846000001</v>
      </c>
      <c r="CH23" s="14">
        <v>3.4875478330000003</v>
      </c>
      <c r="CI23" s="14">
        <v>25.587071805000001</v>
      </c>
      <c r="CJ23" s="14">
        <v>84.134699583</v>
      </c>
      <c r="CK23" s="14">
        <v>36.693283670999996</v>
      </c>
      <c r="CL23" s="14">
        <v>79.660669955000003</v>
      </c>
      <c r="CM23" s="14">
        <v>95.917540319000011</v>
      </c>
      <c r="CN23" s="14">
        <v>26.061488227000002</v>
      </c>
      <c r="CO23" s="14">
        <v>48.308602815999997</v>
      </c>
      <c r="CP23" s="14">
        <v>27.694091633999999</v>
      </c>
      <c r="CQ23" s="14">
        <v>100.58696033699999</v>
      </c>
      <c r="CR23" s="14">
        <v>37.009161884000001</v>
      </c>
      <c r="CS23" s="14">
        <v>104.132534519</v>
      </c>
      <c r="CT23" s="14">
        <v>11.660653672</v>
      </c>
      <c r="CU23" s="14">
        <v>12.042038113</v>
      </c>
      <c r="CV23" s="14">
        <v>64.138920995000007</v>
      </c>
      <c r="CW23" s="14">
        <v>75.089692577000008</v>
      </c>
      <c r="CX23" s="14">
        <v>43.400008018999998</v>
      </c>
      <c r="CY23" s="14">
        <v>34.057288136000004</v>
      </c>
      <c r="CZ23" s="14">
        <v>72.825156602999996</v>
      </c>
      <c r="DA23" s="14">
        <v>71.308573311999993</v>
      </c>
      <c r="DB23" s="14">
        <v>69.477920377000004</v>
      </c>
      <c r="DC23" s="14">
        <v>71.203796459000003</v>
      </c>
      <c r="DD23" s="14">
        <v>113.421237469</v>
      </c>
      <c r="DE23" s="14">
        <v>90.479500242000015</v>
      </c>
      <c r="DF23" s="14">
        <v>11.753044292999999</v>
      </c>
      <c r="DG23" s="14">
        <v>32.454010852999993</v>
      </c>
      <c r="DH23" s="14">
        <v>119.912913401</v>
      </c>
      <c r="DI23" s="14">
        <v>57.865611457999997</v>
      </c>
      <c r="DJ23" s="14">
        <v>66.319256893000002</v>
      </c>
      <c r="DK23" s="14">
        <v>57.271884699000005</v>
      </c>
      <c r="DL23" s="14">
        <v>73.584661218999997</v>
      </c>
      <c r="DM23" s="14">
        <v>67.568972615999996</v>
      </c>
      <c r="DN23" s="14">
        <v>100.990009931</v>
      </c>
      <c r="DO23" s="14">
        <v>90.480754136000002</v>
      </c>
      <c r="DP23" s="14">
        <v>83.768583419000009</v>
      </c>
      <c r="DQ23" s="14">
        <v>40.485915712000001</v>
      </c>
      <c r="DR23" s="14">
        <v>22.697498871999997</v>
      </c>
      <c r="DS23" s="14">
        <v>51.083705132000006</v>
      </c>
      <c r="DT23" s="14">
        <v>128.78992062100002</v>
      </c>
      <c r="DU23" s="14">
        <v>78.406418392999996</v>
      </c>
      <c r="DV23" s="14">
        <v>49.132134301000001</v>
      </c>
      <c r="DW23" s="14">
        <v>43.808636014000001</v>
      </c>
      <c r="DX23" s="14">
        <v>116.85790529999998</v>
      </c>
      <c r="DY23" s="14">
        <v>74.831581682999996</v>
      </c>
      <c r="DZ23" s="14">
        <v>46.926654315999997</v>
      </c>
      <c r="EA23" s="14">
        <v>90.040259509999998</v>
      </c>
      <c r="EB23" s="14">
        <v>45.279967032999998</v>
      </c>
      <c r="EC23" s="14">
        <v>91.449044753999999</v>
      </c>
      <c r="ED23" s="14">
        <v>15.033192479</v>
      </c>
      <c r="EE23" s="14">
        <v>107.135740951</v>
      </c>
      <c r="EF23" s="14">
        <v>71.992958162999997</v>
      </c>
      <c r="EG23" s="14">
        <v>39.959781548000002</v>
      </c>
      <c r="EH23" s="14">
        <v>86.094032249999998</v>
      </c>
      <c r="EI23" s="14">
        <v>33.662481792000001</v>
      </c>
      <c r="EJ23" s="14">
        <v>81.182797106999985</v>
      </c>
      <c r="EK23" s="14">
        <v>59.452955418999998</v>
      </c>
      <c r="EL23" s="14">
        <v>94.504540947999999</v>
      </c>
      <c r="EM23" s="14">
        <v>55.090986852</v>
      </c>
      <c r="EN23" s="14">
        <v>54.398406482000006</v>
      </c>
      <c r="EO23" s="14">
        <v>138.819758216</v>
      </c>
      <c r="EP23" s="14">
        <v>31.765201781999995</v>
      </c>
      <c r="EQ23" s="14">
        <v>48.825842010999999</v>
      </c>
      <c r="ER23" s="14">
        <v>87.915436626000016</v>
      </c>
      <c r="ES23" s="14">
        <v>52.165825288000001</v>
      </c>
      <c r="ET23" s="14">
        <v>60.463753820000001</v>
      </c>
      <c r="EU23" s="14">
        <v>66.014234647000009</v>
      </c>
      <c r="EV23" s="14">
        <v>56.934087713999993</v>
      </c>
      <c r="EW23" s="14">
        <v>73.249204246000005</v>
      </c>
      <c r="EX23" s="14">
        <v>53.307322968999998</v>
      </c>
      <c r="EY23" s="14">
        <v>65.183307350000007</v>
      </c>
      <c r="EZ23" s="14">
        <v>90.365363478000006</v>
      </c>
      <c r="FA23" s="14">
        <v>279.90205959899998</v>
      </c>
      <c r="FB23" s="14">
        <v>13.494319379999999</v>
      </c>
      <c r="FC23" s="14">
        <v>52.092394545999994</v>
      </c>
      <c r="FD23" s="14">
        <v>102.73879465099999</v>
      </c>
      <c r="FE23" s="14">
        <v>48.885389379999999</v>
      </c>
      <c r="FF23" s="14">
        <v>64.386862996999994</v>
      </c>
      <c r="FG23" s="14">
        <v>50.440711433000004</v>
      </c>
      <c r="FH23" s="14">
        <v>456.35314725800004</v>
      </c>
      <c r="FI23" s="14">
        <v>55.345629363</v>
      </c>
      <c r="FJ23" s="14">
        <v>59.059406286000005</v>
      </c>
      <c r="FK23" s="14">
        <v>59.482737897</v>
      </c>
      <c r="FL23" s="14">
        <v>68.544144566</v>
      </c>
      <c r="FM23" s="14">
        <v>82.973073048000003</v>
      </c>
      <c r="FN23" s="14">
        <v>40.606764815000005</v>
      </c>
      <c r="FO23" s="14">
        <v>51.697962661999995</v>
      </c>
      <c r="FP23" s="14">
        <v>68.211046581999994</v>
      </c>
      <c r="FQ23" s="14">
        <v>57.430151459000001</v>
      </c>
      <c r="FR23" s="14">
        <v>126.41993605</v>
      </c>
      <c r="FS23" s="14">
        <v>66.329034831999991</v>
      </c>
      <c r="FT23" s="14">
        <v>66.002604036000008</v>
      </c>
      <c r="FU23" s="14">
        <v>62.500304488000005</v>
      </c>
      <c r="FV23" s="14">
        <v>64.031650466000002</v>
      </c>
      <c r="FW23" s="14">
        <v>65.56997447000002</v>
      </c>
      <c r="FX23" s="14">
        <v>62.747802608999997</v>
      </c>
      <c r="FY23" s="14">
        <v>85.522393813999997</v>
      </c>
      <c r="FZ23" s="14">
        <v>47.868066349999999</v>
      </c>
      <c r="GA23" s="14">
        <v>60.104376923999993</v>
      </c>
      <c r="GB23" s="6">
        <v>97.286823102</v>
      </c>
      <c r="GC23" s="6">
        <v>516.03500395600008</v>
      </c>
      <c r="GD23" s="6">
        <v>130.265084129</v>
      </c>
      <c r="GE23" s="6">
        <v>66.669540217999995</v>
      </c>
      <c r="GF23" s="6">
        <v>77.039109077999996</v>
      </c>
      <c r="GG23" s="6">
        <v>73.288075731000006</v>
      </c>
      <c r="GH23" s="6">
        <v>99.423551892999996</v>
      </c>
      <c r="GI23" s="6">
        <v>67.415896836999991</v>
      </c>
      <c r="GJ23" s="6">
        <v>66.569947692</v>
      </c>
      <c r="GK23" s="6">
        <v>169.35909274599999</v>
      </c>
      <c r="GL23" s="7">
        <v>52.031245059</v>
      </c>
      <c r="GM23" s="7">
        <v>76.940579399000001</v>
      </c>
      <c r="GN23" s="7">
        <v>100.16844482600001</v>
      </c>
      <c r="GO23" s="7">
        <v>101.39704252100002</v>
      </c>
      <c r="GP23" s="7">
        <v>83.094521419999992</v>
      </c>
      <c r="GQ23" s="7">
        <v>91.592393697999995</v>
      </c>
      <c r="GR23" s="7">
        <v>96.415688990000007</v>
      </c>
      <c r="GS23" s="7">
        <v>87.492364181999989</v>
      </c>
      <c r="GT23" s="7">
        <v>88.525746821000013</v>
      </c>
      <c r="GU23" s="7">
        <v>100.43581452100001</v>
      </c>
      <c r="GV23" s="7">
        <v>242.15037158600001</v>
      </c>
      <c r="GW23" s="7">
        <v>147.24209699900001</v>
      </c>
      <c r="GX23" s="156">
        <v>58.044035133000008</v>
      </c>
      <c r="GY23" s="156">
        <v>100.410385918</v>
      </c>
      <c r="GZ23" s="156">
        <v>117.557764107</v>
      </c>
      <c r="HA23" s="156">
        <v>78.074444397999997</v>
      </c>
      <c r="HB23" s="156">
        <v>81.076717403000004</v>
      </c>
      <c r="HC23" s="156">
        <v>68.380724942000001</v>
      </c>
      <c r="HD23" s="156">
        <v>79.057577239000011</v>
      </c>
      <c r="HE23" s="156">
        <v>88.219147158000013</v>
      </c>
      <c r="HF23" s="156">
        <v>84.596978523000004</v>
      </c>
      <c r="HG23" s="156">
        <v>91.805440269000002</v>
      </c>
      <c r="HH23" s="156">
        <v>84.731197627</v>
      </c>
      <c r="HI23" s="156">
        <v>127.475163768</v>
      </c>
      <c r="HJ23" s="161">
        <v>67.485136669999989</v>
      </c>
      <c r="HK23" s="161">
        <v>99.048260083999992</v>
      </c>
      <c r="HL23" s="161">
        <v>215.72061248700004</v>
      </c>
      <c r="HM23" s="161">
        <v>75.282958014999991</v>
      </c>
      <c r="HN23" s="161">
        <v>77.34978315299999</v>
      </c>
      <c r="HO23" s="161">
        <v>236.188731456</v>
      </c>
      <c r="HP23" s="161">
        <v>87.420205406999997</v>
      </c>
      <c r="HQ23" s="161">
        <v>102.708290968</v>
      </c>
      <c r="HR23" s="161">
        <v>99.644892929000008</v>
      </c>
      <c r="HS23" s="161">
        <v>86.381802739000008</v>
      </c>
      <c r="HT23" s="161">
        <v>96.406636575000007</v>
      </c>
      <c r="HU23" s="161">
        <v>198.93146722999998</v>
      </c>
      <c r="HV23" s="161">
        <v>62.932393820999998</v>
      </c>
      <c r="HW23" s="161">
        <v>82.60947037199999</v>
      </c>
      <c r="HX23" s="161">
        <v>112.542139237</v>
      </c>
      <c r="HY23" s="161">
        <v>96.839601072999983</v>
      </c>
      <c r="HZ23" s="161">
        <v>90.012973974000005</v>
      </c>
      <c r="IA23" s="161">
        <v>98.020326653999987</v>
      </c>
      <c r="IB23" s="161">
        <v>95.582703430000009</v>
      </c>
      <c r="IC23" s="161">
        <v>89.712094755999999</v>
      </c>
      <c r="ID23" s="161">
        <v>91.359270210999995</v>
      </c>
      <c r="IE23" s="161">
        <v>157.54816883399999</v>
      </c>
      <c r="IF23" s="161">
        <v>218.00633833200001</v>
      </c>
      <c r="IG23" s="161">
        <v>107.342332588</v>
      </c>
      <c r="IH23" s="161">
        <v>72.084184849999986</v>
      </c>
      <c r="II23" s="161">
        <v>162.73399206100001</v>
      </c>
      <c r="IJ23" s="161">
        <v>112.564480199</v>
      </c>
      <c r="IK23" s="161">
        <v>107.96122883199999</v>
      </c>
      <c r="IL23" s="161">
        <v>110.49958757600001</v>
      </c>
      <c r="IM23" s="161">
        <v>142.31884875599999</v>
      </c>
      <c r="IN23" s="161">
        <v>102.59623418500001</v>
      </c>
      <c r="IO23" s="161">
        <v>48.431582518999996</v>
      </c>
      <c r="IP23" s="161">
        <v>159.46169773599999</v>
      </c>
      <c r="IQ23" s="161">
        <v>101.52181302599999</v>
      </c>
      <c r="IR23" s="161">
        <v>103.06697342700001</v>
      </c>
      <c r="IS23" s="161">
        <v>185.97749078199999</v>
      </c>
      <c r="IT23" s="156">
        <v>78.857607354999999</v>
      </c>
      <c r="IU23" s="156">
        <v>94.338037845000002</v>
      </c>
      <c r="IV23" s="156">
        <v>58.036961450999996</v>
      </c>
      <c r="IW23" s="156">
        <v>168.69276188400002</v>
      </c>
      <c r="IX23" s="156">
        <v>155.119391001</v>
      </c>
      <c r="IY23" s="156">
        <v>115.63039133999999</v>
      </c>
      <c r="IZ23" s="156">
        <v>216.008432957</v>
      </c>
      <c r="JA23" s="156"/>
      <c r="JB23" s="156"/>
      <c r="JC23" s="156"/>
      <c r="JD23" s="156"/>
      <c r="JE23" s="156"/>
    </row>
    <row r="24" spans="1:265" x14ac:dyDescent="0.25">
      <c r="A24" s="13" t="s">
        <v>14</v>
      </c>
      <c r="B24" s="14">
        <v>0</v>
      </c>
      <c r="C24" s="14">
        <v>0</v>
      </c>
      <c r="D24" s="14">
        <v>0</v>
      </c>
      <c r="E24" s="14">
        <v>0</v>
      </c>
      <c r="F24" s="14">
        <v>2.7269999999999999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2.9790000000000001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4.5</v>
      </c>
      <c r="X24" s="14">
        <v>5.6152144719999999</v>
      </c>
      <c r="Y24" s="14">
        <v>0</v>
      </c>
      <c r="Z24" s="14">
        <v>0</v>
      </c>
      <c r="AA24" s="14">
        <v>0</v>
      </c>
      <c r="AB24" s="14">
        <v>0</v>
      </c>
      <c r="AC24" s="14">
        <v>0</v>
      </c>
      <c r="AD24" s="14">
        <v>0</v>
      </c>
      <c r="AE24" s="14">
        <v>0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0</v>
      </c>
      <c r="AM24" s="14">
        <v>0</v>
      </c>
      <c r="AN24" s="14">
        <v>0</v>
      </c>
      <c r="AO24" s="14">
        <v>0</v>
      </c>
      <c r="AP24" s="14">
        <v>0</v>
      </c>
      <c r="AQ24" s="14">
        <v>0</v>
      </c>
      <c r="AR24" s="14">
        <v>0</v>
      </c>
      <c r="AS24" s="14">
        <v>0</v>
      </c>
      <c r="AT24" s="14">
        <v>0</v>
      </c>
      <c r="AU24" s="14">
        <v>0</v>
      </c>
      <c r="AV24" s="14">
        <v>0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14">
        <v>0</v>
      </c>
      <c r="BL24" s="14">
        <v>0</v>
      </c>
      <c r="BM24" s="14">
        <v>0</v>
      </c>
      <c r="BN24" s="14">
        <v>0</v>
      </c>
      <c r="BO24" s="14">
        <v>0</v>
      </c>
      <c r="BP24" s="14">
        <v>0</v>
      </c>
      <c r="BQ24" s="14">
        <v>0</v>
      </c>
      <c r="BR24" s="14">
        <v>0</v>
      </c>
      <c r="BS24" s="14">
        <v>0</v>
      </c>
      <c r="BT24" s="14">
        <v>0</v>
      </c>
      <c r="BU24" s="14">
        <v>0</v>
      </c>
      <c r="BV24" s="14">
        <v>0</v>
      </c>
      <c r="BW24" s="14">
        <v>0</v>
      </c>
      <c r="BX24" s="14">
        <v>0</v>
      </c>
      <c r="BY24" s="14">
        <v>0</v>
      </c>
      <c r="BZ24" s="14">
        <v>0</v>
      </c>
      <c r="CA24" s="14">
        <v>0</v>
      </c>
      <c r="CB24" s="14">
        <v>0</v>
      </c>
      <c r="CC24" s="14">
        <v>0</v>
      </c>
      <c r="CD24" s="14">
        <v>0</v>
      </c>
      <c r="CE24" s="14">
        <v>0</v>
      </c>
      <c r="CF24" s="14">
        <v>0</v>
      </c>
      <c r="CG24" s="14">
        <v>0</v>
      </c>
      <c r="CH24" s="14">
        <v>0</v>
      </c>
      <c r="CI24" s="14">
        <v>0</v>
      </c>
      <c r="CJ24" s="14">
        <v>0</v>
      </c>
      <c r="CK24" s="14">
        <v>0</v>
      </c>
      <c r="CL24" s="14">
        <v>0</v>
      </c>
      <c r="CM24" s="14">
        <v>0</v>
      </c>
      <c r="CN24" s="14">
        <v>0</v>
      </c>
      <c r="CO24" s="14">
        <v>0</v>
      </c>
      <c r="CP24" s="14">
        <v>0</v>
      </c>
      <c r="CQ24" s="14">
        <v>0</v>
      </c>
      <c r="CR24" s="14">
        <v>0</v>
      </c>
      <c r="CS24" s="14">
        <v>0</v>
      </c>
      <c r="CT24" s="14">
        <v>0</v>
      </c>
      <c r="CU24" s="14">
        <v>0</v>
      </c>
      <c r="CV24" s="14">
        <v>0</v>
      </c>
      <c r="CW24" s="14">
        <v>0</v>
      </c>
      <c r="CX24" s="14">
        <v>0</v>
      </c>
      <c r="CY24" s="14">
        <v>0</v>
      </c>
      <c r="CZ24" s="14">
        <v>0</v>
      </c>
      <c r="DA24" s="14">
        <v>0</v>
      </c>
      <c r="DB24" s="14">
        <v>0</v>
      </c>
      <c r="DC24" s="14">
        <v>0</v>
      </c>
      <c r="DD24" s="14">
        <v>0</v>
      </c>
      <c r="DE24" s="14">
        <v>0</v>
      </c>
      <c r="DF24" s="14">
        <v>0</v>
      </c>
      <c r="DG24" s="14">
        <v>0</v>
      </c>
      <c r="DH24" s="14">
        <v>0</v>
      </c>
      <c r="DI24" s="14">
        <v>0</v>
      </c>
      <c r="DJ24" s="14">
        <v>0</v>
      </c>
      <c r="DK24" s="14">
        <v>0</v>
      </c>
      <c r="DL24" s="14">
        <v>0</v>
      </c>
      <c r="DM24" s="14">
        <v>0</v>
      </c>
      <c r="DN24" s="14">
        <v>0</v>
      </c>
      <c r="DO24" s="14">
        <v>0</v>
      </c>
      <c r="DP24" s="14">
        <v>0</v>
      </c>
      <c r="DQ24" s="14">
        <v>0</v>
      </c>
      <c r="DR24" s="14">
        <v>0</v>
      </c>
      <c r="DS24" s="14">
        <v>0</v>
      </c>
      <c r="DT24" s="14">
        <v>0</v>
      </c>
      <c r="DU24" s="14">
        <v>0</v>
      </c>
      <c r="DV24" s="14">
        <v>0</v>
      </c>
      <c r="DW24" s="14">
        <v>0</v>
      </c>
      <c r="DX24" s="14">
        <v>0</v>
      </c>
      <c r="DY24" s="14">
        <v>0</v>
      </c>
      <c r="DZ24" s="14">
        <v>0</v>
      </c>
      <c r="EA24" s="14">
        <v>0</v>
      </c>
      <c r="EB24" s="14">
        <v>0</v>
      </c>
      <c r="EC24" s="14">
        <v>0</v>
      </c>
      <c r="ED24" s="14">
        <v>0</v>
      </c>
      <c r="EE24" s="14">
        <v>0</v>
      </c>
      <c r="EF24" s="14">
        <v>0</v>
      </c>
      <c r="EG24" s="14">
        <v>0</v>
      </c>
      <c r="EH24" s="14">
        <v>0</v>
      </c>
      <c r="EI24" s="14">
        <v>0</v>
      </c>
      <c r="EJ24" s="14">
        <v>0</v>
      </c>
      <c r="EK24" s="14">
        <v>0</v>
      </c>
      <c r="EL24" s="14">
        <v>0</v>
      </c>
      <c r="EM24" s="14">
        <v>0</v>
      </c>
      <c r="EN24" s="14">
        <v>0</v>
      </c>
      <c r="EO24" s="14">
        <v>0</v>
      </c>
      <c r="EP24" s="14">
        <v>0</v>
      </c>
      <c r="EQ24" s="14">
        <v>0</v>
      </c>
      <c r="ER24" s="14">
        <v>0</v>
      </c>
      <c r="ES24" s="14">
        <v>0</v>
      </c>
      <c r="ET24" s="14">
        <v>0</v>
      </c>
      <c r="EU24" s="14">
        <v>0</v>
      </c>
      <c r="EV24" s="14">
        <v>0</v>
      </c>
      <c r="EW24" s="14">
        <v>0</v>
      </c>
      <c r="EX24" s="14">
        <v>0</v>
      </c>
      <c r="EY24" s="14">
        <v>0</v>
      </c>
      <c r="EZ24" s="14">
        <v>0</v>
      </c>
      <c r="FA24" s="14">
        <v>0</v>
      </c>
      <c r="FB24" s="14">
        <v>0</v>
      </c>
      <c r="FC24" s="14">
        <v>0</v>
      </c>
      <c r="FD24" s="14">
        <v>0</v>
      </c>
      <c r="FE24" s="14">
        <v>0</v>
      </c>
      <c r="FF24" s="14">
        <v>0</v>
      </c>
      <c r="FG24" s="14">
        <v>0</v>
      </c>
      <c r="FH24" s="14">
        <v>0</v>
      </c>
      <c r="FI24" s="14">
        <v>0</v>
      </c>
      <c r="FJ24" s="14">
        <v>0</v>
      </c>
      <c r="FK24" s="14">
        <v>0</v>
      </c>
      <c r="FL24" s="14">
        <v>0</v>
      </c>
      <c r="FM24" s="14">
        <v>0</v>
      </c>
      <c r="FN24" s="14">
        <v>0</v>
      </c>
      <c r="FO24" s="14">
        <v>0</v>
      </c>
      <c r="FP24" s="14">
        <v>0</v>
      </c>
      <c r="FQ24" s="14">
        <v>0</v>
      </c>
      <c r="FR24" s="14">
        <v>0</v>
      </c>
      <c r="FS24" s="14">
        <v>0</v>
      </c>
      <c r="FT24" s="14">
        <v>0</v>
      </c>
      <c r="FU24" s="14">
        <v>0</v>
      </c>
      <c r="FV24" s="14">
        <v>0</v>
      </c>
      <c r="FW24" s="14">
        <v>0</v>
      </c>
      <c r="FX24" s="14">
        <v>0</v>
      </c>
      <c r="FY24" s="14">
        <v>0</v>
      </c>
      <c r="FZ24" s="14">
        <v>0</v>
      </c>
      <c r="GA24" s="14">
        <v>0</v>
      </c>
      <c r="GB24" s="6">
        <v>0</v>
      </c>
      <c r="GC24" s="6">
        <v>0</v>
      </c>
      <c r="GD24" s="6">
        <v>0</v>
      </c>
      <c r="GE24" s="6">
        <v>0</v>
      </c>
      <c r="GF24" s="6">
        <v>0</v>
      </c>
      <c r="GG24" s="6">
        <v>0</v>
      </c>
      <c r="GH24" s="6">
        <v>0</v>
      </c>
      <c r="GI24" s="6">
        <v>0</v>
      </c>
      <c r="GJ24" s="6">
        <v>0</v>
      </c>
      <c r="GK24" s="6">
        <v>0</v>
      </c>
      <c r="GL24" s="7">
        <v>0</v>
      </c>
      <c r="GM24" s="7">
        <v>0</v>
      </c>
      <c r="GN24" s="7">
        <v>0</v>
      </c>
      <c r="GO24" s="7">
        <v>0</v>
      </c>
      <c r="GP24" s="7">
        <v>0</v>
      </c>
      <c r="GQ24" s="7">
        <v>0</v>
      </c>
      <c r="GR24" s="7">
        <v>0</v>
      </c>
      <c r="GS24" s="7">
        <v>0</v>
      </c>
      <c r="GT24" s="7">
        <v>0</v>
      </c>
      <c r="GU24" s="7">
        <v>0</v>
      </c>
      <c r="GV24" s="7">
        <v>0</v>
      </c>
      <c r="GW24" s="7">
        <v>0</v>
      </c>
      <c r="GX24" s="156">
        <v>0</v>
      </c>
      <c r="GY24" s="156">
        <v>0</v>
      </c>
      <c r="GZ24" s="156">
        <v>0</v>
      </c>
      <c r="HA24" s="156">
        <v>0</v>
      </c>
      <c r="HB24" s="156">
        <v>0</v>
      </c>
      <c r="HC24" s="156">
        <v>0</v>
      </c>
      <c r="HD24" s="156">
        <v>0</v>
      </c>
      <c r="HE24" s="156">
        <v>0</v>
      </c>
      <c r="HF24" s="156">
        <v>0</v>
      </c>
      <c r="HG24" s="156">
        <v>0</v>
      </c>
      <c r="HH24" s="156">
        <v>0</v>
      </c>
      <c r="HI24" s="156">
        <v>0</v>
      </c>
      <c r="HJ24" s="161">
        <v>0</v>
      </c>
      <c r="HK24" s="161">
        <v>0</v>
      </c>
      <c r="HL24" s="161">
        <v>0</v>
      </c>
      <c r="HM24" s="161">
        <v>0</v>
      </c>
      <c r="HN24" s="161">
        <v>0</v>
      </c>
      <c r="HO24" s="161">
        <v>0</v>
      </c>
      <c r="HP24" s="161">
        <v>0</v>
      </c>
      <c r="HQ24" s="161">
        <v>0</v>
      </c>
      <c r="HR24" s="161">
        <v>0</v>
      </c>
      <c r="HS24" s="161">
        <v>0</v>
      </c>
      <c r="HT24" s="161">
        <v>0</v>
      </c>
      <c r="HU24" s="161">
        <v>0</v>
      </c>
      <c r="HV24" s="161">
        <v>0</v>
      </c>
      <c r="HW24" s="161">
        <v>0</v>
      </c>
      <c r="HX24" s="161">
        <v>0</v>
      </c>
      <c r="HY24" s="161">
        <v>0</v>
      </c>
      <c r="HZ24" s="161">
        <v>0</v>
      </c>
      <c r="IA24" s="161">
        <v>0</v>
      </c>
      <c r="IB24" s="161">
        <v>0</v>
      </c>
      <c r="IC24" s="161">
        <v>0</v>
      </c>
      <c r="ID24" s="161">
        <v>0</v>
      </c>
      <c r="IE24" s="161">
        <v>0</v>
      </c>
      <c r="IF24" s="161">
        <v>0</v>
      </c>
      <c r="IG24" s="161">
        <v>0</v>
      </c>
      <c r="IH24" s="161">
        <v>0</v>
      </c>
      <c r="II24" s="161">
        <v>0</v>
      </c>
      <c r="IJ24" s="161">
        <v>0</v>
      </c>
      <c r="IK24" s="161">
        <v>0</v>
      </c>
      <c r="IL24" s="161">
        <v>0</v>
      </c>
      <c r="IM24" s="161">
        <v>0</v>
      </c>
      <c r="IN24" s="161">
        <v>0</v>
      </c>
      <c r="IO24" s="161">
        <v>0</v>
      </c>
      <c r="IP24" s="161">
        <v>0</v>
      </c>
      <c r="IQ24" s="161">
        <v>0</v>
      </c>
      <c r="IR24" s="161">
        <v>0</v>
      </c>
      <c r="IS24" s="161">
        <v>0</v>
      </c>
      <c r="IT24" s="156">
        <v>0</v>
      </c>
      <c r="IU24" s="156">
        <v>0</v>
      </c>
      <c r="IV24" s="156">
        <v>0</v>
      </c>
      <c r="IW24" s="156">
        <v>0</v>
      </c>
      <c r="IX24" s="156">
        <v>0</v>
      </c>
      <c r="IY24" s="156">
        <v>0</v>
      </c>
      <c r="IZ24" s="156">
        <v>0</v>
      </c>
      <c r="JA24" s="156"/>
      <c r="JB24" s="156"/>
      <c r="JC24" s="156"/>
      <c r="JD24" s="156"/>
      <c r="JE24" s="156"/>
    </row>
    <row r="25" spans="1:265" s="16" customFormat="1" ht="14.25" x14ac:dyDescent="0.2">
      <c r="A25" s="10" t="s">
        <v>17</v>
      </c>
      <c r="B25" s="11">
        <v>113.630504328</v>
      </c>
      <c r="C25" s="11">
        <v>131.98771506100002</v>
      </c>
      <c r="D25" s="11">
        <v>134.808571849</v>
      </c>
      <c r="E25" s="11">
        <v>139.13881473800001</v>
      </c>
      <c r="F25" s="11">
        <v>118.052011599</v>
      </c>
      <c r="G25" s="11">
        <v>122.69466571199999</v>
      </c>
      <c r="H25" s="11">
        <v>118.139360371</v>
      </c>
      <c r="I25" s="11">
        <v>189.401053692</v>
      </c>
      <c r="J25" s="11">
        <v>129.62587404100003</v>
      </c>
      <c r="K25" s="11">
        <v>120.307125277</v>
      </c>
      <c r="L25" s="11">
        <v>152.39237801899998</v>
      </c>
      <c r="M25" s="11">
        <v>386.24691998399999</v>
      </c>
      <c r="N25" s="11">
        <v>52.085820081000008</v>
      </c>
      <c r="O25" s="11">
        <v>180.97125496700005</v>
      </c>
      <c r="P25" s="11">
        <v>141.54436675700001</v>
      </c>
      <c r="Q25" s="11">
        <v>145.662793169</v>
      </c>
      <c r="R25" s="11">
        <v>216.72008354100001</v>
      </c>
      <c r="S25" s="11">
        <v>130.88153646900003</v>
      </c>
      <c r="T25" s="11">
        <v>241.27570653000001</v>
      </c>
      <c r="U25" s="11">
        <v>195.03718928699996</v>
      </c>
      <c r="V25" s="11">
        <v>189.95984375400002</v>
      </c>
      <c r="W25" s="11">
        <v>179.39263425799999</v>
      </c>
      <c r="X25" s="11">
        <v>162.766750739</v>
      </c>
      <c r="Y25" s="11">
        <v>210.548257777</v>
      </c>
      <c r="Z25" s="11">
        <v>157.24128826399999</v>
      </c>
      <c r="AA25" s="11">
        <v>184.00219447500001</v>
      </c>
      <c r="AB25" s="11">
        <v>267.81663172899999</v>
      </c>
      <c r="AC25" s="11">
        <v>152.86230895699998</v>
      </c>
      <c r="AD25" s="11">
        <v>113.72456269599999</v>
      </c>
      <c r="AE25" s="11">
        <v>224.40414269600001</v>
      </c>
      <c r="AF25" s="11">
        <v>165.40550001000003</v>
      </c>
      <c r="AG25" s="11">
        <v>179.36220695999998</v>
      </c>
      <c r="AH25" s="11">
        <v>170.259978037</v>
      </c>
      <c r="AI25" s="11">
        <v>173.455669417</v>
      </c>
      <c r="AJ25" s="11">
        <v>175.97657065299998</v>
      </c>
      <c r="AK25" s="11">
        <v>219.19505763099997</v>
      </c>
      <c r="AL25" s="11">
        <v>293.74087317499999</v>
      </c>
      <c r="AM25" s="11">
        <v>168.54513406000001</v>
      </c>
      <c r="AN25" s="11">
        <v>198.97524850899998</v>
      </c>
      <c r="AO25" s="11">
        <v>167.23673725499998</v>
      </c>
      <c r="AP25" s="11">
        <v>228.53192052499998</v>
      </c>
      <c r="AQ25" s="11">
        <v>170.71681405199999</v>
      </c>
      <c r="AR25" s="11">
        <v>174.36665583300001</v>
      </c>
      <c r="AS25" s="11">
        <v>175.38192276699999</v>
      </c>
      <c r="AT25" s="11">
        <v>304.05168931500003</v>
      </c>
      <c r="AU25" s="11">
        <v>204.20259481399998</v>
      </c>
      <c r="AV25" s="11">
        <v>165.52956097800001</v>
      </c>
      <c r="AW25" s="11">
        <v>173.834553078</v>
      </c>
      <c r="AX25" s="11">
        <v>168.89963798799999</v>
      </c>
      <c r="AY25" s="11">
        <v>162.24444092299998</v>
      </c>
      <c r="AZ25" s="11">
        <v>299.03985374600001</v>
      </c>
      <c r="BA25" s="11">
        <v>158.109942082</v>
      </c>
      <c r="BB25" s="11">
        <v>320.04704457400004</v>
      </c>
      <c r="BC25" s="11">
        <v>168.73679645699997</v>
      </c>
      <c r="BD25" s="11">
        <v>191.274087958</v>
      </c>
      <c r="BE25" s="11">
        <v>228.49980936400001</v>
      </c>
      <c r="BF25" s="11">
        <v>195.252746747</v>
      </c>
      <c r="BG25" s="11">
        <v>313.97378919300002</v>
      </c>
      <c r="BH25" s="11">
        <v>201.18896906400002</v>
      </c>
      <c r="BI25" s="11">
        <v>180.41489984400002</v>
      </c>
      <c r="BJ25" s="11">
        <v>164.82443842599997</v>
      </c>
      <c r="BK25" s="11">
        <v>245.27846418200002</v>
      </c>
      <c r="BL25" s="11">
        <v>209.56788986500001</v>
      </c>
      <c r="BM25" s="11">
        <v>186.904454216</v>
      </c>
      <c r="BN25" s="11">
        <v>169.95492316100001</v>
      </c>
      <c r="BO25" s="11">
        <v>182.33052323200002</v>
      </c>
      <c r="BP25" s="11">
        <v>110.211405313</v>
      </c>
      <c r="BQ25" s="11">
        <v>209.93704395999998</v>
      </c>
      <c r="BR25" s="11">
        <v>151.67448321400002</v>
      </c>
      <c r="BS25" s="11">
        <v>174.76723291599998</v>
      </c>
      <c r="BT25" s="11">
        <v>357.54797519200002</v>
      </c>
      <c r="BU25" s="11">
        <v>283.96314831000007</v>
      </c>
      <c r="BV25" s="11">
        <v>329.36675647699997</v>
      </c>
      <c r="BW25" s="11">
        <v>209.27352188999998</v>
      </c>
      <c r="BX25" s="11">
        <v>196.26218577799997</v>
      </c>
      <c r="BY25" s="11">
        <v>277.64095457299999</v>
      </c>
      <c r="BZ25" s="11">
        <v>207.93082158599998</v>
      </c>
      <c r="CA25" s="11">
        <v>193.11205441900003</v>
      </c>
      <c r="CB25" s="11">
        <v>272.95113968499999</v>
      </c>
      <c r="CC25" s="11">
        <v>201.86269754300002</v>
      </c>
      <c r="CD25" s="11">
        <v>193.90484871100003</v>
      </c>
      <c r="CE25" s="11">
        <v>235.06068126299999</v>
      </c>
      <c r="CF25" s="11">
        <v>274.31377087300001</v>
      </c>
      <c r="CG25" s="11">
        <v>300.513055313</v>
      </c>
      <c r="CH25" s="11">
        <v>258.79575985099996</v>
      </c>
      <c r="CI25" s="11">
        <v>253.65632142899997</v>
      </c>
      <c r="CJ25" s="11">
        <v>173.887277485</v>
      </c>
      <c r="CK25" s="11">
        <v>156.89708526700002</v>
      </c>
      <c r="CL25" s="11">
        <v>256.05154222100003</v>
      </c>
      <c r="CM25" s="11">
        <v>198.397496526</v>
      </c>
      <c r="CN25" s="11">
        <v>181.75282952800001</v>
      </c>
      <c r="CO25" s="11">
        <v>174.138878546</v>
      </c>
      <c r="CP25" s="11">
        <v>194.34818791699999</v>
      </c>
      <c r="CQ25" s="11">
        <v>196.51867869599999</v>
      </c>
      <c r="CR25" s="11">
        <v>325.24953545700004</v>
      </c>
      <c r="CS25" s="11">
        <v>319.14713005300007</v>
      </c>
      <c r="CT25" s="11">
        <v>273.14846272099999</v>
      </c>
      <c r="CU25" s="11">
        <v>513.63882895699999</v>
      </c>
      <c r="CV25" s="11">
        <v>178.94347474</v>
      </c>
      <c r="CW25" s="11">
        <v>170.14392551299997</v>
      </c>
      <c r="CX25" s="11">
        <v>249.97222818299997</v>
      </c>
      <c r="CY25" s="11">
        <v>174.373205996</v>
      </c>
      <c r="CZ25" s="11">
        <v>186.60234787699997</v>
      </c>
      <c r="DA25" s="11">
        <v>216.99606398999993</v>
      </c>
      <c r="DB25" s="11">
        <v>184.46789860600001</v>
      </c>
      <c r="DC25" s="11">
        <v>446.12906698800003</v>
      </c>
      <c r="DD25" s="11">
        <v>218.78273874799999</v>
      </c>
      <c r="DE25" s="11">
        <v>240.71619155299999</v>
      </c>
      <c r="DF25" s="11">
        <v>478.81329197999992</v>
      </c>
      <c r="DG25" s="11">
        <v>269.22506566300007</v>
      </c>
      <c r="DH25" s="11">
        <v>345.737565442</v>
      </c>
      <c r="DI25" s="11">
        <v>261.01978978400001</v>
      </c>
      <c r="DJ25" s="11">
        <v>296.86359595200008</v>
      </c>
      <c r="DK25" s="11">
        <v>314.94293884499996</v>
      </c>
      <c r="DL25" s="11">
        <v>296.18329521500004</v>
      </c>
      <c r="DM25" s="11">
        <v>280.493114306</v>
      </c>
      <c r="DN25" s="11">
        <v>339.29707723399997</v>
      </c>
      <c r="DO25" s="11">
        <v>308.35428809699999</v>
      </c>
      <c r="DP25" s="11">
        <v>293.03221290099998</v>
      </c>
      <c r="DQ25" s="11">
        <v>364.97008287599988</v>
      </c>
      <c r="DR25" s="11">
        <v>432.35879525799999</v>
      </c>
      <c r="DS25" s="11">
        <v>329.04294591199999</v>
      </c>
      <c r="DT25" s="11">
        <v>336.92671297800001</v>
      </c>
      <c r="DU25" s="11">
        <v>364.03135634900008</v>
      </c>
      <c r="DV25" s="11">
        <v>310.61885941900005</v>
      </c>
      <c r="DW25" s="11">
        <v>310.49204088300002</v>
      </c>
      <c r="DX25" s="11">
        <v>327.46212506399996</v>
      </c>
      <c r="DY25" s="11">
        <v>317.43700291500005</v>
      </c>
      <c r="DZ25" s="11">
        <v>313.75831015900002</v>
      </c>
      <c r="EA25" s="11">
        <v>302.226580883</v>
      </c>
      <c r="EB25" s="11">
        <v>304.11331756800001</v>
      </c>
      <c r="EC25" s="11">
        <v>346.13032409099998</v>
      </c>
      <c r="ED25" s="11">
        <v>345.03709166300001</v>
      </c>
      <c r="EE25" s="11">
        <v>181.10179829099997</v>
      </c>
      <c r="EF25" s="11">
        <v>245.49737773400003</v>
      </c>
      <c r="EG25" s="11">
        <v>289.15946208399998</v>
      </c>
      <c r="EH25" s="11">
        <v>650.11880519700003</v>
      </c>
      <c r="EI25" s="11">
        <v>239.57232465199996</v>
      </c>
      <c r="EJ25" s="11">
        <v>345.38801037999997</v>
      </c>
      <c r="EK25" s="11">
        <v>237.19826306000004</v>
      </c>
      <c r="EL25" s="11">
        <v>446.73105954700009</v>
      </c>
      <c r="EM25" s="11">
        <v>247.967557621</v>
      </c>
      <c r="EN25" s="11">
        <v>222.89625476099999</v>
      </c>
      <c r="EO25" s="11">
        <v>367.59392071600001</v>
      </c>
      <c r="EP25" s="11">
        <v>324.15694431599997</v>
      </c>
      <c r="EQ25" s="11">
        <v>407.45420877200002</v>
      </c>
      <c r="ER25" s="11">
        <v>268.19275110200005</v>
      </c>
      <c r="ES25" s="11">
        <v>288.366027884</v>
      </c>
      <c r="ET25" s="11">
        <v>720.326480339</v>
      </c>
      <c r="EU25" s="11">
        <v>560.685767328</v>
      </c>
      <c r="EV25" s="11">
        <v>279.21450620700006</v>
      </c>
      <c r="EW25" s="11">
        <v>457.11884443900004</v>
      </c>
      <c r="EX25" s="11">
        <v>308.91190674000001</v>
      </c>
      <c r="EY25" s="11">
        <v>348.36850445399995</v>
      </c>
      <c r="EZ25" s="11">
        <v>480.92015148600007</v>
      </c>
      <c r="FA25" s="11">
        <v>727.94322301899979</v>
      </c>
      <c r="FB25" s="11">
        <v>442.91661808499993</v>
      </c>
      <c r="FC25" s="11">
        <v>559.11778084399998</v>
      </c>
      <c r="FD25" s="11">
        <v>304.48585934900001</v>
      </c>
      <c r="FE25" s="11">
        <v>277.24596907999995</v>
      </c>
      <c r="FF25" s="11">
        <v>395.21711391299993</v>
      </c>
      <c r="FG25" s="11">
        <v>390.87020019400001</v>
      </c>
      <c r="FH25" s="11">
        <v>-10.19961205200002</v>
      </c>
      <c r="FI25" s="11">
        <v>896.028685892</v>
      </c>
      <c r="FJ25" s="11">
        <v>538.64958829500006</v>
      </c>
      <c r="FK25" s="11">
        <v>512.83278328900008</v>
      </c>
      <c r="FL25" s="11">
        <v>585.25816638799995</v>
      </c>
      <c r="FM25" s="11">
        <v>746.47687185100006</v>
      </c>
      <c r="FN25" s="11">
        <v>418.96138073900005</v>
      </c>
      <c r="FO25" s="11">
        <v>386.87058325600003</v>
      </c>
      <c r="FP25" s="11">
        <v>605.14545195400001</v>
      </c>
      <c r="FQ25" s="11">
        <v>289.91070412800002</v>
      </c>
      <c r="FR25" s="11">
        <v>377.71552659900004</v>
      </c>
      <c r="FS25" s="11">
        <v>442.29352348700002</v>
      </c>
      <c r="FT25" s="11">
        <v>454.48987803999995</v>
      </c>
      <c r="FU25" s="11">
        <v>540.77147939299994</v>
      </c>
      <c r="FV25" s="11">
        <v>454.09506691899998</v>
      </c>
      <c r="FW25" s="11">
        <v>405.30382127000007</v>
      </c>
      <c r="FX25" s="11">
        <v>427.88925109199999</v>
      </c>
      <c r="FY25" s="11">
        <v>1004.9312945460001</v>
      </c>
      <c r="FZ25" s="11">
        <v>358.47579479299998</v>
      </c>
      <c r="GA25" s="11">
        <v>414.446051533</v>
      </c>
      <c r="GB25" s="6">
        <v>406.52045029200002</v>
      </c>
      <c r="GC25" s="6">
        <v>460.50405505899994</v>
      </c>
      <c r="GD25" s="6">
        <v>476.49511782499997</v>
      </c>
      <c r="GE25" s="6">
        <v>528.36471996</v>
      </c>
      <c r="GF25" s="6">
        <v>459.70692191400002</v>
      </c>
      <c r="GG25" s="6">
        <v>441.16698253999999</v>
      </c>
      <c r="GH25" s="6">
        <v>380.22220279899994</v>
      </c>
      <c r="GI25" s="6">
        <v>465.89537272599995</v>
      </c>
      <c r="GJ25" s="6">
        <v>533.45595250100007</v>
      </c>
      <c r="GK25" s="6">
        <v>610.59890744699999</v>
      </c>
      <c r="GL25" s="7">
        <v>742.73578027299993</v>
      </c>
      <c r="GM25" s="7">
        <v>671.00070135700003</v>
      </c>
      <c r="GN25" s="7">
        <v>426.40174358799999</v>
      </c>
      <c r="GO25" s="7">
        <v>683.94375792500011</v>
      </c>
      <c r="GP25" s="7">
        <v>460.25732185499999</v>
      </c>
      <c r="GQ25" s="7">
        <v>461.20769405999999</v>
      </c>
      <c r="GR25" s="7">
        <v>499.74467089300003</v>
      </c>
      <c r="GS25" s="7">
        <v>413.77887673800001</v>
      </c>
      <c r="GT25" s="7">
        <v>413.65754296900008</v>
      </c>
      <c r="GU25" s="7">
        <v>486.25675127999995</v>
      </c>
      <c r="GV25" s="7">
        <v>441.23859421300006</v>
      </c>
      <c r="GW25" s="7">
        <v>704.45112254599997</v>
      </c>
      <c r="GX25" s="156">
        <v>316.41098610999995</v>
      </c>
      <c r="GY25" s="156">
        <v>488.90175869000001</v>
      </c>
      <c r="GZ25" s="156">
        <v>835.38307447199998</v>
      </c>
      <c r="HA25" s="156">
        <v>350.60397989000001</v>
      </c>
      <c r="HB25" s="156">
        <v>349.57777744100002</v>
      </c>
      <c r="HC25" s="156">
        <v>402.65507005199999</v>
      </c>
      <c r="HD25" s="156">
        <v>443.86346516499998</v>
      </c>
      <c r="HE25" s="156">
        <v>705.72035406400005</v>
      </c>
      <c r="HF25" s="156">
        <v>433.04176343400002</v>
      </c>
      <c r="HG25" s="156">
        <v>465.78194120199998</v>
      </c>
      <c r="HH25" s="156">
        <v>442.24062086200007</v>
      </c>
      <c r="HI25" s="156">
        <v>634.87865578100002</v>
      </c>
      <c r="HJ25" s="161">
        <v>796.14211835899994</v>
      </c>
      <c r="HK25" s="161">
        <v>424.83907140100001</v>
      </c>
      <c r="HL25" s="161">
        <v>378.938332753</v>
      </c>
      <c r="HM25" s="161">
        <v>417.79623360799997</v>
      </c>
      <c r="HN25" s="161">
        <v>376.43770936800001</v>
      </c>
      <c r="HO25" s="161">
        <v>512.50114119099999</v>
      </c>
      <c r="HP25" s="161">
        <v>453.59931008400008</v>
      </c>
      <c r="HQ25" s="161">
        <v>398.97187653700001</v>
      </c>
      <c r="HR25" s="161">
        <v>492.66348668699999</v>
      </c>
      <c r="HS25" s="161">
        <v>433.04462822500005</v>
      </c>
      <c r="HT25" s="161">
        <v>432.14918380800003</v>
      </c>
      <c r="HU25" s="161">
        <v>965.86264640099989</v>
      </c>
      <c r="HV25" s="161">
        <v>407.30629635500003</v>
      </c>
      <c r="HW25" s="161">
        <v>359.80066432400002</v>
      </c>
      <c r="HX25" s="161">
        <v>554.27535932199999</v>
      </c>
      <c r="HY25" s="161">
        <v>493.12158003299999</v>
      </c>
      <c r="HZ25" s="161">
        <v>501.89858613199999</v>
      </c>
      <c r="IA25" s="161">
        <v>477.91873445300001</v>
      </c>
      <c r="IB25" s="161">
        <v>451.70234350799996</v>
      </c>
      <c r="IC25" s="161">
        <v>455.95278287699995</v>
      </c>
      <c r="ID25" s="161">
        <v>526.04486080300001</v>
      </c>
      <c r="IE25" s="161">
        <v>462.29721838699999</v>
      </c>
      <c r="IF25" s="161">
        <v>466.32164651400001</v>
      </c>
      <c r="IG25" s="161">
        <v>768.18842342199991</v>
      </c>
      <c r="IH25" s="161">
        <v>491.91573394099998</v>
      </c>
      <c r="II25" s="161">
        <v>405.35622220900001</v>
      </c>
      <c r="IJ25" s="161">
        <v>530.69020682000007</v>
      </c>
      <c r="IK25" s="161">
        <v>447.28351804300002</v>
      </c>
      <c r="IL25" s="161">
        <v>465.37877187299995</v>
      </c>
      <c r="IM25" s="161">
        <v>661.96603222299996</v>
      </c>
      <c r="IN25" s="161">
        <v>662.15027536900004</v>
      </c>
      <c r="IO25" s="161">
        <v>574.18628884700001</v>
      </c>
      <c r="IP25" s="161">
        <v>459.37940612699998</v>
      </c>
      <c r="IQ25" s="161">
        <v>576.1389678490001</v>
      </c>
      <c r="IR25" s="161">
        <v>489.32226712699998</v>
      </c>
      <c r="IS25" s="161">
        <v>908.92925665799999</v>
      </c>
      <c r="IT25" s="156">
        <v>513.55262719699999</v>
      </c>
      <c r="IU25" s="156">
        <v>468.03670581200004</v>
      </c>
      <c r="IV25" s="156">
        <v>421.86779088600002</v>
      </c>
      <c r="IW25" s="156">
        <v>638.06314163599995</v>
      </c>
      <c r="IX25" s="156">
        <v>598.36852446299997</v>
      </c>
      <c r="IY25" s="156">
        <v>1373.1038041090003</v>
      </c>
      <c r="IZ25" s="156">
        <v>566.34640128500007</v>
      </c>
      <c r="JA25" s="156"/>
      <c r="JB25" s="156"/>
      <c r="JC25" s="156"/>
      <c r="JD25" s="156"/>
      <c r="JE25" s="156"/>
    </row>
    <row r="26" spans="1:265" x14ac:dyDescent="0.25">
      <c r="A26" s="13" t="s">
        <v>18</v>
      </c>
      <c r="B26" s="14">
        <v>103.509872464</v>
      </c>
      <c r="C26" s="14">
        <v>102.311026846</v>
      </c>
      <c r="D26" s="14">
        <v>111.069197923</v>
      </c>
      <c r="E26" s="14">
        <v>103.77506139700002</v>
      </c>
      <c r="F26" s="14">
        <v>98.083978583999993</v>
      </c>
      <c r="G26" s="14">
        <v>97.370391831999996</v>
      </c>
      <c r="H26" s="14">
        <v>92.792562555999993</v>
      </c>
      <c r="I26" s="14">
        <v>165.67483623699999</v>
      </c>
      <c r="J26" s="14">
        <v>97.216725214000007</v>
      </c>
      <c r="K26" s="14">
        <v>91.853893628000009</v>
      </c>
      <c r="L26" s="14">
        <v>97.574689965000005</v>
      </c>
      <c r="M26" s="14">
        <v>333.14788864100001</v>
      </c>
      <c r="N26" s="14">
        <v>36.987471860000007</v>
      </c>
      <c r="O26" s="14">
        <v>157.75455939800003</v>
      </c>
      <c r="P26" s="14">
        <v>112.851552184</v>
      </c>
      <c r="Q26" s="14">
        <v>93.405461857000006</v>
      </c>
      <c r="R26" s="14">
        <v>160.65645019199999</v>
      </c>
      <c r="S26" s="14">
        <v>99.826300925000027</v>
      </c>
      <c r="T26" s="14">
        <v>147.378987677</v>
      </c>
      <c r="U26" s="14">
        <v>133.60950618699999</v>
      </c>
      <c r="V26" s="14">
        <v>129.509312924</v>
      </c>
      <c r="W26" s="14">
        <v>124.117357985</v>
      </c>
      <c r="X26" s="14">
        <v>124.48862154199999</v>
      </c>
      <c r="Y26" s="14">
        <v>144.99837984200002</v>
      </c>
      <c r="Z26" s="14">
        <v>132.61935534</v>
      </c>
      <c r="AA26" s="14">
        <v>143.11409908900001</v>
      </c>
      <c r="AB26" s="14">
        <v>226.193372047</v>
      </c>
      <c r="AC26" s="14">
        <v>114.347354041</v>
      </c>
      <c r="AD26" s="14">
        <v>76.373453226999985</v>
      </c>
      <c r="AE26" s="14">
        <v>177.77280826000001</v>
      </c>
      <c r="AF26" s="14">
        <v>130.39323271500001</v>
      </c>
      <c r="AG26" s="14">
        <v>127.273402511</v>
      </c>
      <c r="AH26" s="14">
        <v>133.011837972</v>
      </c>
      <c r="AI26" s="14">
        <v>130.24539210899999</v>
      </c>
      <c r="AJ26" s="14">
        <v>124.21805501599999</v>
      </c>
      <c r="AK26" s="14">
        <v>146.98241132199996</v>
      </c>
      <c r="AL26" s="14">
        <v>127.20284897800001</v>
      </c>
      <c r="AM26" s="14">
        <v>138.428470017</v>
      </c>
      <c r="AN26" s="14">
        <v>152.60563170099999</v>
      </c>
      <c r="AO26" s="14">
        <v>133.30583867499999</v>
      </c>
      <c r="AP26" s="14">
        <v>186.981588386</v>
      </c>
      <c r="AQ26" s="14">
        <v>133.52607877299999</v>
      </c>
      <c r="AR26" s="14">
        <v>133.447426949</v>
      </c>
      <c r="AS26" s="14">
        <v>135.12941237799998</v>
      </c>
      <c r="AT26" s="14">
        <v>101.137346545</v>
      </c>
      <c r="AU26" s="14">
        <v>166.027257228</v>
      </c>
      <c r="AV26" s="14">
        <v>134.434776599</v>
      </c>
      <c r="AW26" s="14">
        <v>125.46427868399999</v>
      </c>
      <c r="AX26" s="14">
        <v>125.630472833</v>
      </c>
      <c r="AY26" s="14">
        <v>129.30132609399999</v>
      </c>
      <c r="AZ26" s="14">
        <v>141.66639696399997</v>
      </c>
      <c r="BA26" s="14">
        <v>124.70670289700001</v>
      </c>
      <c r="BB26" s="14">
        <v>138.91580661200001</v>
      </c>
      <c r="BC26" s="14">
        <v>136.10656183699999</v>
      </c>
      <c r="BD26" s="14">
        <v>138.561543411</v>
      </c>
      <c r="BE26" s="14">
        <v>143.38268078600001</v>
      </c>
      <c r="BF26" s="14">
        <v>135.32658544700001</v>
      </c>
      <c r="BG26" s="14">
        <v>127.74598087700001</v>
      </c>
      <c r="BH26" s="14">
        <v>132.69350211300002</v>
      </c>
      <c r="BI26" s="14">
        <v>131.36097426500001</v>
      </c>
      <c r="BJ26" s="14">
        <v>124.29279534599998</v>
      </c>
      <c r="BK26" s="14">
        <v>155.40048926700001</v>
      </c>
      <c r="BL26" s="14">
        <v>125.43068324800001</v>
      </c>
      <c r="BM26" s="14">
        <v>109.10566680800001</v>
      </c>
      <c r="BN26" s="14">
        <v>115.01089782000001</v>
      </c>
      <c r="BO26" s="14">
        <v>109.644924328</v>
      </c>
      <c r="BP26" s="14">
        <v>63.603026559999996</v>
      </c>
      <c r="BQ26" s="14">
        <v>161.53468262899997</v>
      </c>
      <c r="BR26" s="14">
        <v>110.84731504000001</v>
      </c>
      <c r="BS26" s="14">
        <v>130.416506513</v>
      </c>
      <c r="BT26" s="14">
        <v>128.89873426099999</v>
      </c>
      <c r="BU26" s="14">
        <v>136.74718066899999</v>
      </c>
      <c r="BV26" s="14">
        <v>131.29135763100001</v>
      </c>
      <c r="BW26" s="14">
        <v>134.113810629</v>
      </c>
      <c r="BX26" s="14">
        <v>146.60744326399998</v>
      </c>
      <c r="BY26" s="14">
        <v>147.96846271500002</v>
      </c>
      <c r="BZ26" s="14">
        <v>158.65832806799997</v>
      </c>
      <c r="CA26" s="14">
        <v>151.33149212900003</v>
      </c>
      <c r="CB26" s="14">
        <v>143.66792988999998</v>
      </c>
      <c r="CC26" s="14">
        <v>144.82165932500001</v>
      </c>
      <c r="CD26" s="14">
        <v>152.43160375300005</v>
      </c>
      <c r="CE26" s="14">
        <v>154.688245188</v>
      </c>
      <c r="CF26" s="14">
        <v>140.976352988</v>
      </c>
      <c r="CG26" s="14">
        <v>133.562309062</v>
      </c>
      <c r="CH26" s="14">
        <v>223.42748803199999</v>
      </c>
      <c r="CI26" s="14">
        <v>213.20130730599999</v>
      </c>
      <c r="CJ26" s="14">
        <v>115.23003021599999</v>
      </c>
      <c r="CK26" s="14">
        <v>110.58039993100002</v>
      </c>
      <c r="CL26" s="14">
        <v>212.11671521200003</v>
      </c>
      <c r="CM26" s="14">
        <v>136.78779092099998</v>
      </c>
      <c r="CN26" s="14">
        <v>129.28493134200002</v>
      </c>
      <c r="CO26" s="14">
        <v>130.75711082999999</v>
      </c>
      <c r="CP26" s="14">
        <v>135.012325159</v>
      </c>
      <c r="CQ26" s="14">
        <v>134.39796266599998</v>
      </c>
      <c r="CR26" s="14">
        <v>268.785566399</v>
      </c>
      <c r="CS26" s="14">
        <v>236.97296763600002</v>
      </c>
      <c r="CT26" s="14">
        <v>244.53447503099997</v>
      </c>
      <c r="CU26" s="14">
        <v>476.07563918799997</v>
      </c>
      <c r="CV26" s="14">
        <v>124.223401509</v>
      </c>
      <c r="CW26" s="14">
        <v>119.64732043899998</v>
      </c>
      <c r="CX26" s="14">
        <v>179.61772145699999</v>
      </c>
      <c r="CY26" s="14">
        <v>106.251226743</v>
      </c>
      <c r="CZ26" s="14">
        <v>147.32441159699997</v>
      </c>
      <c r="DA26" s="14">
        <v>148.13102265799995</v>
      </c>
      <c r="DB26" s="14">
        <v>116.327608678</v>
      </c>
      <c r="DC26" s="14">
        <v>386.26528645300004</v>
      </c>
      <c r="DD26" s="14">
        <v>154.04329589299999</v>
      </c>
      <c r="DE26" s="14">
        <v>165.24921072199999</v>
      </c>
      <c r="DF26" s="14">
        <v>417.55242411599994</v>
      </c>
      <c r="DG26" s="14">
        <v>212.29722753500005</v>
      </c>
      <c r="DH26" s="14">
        <v>279.82923887700002</v>
      </c>
      <c r="DI26" s="14">
        <v>201.640455618</v>
      </c>
      <c r="DJ26" s="14">
        <v>231.82805769500004</v>
      </c>
      <c r="DK26" s="14">
        <v>262.56423475899999</v>
      </c>
      <c r="DL26" s="14">
        <v>243.67069292600002</v>
      </c>
      <c r="DM26" s="14">
        <v>225.952524047</v>
      </c>
      <c r="DN26" s="14">
        <v>227.23814140399998</v>
      </c>
      <c r="DO26" s="14">
        <v>213.53322403599998</v>
      </c>
      <c r="DP26" s="14">
        <v>223.62468890900001</v>
      </c>
      <c r="DQ26" s="14">
        <v>-182.57943684200004</v>
      </c>
      <c r="DR26" s="14">
        <v>269.28455922500001</v>
      </c>
      <c r="DS26" s="14">
        <v>239.481616836</v>
      </c>
      <c r="DT26" s="14">
        <v>160.22981779100002</v>
      </c>
      <c r="DU26" s="14">
        <v>148.81274115000002</v>
      </c>
      <c r="DV26" s="14">
        <v>188.58204103300002</v>
      </c>
      <c r="DW26" s="14">
        <v>191.71882998700002</v>
      </c>
      <c r="DX26" s="14">
        <v>213.06911094899999</v>
      </c>
      <c r="DY26" s="14">
        <v>194.774156514</v>
      </c>
      <c r="DZ26" s="14">
        <v>145.29750382099999</v>
      </c>
      <c r="EA26" s="14">
        <v>196.51909205300001</v>
      </c>
      <c r="EB26" s="14">
        <v>141.39346955700003</v>
      </c>
      <c r="EC26" s="14">
        <v>187.32502211699997</v>
      </c>
      <c r="ED26" s="14">
        <v>172.970337038</v>
      </c>
      <c r="EE26" s="14">
        <v>136.29498492599998</v>
      </c>
      <c r="EF26" s="14">
        <v>103.44824588</v>
      </c>
      <c r="EG26" s="14">
        <v>154.23141504899999</v>
      </c>
      <c r="EH26" s="14">
        <v>126.895710948</v>
      </c>
      <c r="EI26" s="14">
        <v>387.85252273399999</v>
      </c>
      <c r="EJ26" s="14">
        <v>150.077256764</v>
      </c>
      <c r="EK26" s="14">
        <v>174.16210158400003</v>
      </c>
      <c r="EL26" s="14">
        <v>119.60518304899999</v>
      </c>
      <c r="EM26" s="14">
        <v>284.07028914199998</v>
      </c>
      <c r="EN26" s="14">
        <v>91.037587370999987</v>
      </c>
      <c r="EO26" s="14">
        <v>228.02065392400002</v>
      </c>
      <c r="EP26" s="14">
        <v>67.963027139999994</v>
      </c>
      <c r="EQ26" s="14">
        <v>253.834045567</v>
      </c>
      <c r="ER26" s="14">
        <v>235.55579410299998</v>
      </c>
      <c r="ES26" s="14">
        <v>136.91918526999999</v>
      </c>
      <c r="ET26" s="14">
        <v>145.889976023</v>
      </c>
      <c r="EU26" s="14">
        <v>444.80027018799996</v>
      </c>
      <c r="EV26" s="14">
        <v>362.69703889200002</v>
      </c>
      <c r="EW26" s="14">
        <v>117.582479533</v>
      </c>
      <c r="EX26" s="14">
        <v>116.059602701</v>
      </c>
      <c r="EY26" s="14">
        <v>155.21409640300001</v>
      </c>
      <c r="EZ26" s="14">
        <v>133.17594105000001</v>
      </c>
      <c r="FA26" s="14">
        <v>340.69610669199994</v>
      </c>
      <c r="FB26" s="14">
        <v>129.98835607199999</v>
      </c>
      <c r="FC26" s="14">
        <v>363.58207566900001</v>
      </c>
      <c r="FD26" s="14">
        <v>161.905790798</v>
      </c>
      <c r="FE26" s="14">
        <v>169.17616313699997</v>
      </c>
      <c r="FF26" s="14">
        <v>228.46259368499997</v>
      </c>
      <c r="FG26" s="14">
        <v>165.93574208100003</v>
      </c>
      <c r="FH26" s="14">
        <v>200.55097390999998</v>
      </c>
      <c r="FI26" s="14">
        <v>184.93490219599997</v>
      </c>
      <c r="FJ26" s="14">
        <v>605.73881966400006</v>
      </c>
      <c r="FK26" s="14">
        <v>384.35341726100006</v>
      </c>
      <c r="FL26" s="14">
        <v>332.84763263199994</v>
      </c>
      <c r="FM26" s="14">
        <v>386.63339010700003</v>
      </c>
      <c r="FN26" s="14">
        <v>166.510639505</v>
      </c>
      <c r="FO26" s="14">
        <v>132.92309377300001</v>
      </c>
      <c r="FP26" s="14">
        <v>159.88406928500001</v>
      </c>
      <c r="FQ26" s="14">
        <v>243.39352095199999</v>
      </c>
      <c r="FR26" s="14">
        <v>308.34788832600003</v>
      </c>
      <c r="FS26" s="14">
        <v>235.76337535500002</v>
      </c>
      <c r="FT26" s="14">
        <v>231.289290204</v>
      </c>
      <c r="FU26" s="14">
        <v>212.42282495500001</v>
      </c>
      <c r="FV26" s="14">
        <v>216.90737862399999</v>
      </c>
      <c r="FW26" s="14">
        <v>187.75496795700005</v>
      </c>
      <c r="FX26" s="14">
        <v>142.44942563499998</v>
      </c>
      <c r="FY26" s="14">
        <v>520.89187569900014</v>
      </c>
      <c r="FZ26" s="14">
        <v>40.206919087999999</v>
      </c>
      <c r="GA26" s="14">
        <v>179.12443132700002</v>
      </c>
      <c r="GB26" s="6">
        <v>157.98233068800002</v>
      </c>
      <c r="GC26" s="6">
        <v>166.10985178300001</v>
      </c>
      <c r="GD26" s="6">
        <v>182.43766675199998</v>
      </c>
      <c r="GE26" s="6">
        <v>198.14203489300002</v>
      </c>
      <c r="GF26" s="6">
        <v>188.909547178</v>
      </c>
      <c r="GG26" s="6">
        <v>157.21878781200002</v>
      </c>
      <c r="GH26" s="6">
        <v>141.01429475099999</v>
      </c>
      <c r="GI26" s="6">
        <v>163.775277069</v>
      </c>
      <c r="GJ26" s="6">
        <v>205.176700872</v>
      </c>
      <c r="GK26" s="6">
        <v>181.09489931499999</v>
      </c>
      <c r="GL26" s="7">
        <v>328.01585951200002</v>
      </c>
      <c r="GM26" s="7">
        <v>298.17094220500002</v>
      </c>
      <c r="GN26" s="7">
        <v>155.06702680400002</v>
      </c>
      <c r="GO26" s="7">
        <v>273.77188572</v>
      </c>
      <c r="GP26" s="7">
        <v>158.03557160999998</v>
      </c>
      <c r="GQ26" s="7">
        <v>161.389049626</v>
      </c>
      <c r="GR26" s="7">
        <v>202.52721886500001</v>
      </c>
      <c r="GS26" s="7">
        <v>149.23874499999999</v>
      </c>
      <c r="GT26" s="7">
        <v>143.53937654300003</v>
      </c>
      <c r="GU26" s="7">
        <v>164.06569288199998</v>
      </c>
      <c r="GV26" s="7">
        <v>155.43784690699999</v>
      </c>
      <c r="GW26" s="7">
        <v>305.68063295700006</v>
      </c>
      <c r="GX26" s="156">
        <v>71.910029921999993</v>
      </c>
      <c r="GY26" s="156">
        <v>211.75734237399999</v>
      </c>
      <c r="GZ26" s="156">
        <v>141.51895014899998</v>
      </c>
      <c r="HA26" s="156">
        <v>185.22076246699999</v>
      </c>
      <c r="HB26" s="156">
        <v>162.16807489400003</v>
      </c>
      <c r="HC26" s="156">
        <v>143.33269580799998</v>
      </c>
      <c r="HD26" s="156">
        <v>188.90670220499999</v>
      </c>
      <c r="HE26" s="156">
        <v>351.35477883499999</v>
      </c>
      <c r="HF26" s="156">
        <v>154.66024920200002</v>
      </c>
      <c r="HG26" s="156">
        <v>214.13745509399999</v>
      </c>
      <c r="HH26" s="156">
        <v>170.89214993400003</v>
      </c>
      <c r="HI26" s="156">
        <v>210.728893164</v>
      </c>
      <c r="HJ26" s="161">
        <v>259.91872173499996</v>
      </c>
      <c r="HK26" s="161">
        <v>218.73110439500002</v>
      </c>
      <c r="HL26" s="161">
        <v>191.83317939</v>
      </c>
      <c r="HM26" s="161">
        <v>211.97194859100003</v>
      </c>
      <c r="HN26" s="161">
        <v>195.05666125499999</v>
      </c>
      <c r="HO26" s="161">
        <v>204.85966571199998</v>
      </c>
      <c r="HP26" s="161">
        <v>177.97167341900001</v>
      </c>
      <c r="HQ26" s="161">
        <v>204.37306706600003</v>
      </c>
      <c r="HR26" s="161">
        <v>211.72937628</v>
      </c>
      <c r="HS26" s="161">
        <v>196.276128263</v>
      </c>
      <c r="HT26" s="161">
        <v>214.747803753</v>
      </c>
      <c r="HU26" s="161">
        <v>385.93251309799996</v>
      </c>
      <c r="HV26" s="161">
        <v>182.30352993599999</v>
      </c>
      <c r="HW26" s="161">
        <v>190.36795605099999</v>
      </c>
      <c r="HX26" s="161">
        <v>268.715843355</v>
      </c>
      <c r="HY26" s="161">
        <v>194.96826913199999</v>
      </c>
      <c r="HZ26" s="161">
        <v>194.172676854</v>
      </c>
      <c r="IA26" s="161">
        <v>215.085880159</v>
      </c>
      <c r="IB26" s="161">
        <v>225.21815236200001</v>
      </c>
      <c r="IC26" s="161">
        <v>205.92538679899997</v>
      </c>
      <c r="ID26" s="161">
        <v>212.71597249600001</v>
      </c>
      <c r="IE26" s="161">
        <v>217.03539656699999</v>
      </c>
      <c r="IF26" s="161">
        <v>198.265584421</v>
      </c>
      <c r="IG26" s="161">
        <v>268.705542756</v>
      </c>
      <c r="IH26" s="161">
        <v>292.74417896400001</v>
      </c>
      <c r="II26" s="161">
        <v>253.99945426699998</v>
      </c>
      <c r="IJ26" s="161">
        <v>225.55060340600005</v>
      </c>
      <c r="IK26" s="161">
        <v>224.75239933700001</v>
      </c>
      <c r="IL26" s="161">
        <v>232.66533174399999</v>
      </c>
      <c r="IM26" s="161">
        <v>294.760876129</v>
      </c>
      <c r="IN26" s="161">
        <v>305.73081662599998</v>
      </c>
      <c r="IO26" s="161">
        <v>295.39513287099999</v>
      </c>
      <c r="IP26" s="161">
        <v>239.48414490599998</v>
      </c>
      <c r="IQ26" s="161">
        <v>261.50972401000001</v>
      </c>
      <c r="IR26" s="161">
        <v>277.39694112799998</v>
      </c>
      <c r="IS26" s="161">
        <v>374.33876594100002</v>
      </c>
      <c r="IT26" s="156">
        <v>241.84155352400001</v>
      </c>
      <c r="IU26" s="156">
        <v>252.19796006600004</v>
      </c>
      <c r="IV26" s="156">
        <v>266.05550484000003</v>
      </c>
      <c r="IW26" s="156">
        <v>243.67858527300001</v>
      </c>
      <c r="IX26" s="156">
        <v>174.11222708100001</v>
      </c>
      <c r="IY26" s="156">
        <v>229.74617377100003</v>
      </c>
      <c r="IZ26" s="156">
        <v>209.961919147</v>
      </c>
      <c r="JA26" s="156"/>
      <c r="JB26" s="156"/>
      <c r="JC26" s="156"/>
      <c r="JD26" s="156"/>
      <c r="JE26" s="156"/>
    </row>
    <row r="27" spans="1:265" x14ac:dyDescent="0.25">
      <c r="A27" s="13" t="s">
        <v>19</v>
      </c>
      <c r="B27" s="14">
        <v>101.41103038300001</v>
      </c>
      <c r="C27" s="14">
        <v>100.91063431500001</v>
      </c>
      <c r="D27" s="14">
        <v>103.60947633000001</v>
      </c>
      <c r="E27" s="14">
        <v>100.12094522700001</v>
      </c>
      <c r="F27" s="14">
        <v>88.748399896999999</v>
      </c>
      <c r="G27" s="14">
        <v>94.992328103999995</v>
      </c>
      <c r="H27" s="14">
        <v>90.983169517999997</v>
      </c>
      <c r="I27" s="14">
        <v>158.455166999</v>
      </c>
      <c r="J27" s="14">
        <v>91.140826400999998</v>
      </c>
      <c r="K27" s="14">
        <v>90.936630327000003</v>
      </c>
      <c r="L27" s="14">
        <v>91.284270785999993</v>
      </c>
      <c r="M27" s="14">
        <v>331.37464534400004</v>
      </c>
      <c r="N27" s="14">
        <v>35.411304127000001</v>
      </c>
      <c r="O27" s="14">
        <v>152.609942738</v>
      </c>
      <c r="P27" s="14">
        <v>103.989614613</v>
      </c>
      <c r="Q27" s="14">
        <v>92.793573688999999</v>
      </c>
      <c r="R27" s="14">
        <v>156.928030718</v>
      </c>
      <c r="S27" s="14">
        <v>98.855556149000009</v>
      </c>
      <c r="T27" s="14">
        <v>143.69595188899999</v>
      </c>
      <c r="U27" s="14">
        <v>124.144878779</v>
      </c>
      <c r="V27" s="14">
        <v>124.324028372</v>
      </c>
      <c r="W27" s="14">
        <v>123.577583387</v>
      </c>
      <c r="X27" s="14">
        <v>122.32406266</v>
      </c>
      <c r="Y27" s="14">
        <v>143.728955794</v>
      </c>
      <c r="Z27" s="14">
        <v>131.71813624500001</v>
      </c>
      <c r="AA27" s="14">
        <v>138.81738737199998</v>
      </c>
      <c r="AB27" s="14">
        <v>221.13256297499998</v>
      </c>
      <c r="AC27" s="14">
        <v>102.82910277800001</v>
      </c>
      <c r="AD27" s="14">
        <v>74.453888712999998</v>
      </c>
      <c r="AE27" s="14">
        <v>133.37089878500001</v>
      </c>
      <c r="AF27" s="14">
        <v>126.368139555</v>
      </c>
      <c r="AG27" s="14">
        <v>122.542537349</v>
      </c>
      <c r="AH27" s="14">
        <v>122.210008531</v>
      </c>
      <c r="AI27" s="14">
        <v>128.492959469</v>
      </c>
      <c r="AJ27" s="14">
        <v>122.904307772</v>
      </c>
      <c r="AK27" s="14">
        <v>125.66299497099999</v>
      </c>
      <c r="AL27" s="14">
        <v>126.497855774</v>
      </c>
      <c r="AM27" s="14">
        <v>134.78256202899999</v>
      </c>
      <c r="AN27" s="14">
        <v>147.64483649499999</v>
      </c>
      <c r="AO27" s="14">
        <v>127.60569650399999</v>
      </c>
      <c r="AP27" s="14">
        <v>130.909887629</v>
      </c>
      <c r="AQ27" s="14">
        <v>133.09275389799998</v>
      </c>
      <c r="AR27" s="14">
        <v>127.59967713600001</v>
      </c>
      <c r="AS27" s="14">
        <v>126.48133901700001</v>
      </c>
      <c r="AT27" s="14">
        <v>97.312699205999991</v>
      </c>
      <c r="AU27" s="14">
        <v>162.55446182899999</v>
      </c>
      <c r="AV27" s="14">
        <v>126.964387872</v>
      </c>
      <c r="AW27" s="14">
        <v>125.32086581900001</v>
      </c>
      <c r="AX27" s="14">
        <v>123.47140217899999</v>
      </c>
      <c r="AY27" s="14">
        <v>125.943392437</v>
      </c>
      <c r="AZ27" s="14">
        <v>138.17452801899998</v>
      </c>
      <c r="BA27" s="14">
        <v>124.049481746</v>
      </c>
      <c r="BB27" s="14">
        <v>137.93704857</v>
      </c>
      <c r="BC27" s="14">
        <v>135.69872530399999</v>
      </c>
      <c r="BD27" s="14">
        <v>126.71405115700001</v>
      </c>
      <c r="BE27" s="14">
        <v>126.46492529500001</v>
      </c>
      <c r="BF27" s="14">
        <v>129.84474825300001</v>
      </c>
      <c r="BG27" s="14">
        <v>127.44335605800001</v>
      </c>
      <c r="BH27" s="14">
        <v>121.887312244</v>
      </c>
      <c r="BI27" s="14">
        <v>122.02684377100002</v>
      </c>
      <c r="BJ27" s="14">
        <v>120.406139501</v>
      </c>
      <c r="BK27" s="14">
        <v>121.963683336</v>
      </c>
      <c r="BL27" s="14">
        <v>120.09953863400001</v>
      </c>
      <c r="BM27" s="14">
        <v>113.501102249</v>
      </c>
      <c r="BN27" s="14">
        <v>113.183608345</v>
      </c>
      <c r="BO27" s="14">
        <v>108.46678629</v>
      </c>
      <c r="BP27" s="14">
        <v>62.776754840999999</v>
      </c>
      <c r="BQ27" s="14">
        <v>157.70909859599999</v>
      </c>
      <c r="BR27" s="14">
        <v>107.505259619</v>
      </c>
      <c r="BS27" s="14">
        <v>130.08061154000001</v>
      </c>
      <c r="BT27" s="14">
        <v>126.623489667</v>
      </c>
      <c r="BU27" s="14">
        <v>136.28061421199999</v>
      </c>
      <c r="BV27" s="14">
        <v>130.57840407200001</v>
      </c>
      <c r="BW27" s="14">
        <v>132.07897184700002</v>
      </c>
      <c r="BX27" s="14">
        <v>144.227308263</v>
      </c>
      <c r="BY27" s="14">
        <v>142.92288358100001</v>
      </c>
      <c r="BZ27" s="14">
        <v>154.850144707</v>
      </c>
      <c r="CA27" s="14">
        <v>151.190589348</v>
      </c>
      <c r="CB27" s="14">
        <v>143.06059869200001</v>
      </c>
      <c r="CC27" s="14">
        <v>142.228356975</v>
      </c>
      <c r="CD27" s="14">
        <v>150.27024379800002</v>
      </c>
      <c r="CE27" s="14">
        <v>145.60426335299999</v>
      </c>
      <c r="CF27" s="14">
        <v>139.50638627700002</v>
      </c>
      <c r="CG27" s="14">
        <v>133.20424746400002</v>
      </c>
      <c r="CH27" s="14">
        <v>134.62718101999999</v>
      </c>
      <c r="CI27" s="14">
        <v>127.35465705199999</v>
      </c>
      <c r="CJ27" s="14">
        <v>113.415044904</v>
      </c>
      <c r="CK27" s="14">
        <v>110.25681369900001</v>
      </c>
      <c r="CL27" s="14">
        <v>119.06172721</v>
      </c>
      <c r="CM27" s="14">
        <v>117.019343298</v>
      </c>
      <c r="CN27" s="14">
        <v>124.44610872200001</v>
      </c>
      <c r="CO27" s="14">
        <v>128.64826665199999</v>
      </c>
      <c r="CP27" s="14">
        <v>133.30114504600002</v>
      </c>
      <c r="CQ27" s="14">
        <v>134.11474121399999</v>
      </c>
      <c r="CR27" s="14">
        <v>65.177263147999994</v>
      </c>
      <c r="CS27" s="14">
        <v>127.31231953599999</v>
      </c>
      <c r="CT27" s="14">
        <v>129.24483819599999</v>
      </c>
      <c r="CU27" s="14">
        <v>130.170974433</v>
      </c>
      <c r="CV27" s="14">
        <v>122.033946836</v>
      </c>
      <c r="CW27" s="14">
        <v>103.46539140699998</v>
      </c>
      <c r="CX27" s="14">
        <v>103.76475281</v>
      </c>
      <c r="CY27" s="14">
        <v>92.488293624000008</v>
      </c>
      <c r="CZ27" s="14">
        <v>102.052496181</v>
      </c>
      <c r="DA27" s="14">
        <v>104.00524724799999</v>
      </c>
      <c r="DB27" s="14">
        <v>110.67037404999999</v>
      </c>
      <c r="DC27" s="14">
        <v>112.42218408399999</v>
      </c>
      <c r="DD27" s="14">
        <v>112.20324648599998</v>
      </c>
      <c r="DE27" s="14">
        <v>111.37680174400001</v>
      </c>
      <c r="DF27" s="14">
        <v>125.823973568</v>
      </c>
      <c r="DG27" s="14">
        <v>241.77291971200003</v>
      </c>
      <c r="DH27" s="14">
        <v>130.20118022</v>
      </c>
      <c r="DI27" s="14">
        <v>179.07602424200002</v>
      </c>
      <c r="DJ27" s="14">
        <v>131.71875666599999</v>
      </c>
      <c r="DK27" s="14">
        <v>145.94168596699998</v>
      </c>
      <c r="DL27" s="14">
        <v>158.59151419700001</v>
      </c>
      <c r="DM27" s="14">
        <v>146.697376582</v>
      </c>
      <c r="DN27" s="14">
        <v>140.31123490499999</v>
      </c>
      <c r="DO27" s="14">
        <v>132.450665719</v>
      </c>
      <c r="DP27" s="14">
        <v>127.436346814</v>
      </c>
      <c r="DQ27" s="14">
        <v>182.60647203099998</v>
      </c>
      <c r="DR27" s="14">
        <v>229.60169758600003</v>
      </c>
      <c r="DS27" s="14">
        <v>184.27824984200001</v>
      </c>
      <c r="DT27" s="14">
        <v>113.330217668</v>
      </c>
      <c r="DU27" s="14">
        <v>112.17509498599999</v>
      </c>
      <c r="DV27" s="14">
        <v>111.496862494</v>
      </c>
      <c r="DW27" s="14">
        <v>128.225180481</v>
      </c>
      <c r="DX27" s="14">
        <v>126.06823207599999</v>
      </c>
      <c r="DY27" s="14">
        <v>122.95484317099998</v>
      </c>
      <c r="DZ27" s="14">
        <v>80.859782306000014</v>
      </c>
      <c r="EA27" s="14">
        <v>130.93656361999999</v>
      </c>
      <c r="EB27" s="14">
        <v>77.547935660000007</v>
      </c>
      <c r="EC27" s="14">
        <v>49.251001805999998</v>
      </c>
      <c r="ED27" s="14">
        <v>107.89487042399999</v>
      </c>
      <c r="EE27" s="14">
        <v>68.713151523999997</v>
      </c>
      <c r="EF27" s="14">
        <v>97.873907536000004</v>
      </c>
      <c r="EG27" s="14">
        <v>113.28582265599999</v>
      </c>
      <c r="EH27" s="14">
        <v>102.60557284400001</v>
      </c>
      <c r="EI27" s="14">
        <v>183.73591234899999</v>
      </c>
      <c r="EJ27" s="14">
        <v>98.447723175999997</v>
      </c>
      <c r="EK27" s="14">
        <v>114.36435060100001</v>
      </c>
      <c r="EL27" s="14">
        <v>99.583319349999996</v>
      </c>
      <c r="EM27" s="14">
        <v>153.00200627199999</v>
      </c>
      <c r="EN27" s="14">
        <v>90.74454978899999</v>
      </c>
      <c r="EO27" s="14">
        <v>200.95629303800001</v>
      </c>
      <c r="EP27" s="14">
        <v>10.833725527999995</v>
      </c>
      <c r="EQ27" s="14">
        <v>151.42489030799999</v>
      </c>
      <c r="ER27" s="14">
        <v>143.464366789</v>
      </c>
      <c r="ES27" s="14">
        <v>109.765655473</v>
      </c>
      <c r="ET27" s="14">
        <v>116.667533651</v>
      </c>
      <c r="EU27" s="14">
        <v>257.73551043999998</v>
      </c>
      <c r="EV27" s="14">
        <v>219.49373253800002</v>
      </c>
      <c r="EW27" s="14">
        <v>101.188802017</v>
      </c>
      <c r="EX27" s="14">
        <v>115.602515598</v>
      </c>
      <c r="EY27" s="14">
        <v>153.86457854700001</v>
      </c>
      <c r="EZ27" s="14">
        <v>122.952137298</v>
      </c>
      <c r="FA27" s="14">
        <v>305.25380416000002</v>
      </c>
      <c r="FB27" s="14">
        <v>111.53113999999999</v>
      </c>
      <c r="FC27" s="14">
        <v>169.31729485299999</v>
      </c>
      <c r="FD27" s="14">
        <v>132.761167</v>
      </c>
      <c r="FE27" s="14">
        <v>146.809930509</v>
      </c>
      <c r="FF27" s="14">
        <v>193.88373112899998</v>
      </c>
      <c r="FG27" s="14">
        <v>133.55195642500001</v>
      </c>
      <c r="FH27" s="14">
        <v>141.40386838600003</v>
      </c>
      <c r="FI27" s="14">
        <v>130.25592995</v>
      </c>
      <c r="FJ27" s="14">
        <v>310.99209724300005</v>
      </c>
      <c r="FK27" s="14">
        <v>256.54225387100001</v>
      </c>
      <c r="FL27" s="14">
        <v>247.61054390499996</v>
      </c>
      <c r="FM27" s="14">
        <v>288.69306</v>
      </c>
      <c r="FN27" s="14">
        <v>48.397897976000003</v>
      </c>
      <c r="FO27" s="14">
        <v>120.211794935</v>
      </c>
      <c r="FP27" s="14">
        <v>159.49796806499998</v>
      </c>
      <c r="FQ27" s="14">
        <v>121.80765648800001</v>
      </c>
      <c r="FR27" s="14">
        <v>78.969427664000008</v>
      </c>
      <c r="FS27" s="14">
        <v>135.77326926900002</v>
      </c>
      <c r="FT27" s="14">
        <v>118.238497821</v>
      </c>
      <c r="FU27" s="14">
        <v>126.65031696299999</v>
      </c>
      <c r="FV27" s="14">
        <v>140.43825045599999</v>
      </c>
      <c r="FW27" s="14">
        <v>116.44575651000001</v>
      </c>
      <c r="FX27" s="14">
        <v>62.467765110000002</v>
      </c>
      <c r="FY27" s="14">
        <v>367.18754398600004</v>
      </c>
      <c r="FZ27" s="14">
        <v>14.014524999999999</v>
      </c>
      <c r="GA27" s="14">
        <v>129.77853433500002</v>
      </c>
      <c r="GB27" s="6">
        <v>130.423194972</v>
      </c>
      <c r="GC27" s="6">
        <v>138.721645475</v>
      </c>
      <c r="GD27" s="6">
        <v>156.88515697700001</v>
      </c>
      <c r="GE27" s="6">
        <v>125.649296277</v>
      </c>
      <c r="GF27" s="6">
        <v>123.54072043000001</v>
      </c>
      <c r="GG27" s="17">
        <v>114.973991099</v>
      </c>
      <c r="GH27" s="17">
        <v>114.594061315</v>
      </c>
      <c r="GI27" s="17">
        <v>125.007087631</v>
      </c>
      <c r="GJ27" s="17">
        <v>179.40818225199999</v>
      </c>
      <c r="GK27" s="17">
        <v>134.28413997999999</v>
      </c>
      <c r="GL27" s="18">
        <v>270.24325931800007</v>
      </c>
      <c r="GM27" s="18">
        <v>258.93084088400002</v>
      </c>
      <c r="GN27" s="18">
        <v>137.567394796</v>
      </c>
      <c r="GO27" s="18">
        <v>242.054363588</v>
      </c>
      <c r="GP27" s="18">
        <v>136.90619030799999</v>
      </c>
      <c r="GQ27" s="18">
        <v>130.708175579</v>
      </c>
      <c r="GR27" s="18">
        <v>131.335231018</v>
      </c>
      <c r="GS27" s="18">
        <v>121.23933260599999</v>
      </c>
      <c r="GT27" s="18">
        <v>128.97449583900001</v>
      </c>
      <c r="GU27" s="18">
        <v>127.89270973000001</v>
      </c>
      <c r="GV27" s="18">
        <v>133.72465875999998</v>
      </c>
      <c r="GW27" s="18">
        <v>264.83139386100004</v>
      </c>
      <c r="GX27" s="158">
        <v>0</v>
      </c>
      <c r="GY27" s="158">
        <v>205.627462165</v>
      </c>
      <c r="GZ27" s="158">
        <v>66.817831102999989</v>
      </c>
      <c r="HA27" s="158">
        <v>126.417132869</v>
      </c>
      <c r="HB27" s="158">
        <v>123.86751915000001</v>
      </c>
      <c r="HC27" s="158">
        <v>111.405913461</v>
      </c>
      <c r="HD27" s="158">
        <v>121.45884095300001</v>
      </c>
      <c r="HE27" s="158">
        <v>278.74570850000003</v>
      </c>
      <c r="HF27" s="158">
        <v>121.807262623</v>
      </c>
      <c r="HG27" s="158">
        <v>129.25731286199999</v>
      </c>
      <c r="HH27" s="158">
        <v>130.22638384500002</v>
      </c>
      <c r="HI27" s="158">
        <v>128.367016611</v>
      </c>
      <c r="HJ27" s="163">
        <v>129.34455217499999</v>
      </c>
      <c r="HK27" s="163">
        <v>155.63550399200003</v>
      </c>
      <c r="HL27" s="163">
        <v>132.035527419</v>
      </c>
      <c r="HM27" s="163">
        <v>130.287090823</v>
      </c>
      <c r="HN27" s="163">
        <v>128.92764168299999</v>
      </c>
      <c r="HO27" s="163">
        <v>115.584628115</v>
      </c>
      <c r="HP27" s="163">
        <v>119.04113331599999</v>
      </c>
      <c r="HQ27" s="163">
        <v>111.74874482200001</v>
      </c>
      <c r="HR27" s="163">
        <v>162.431001673</v>
      </c>
      <c r="HS27" s="163">
        <v>130.63645739600003</v>
      </c>
      <c r="HT27" s="163">
        <v>137.72462613900001</v>
      </c>
      <c r="HU27" s="163">
        <v>208.34047520499996</v>
      </c>
      <c r="HV27" s="163">
        <v>121.605148246</v>
      </c>
      <c r="HW27" s="163">
        <v>140.720108248</v>
      </c>
      <c r="HX27" s="163">
        <v>219.55130280999998</v>
      </c>
      <c r="HY27" s="163">
        <v>138.17510305299999</v>
      </c>
      <c r="HZ27" s="163">
        <v>160.70479449800001</v>
      </c>
      <c r="IA27" s="163">
        <v>143.71519649800001</v>
      </c>
      <c r="IB27" s="163">
        <v>123.695375508</v>
      </c>
      <c r="IC27" s="163">
        <v>144.11415791399997</v>
      </c>
      <c r="ID27" s="163">
        <v>157.07946448500002</v>
      </c>
      <c r="IE27" s="163">
        <v>148.87890346699999</v>
      </c>
      <c r="IF27" s="163">
        <v>149.61595751199999</v>
      </c>
      <c r="IG27" s="163">
        <v>157.04321631300002</v>
      </c>
      <c r="IH27" s="163">
        <v>166.37050471000001</v>
      </c>
      <c r="II27" s="163">
        <v>189.06577240899998</v>
      </c>
      <c r="IJ27" s="163">
        <v>160.71202957700001</v>
      </c>
      <c r="IK27" s="163">
        <v>162.55622275100004</v>
      </c>
      <c r="IL27" s="163">
        <v>175.729026215</v>
      </c>
      <c r="IM27" s="163">
        <v>170.20407196299999</v>
      </c>
      <c r="IN27" s="163">
        <v>240.70797901900002</v>
      </c>
      <c r="IO27" s="163">
        <v>189.20951847199998</v>
      </c>
      <c r="IP27" s="163">
        <v>163.75296919899998</v>
      </c>
      <c r="IQ27" s="163">
        <v>193.90263317200001</v>
      </c>
      <c r="IR27" s="163">
        <v>193.68975670199998</v>
      </c>
      <c r="IS27" s="163">
        <v>207.056588877</v>
      </c>
      <c r="IT27" s="158">
        <v>166.63857347999999</v>
      </c>
      <c r="IU27" s="158">
        <v>186.157920717</v>
      </c>
      <c r="IV27" s="158">
        <v>198.856834478</v>
      </c>
      <c r="IW27" s="158">
        <v>178.57500066399999</v>
      </c>
      <c r="IX27" s="158">
        <v>168.53982335500001</v>
      </c>
      <c r="IY27" s="158">
        <v>162.734087905</v>
      </c>
      <c r="IZ27" s="158">
        <v>158.36408022900002</v>
      </c>
      <c r="JA27" s="158"/>
      <c r="JB27" s="158"/>
      <c r="JC27" s="158"/>
      <c r="JD27" s="158"/>
      <c r="JE27" s="158"/>
    </row>
    <row r="28" spans="1:265" x14ac:dyDescent="0.25">
      <c r="A28" s="19" t="s">
        <v>20</v>
      </c>
      <c r="B28" s="14">
        <v>2.098842080999995</v>
      </c>
      <c r="C28" s="14">
        <v>1.4003925309999905</v>
      </c>
      <c r="D28" s="14">
        <v>7.4597215930000091</v>
      </c>
      <c r="E28" s="14">
        <v>3.6541161700000084</v>
      </c>
      <c r="F28" s="14">
        <v>9.3355786870000017</v>
      </c>
      <c r="G28" s="14">
        <v>2.3780637279999937</v>
      </c>
      <c r="H28" s="14">
        <v>1.8093930379999947</v>
      </c>
      <c r="I28" s="14">
        <v>7.2196692379999732</v>
      </c>
      <c r="J28" s="14">
        <v>6.0758988130000073</v>
      </c>
      <c r="K28" s="14">
        <v>0.91726330099999909</v>
      </c>
      <c r="L28" s="14">
        <v>6.2904191790000041</v>
      </c>
      <c r="M28" s="14">
        <v>1.7732432970000083</v>
      </c>
      <c r="N28" s="14">
        <v>1.5761677330000021</v>
      </c>
      <c r="O28" s="14">
        <v>5.1446166599999996</v>
      </c>
      <c r="P28" s="14">
        <v>8.8619375710000021</v>
      </c>
      <c r="Q28" s="14">
        <v>0.61188816800000501</v>
      </c>
      <c r="R28" s="14">
        <v>3.728419473999995</v>
      </c>
      <c r="S28" s="14">
        <v>0.97074477600000686</v>
      </c>
      <c r="T28" s="14">
        <v>3.6830357880000082</v>
      </c>
      <c r="U28" s="14">
        <v>9.4646274080000001</v>
      </c>
      <c r="V28" s="14">
        <v>5.1852845520000121</v>
      </c>
      <c r="W28" s="14">
        <v>0.5397745980000036</v>
      </c>
      <c r="X28" s="14">
        <v>2.1645588819999975</v>
      </c>
      <c r="Y28" s="14">
        <v>1.2694240480000154</v>
      </c>
      <c r="Z28" s="14">
        <v>0.90121909500000763</v>
      </c>
      <c r="AA28" s="14">
        <v>4.2967117169999982</v>
      </c>
      <c r="AB28" s="14">
        <v>5.0608090720000041</v>
      </c>
      <c r="AC28" s="14">
        <v>11.518251262999998</v>
      </c>
      <c r="AD28" s="14">
        <v>1.9195645139999979</v>
      </c>
      <c r="AE28" s="14">
        <v>44.401909475000025</v>
      </c>
      <c r="AF28" s="14">
        <v>4.0250931600000044</v>
      </c>
      <c r="AG28" s="14">
        <v>4.7308651620000015</v>
      </c>
      <c r="AH28" s="14">
        <v>10.80182944100001</v>
      </c>
      <c r="AI28" s="14">
        <v>1.752432639999999</v>
      </c>
      <c r="AJ28" s="14">
        <v>1.3137472439999984</v>
      </c>
      <c r="AK28" s="14">
        <v>21.31941635099998</v>
      </c>
      <c r="AL28" s="14">
        <v>0.70499320399999854</v>
      </c>
      <c r="AM28" s="14">
        <v>3.6459079879999918</v>
      </c>
      <c r="AN28" s="14">
        <v>4.96079520600001</v>
      </c>
      <c r="AO28" s="14">
        <v>5.7001421710000137</v>
      </c>
      <c r="AP28" s="14">
        <v>56.071700756999981</v>
      </c>
      <c r="AQ28" s="14">
        <v>0.43332487499999117</v>
      </c>
      <c r="AR28" s="14">
        <v>5.8477498130000019</v>
      </c>
      <c r="AS28" s="14">
        <v>8.6480733610000033</v>
      </c>
      <c r="AT28" s="14">
        <v>3.8246473390000029</v>
      </c>
      <c r="AU28" s="14">
        <v>3.4727953989999949</v>
      </c>
      <c r="AV28" s="14">
        <v>7.4703887269999978</v>
      </c>
      <c r="AW28" s="14">
        <v>0.14341286499999115</v>
      </c>
      <c r="AX28" s="14">
        <v>2.1590706539999958</v>
      </c>
      <c r="AY28" s="14">
        <v>3.3579336570000016</v>
      </c>
      <c r="AZ28" s="14">
        <v>3.4918689449999949</v>
      </c>
      <c r="BA28" s="14">
        <v>0.65722115100000522</v>
      </c>
      <c r="BB28" s="14">
        <v>0.97875804200000127</v>
      </c>
      <c r="BC28" s="14">
        <v>0.40783653299999423</v>
      </c>
      <c r="BD28" s="14">
        <v>11.847492253999983</v>
      </c>
      <c r="BE28" s="14">
        <v>16.917755491000005</v>
      </c>
      <c r="BF28" s="14">
        <v>5.4818371939999926</v>
      </c>
      <c r="BG28" s="14">
        <v>0.30262481900000421</v>
      </c>
      <c r="BH28" s="14">
        <v>10.806189868999994</v>
      </c>
      <c r="BI28" s="14">
        <v>9.3341304940000125</v>
      </c>
      <c r="BJ28" s="14">
        <v>3.8866558449999866</v>
      </c>
      <c r="BK28" s="14">
        <v>33.436805930999995</v>
      </c>
      <c r="BL28" s="14">
        <v>5.3311446139999896</v>
      </c>
      <c r="BM28" s="14">
        <v>-4.3954354409999938</v>
      </c>
      <c r="BN28" s="14">
        <v>1.8272894750000124</v>
      </c>
      <c r="BO28" s="14">
        <v>1.1781380380000046</v>
      </c>
      <c r="BP28" s="14">
        <v>0.82627171899999663</v>
      </c>
      <c r="BQ28" s="14">
        <v>3.8255840329999917</v>
      </c>
      <c r="BR28" s="14">
        <v>3.3420554209999973</v>
      </c>
      <c r="BS28" s="14">
        <v>0.33589497299998766</v>
      </c>
      <c r="BT28" s="14">
        <v>2.275244593999989</v>
      </c>
      <c r="BU28" s="14">
        <v>0.46656645700000809</v>
      </c>
      <c r="BV28" s="14">
        <v>0.7129535589999868</v>
      </c>
      <c r="BW28" s="14">
        <v>2.0348387820000062</v>
      </c>
      <c r="BX28" s="14">
        <v>2.3801350010000171</v>
      </c>
      <c r="BY28" s="14">
        <v>5.0455791339999996</v>
      </c>
      <c r="BZ28" s="14">
        <v>3.8081833610000029</v>
      </c>
      <c r="CA28" s="14">
        <v>0.14090278100001161</v>
      </c>
      <c r="CB28" s="14">
        <v>0.60733119799999991</v>
      </c>
      <c r="CC28" s="14">
        <v>2.5933023500000125</v>
      </c>
      <c r="CD28" s="14">
        <v>2.1613599550000218</v>
      </c>
      <c r="CE28" s="14">
        <v>9.0839818349999835</v>
      </c>
      <c r="CF28" s="14">
        <v>1.4699667109999863</v>
      </c>
      <c r="CG28" s="14">
        <v>0.35806159799997112</v>
      </c>
      <c r="CH28" s="14">
        <v>0.6003070120000048</v>
      </c>
      <c r="CI28" s="14">
        <v>8.6266502540000083</v>
      </c>
      <c r="CJ28" s="14">
        <v>1.8149853119999897</v>
      </c>
      <c r="CK28" s="14">
        <v>0.32358623200000147</v>
      </c>
      <c r="CL28" s="14">
        <v>4.9653880019999921</v>
      </c>
      <c r="CM28" s="14">
        <v>0.80844762299998552</v>
      </c>
      <c r="CN28" s="14">
        <v>0.55122262000000044</v>
      </c>
      <c r="CO28" s="14">
        <v>2.1088441780000138</v>
      </c>
      <c r="CP28" s="14">
        <v>1.7111801129999804</v>
      </c>
      <c r="CQ28" s="14">
        <v>0.28322145199999793</v>
      </c>
      <c r="CR28" s="14">
        <v>8.4783032510000051</v>
      </c>
      <c r="CS28" s="14">
        <v>64.160648100000017</v>
      </c>
      <c r="CT28" s="14">
        <v>5.4636834999982967E-2</v>
      </c>
      <c r="CU28" s="14">
        <v>2.2296647550000341</v>
      </c>
      <c r="CV28" s="14">
        <v>2.1894546730000002</v>
      </c>
      <c r="CW28" s="14">
        <v>16.181929031999999</v>
      </c>
      <c r="CX28" s="14">
        <v>5.1040828559999936</v>
      </c>
      <c r="CY28" s="14">
        <v>13.762933118999994</v>
      </c>
      <c r="CZ28" s="14">
        <v>25.496915415999975</v>
      </c>
      <c r="DA28" s="14">
        <v>6.2557754099999725</v>
      </c>
      <c r="DB28" s="14">
        <v>5.6572346280000056</v>
      </c>
      <c r="DC28" s="14">
        <v>157.36810236900004</v>
      </c>
      <c r="DD28" s="14">
        <v>41.840049406999981</v>
      </c>
      <c r="DE28" s="14">
        <v>53.872408977999974</v>
      </c>
      <c r="DF28" s="14">
        <v>43.842450547999938</v>
      </c>
      <c r="DG28" s="14">
        <v>51.205307852000026</v>
      </c>
      <c r="DH28" s="14">
        <v>85.115058657000048</v>
      </c>
      <c r="DI28" s="14">
        <v>76.45193137599999</v>
      </c>
      <c r="DJ28" s="14">
        <v>77.704301029000021</v>
      </c>
      <c r="DK28" s="14">
        <v>82.74504879200002</v>
      </c>
      <c r="DL28" s="14">
        <v>84.197508573999983</v>
      </c>
      <c r="DM28" s="14">
        <v>90.965982542999996</v>
      </c>
      <c r="DN28" s="14">
        <v>86.926906498999998</v>
      </c>
      <c r="DO28" s="14">
        <v>81.082558316999993</v>
      </c>
      <c r="DP28" s="14">
        <v>73.818342095000034</v>
      </c>
      <c r="DQ28" s="14">
        <v>-396.93090890299999</v>
      </c>
      <c r="DR28" s="14">
        <v>39.682861639000009</v>
      </c>
      <c r="DS28" s="14">
        <v>55.203366993999978</v>
      </c>
      <c r="DT28" s="14">
        <v>46.899600123000013</v>
      </c>
      <c r="DU28" s="14">
        <v>36.637646164000017</v>
      </c>
      <c r="DV28" s="14">
        <v>77.085178539000012</v>
      </c>
      <c r="DW28" s="14">
        <v>63.493649506000018</v>
      </c>
      <c r="DX28" s="14">
        <v>87.000878873000005</v>
      </c>
      <c r="DY28" s="14">
        <v>71.819313343000019</v>
      </c>
      <c r="DZ28" s="14">
        <v>64.437721514999978</v>
      </c>
      <c r="EA28" s="14">
        <v>65.582528432999993</v>
      </c>
      <c r="EB28" s="14">
        <v>63.845533897000003</v>
      </c>
      <c r="EC28" s="14">
        <v>138.074020311</v>
      </c>
      <c r="ED28" s="14">
        <v>65.075466614000007</v>
      </c>
      <c r="EE28" s="14">
        <v>67.581833402000001</v>
      </c>
      <c r="EF28" s="14">
        <v>5.5743383440000036</v>
      </c>
      <c r="EG28" s="14">
        <v>40.945592392999984</v>
      </c>
      <c r="EH28" s="14">
        <v>24.290138103999997</v>
      </c>
      <c r="EI28" s="14">
        <v>204.116610385</v>
      </c>
      <c r="EJ28" s="14">
        <v>51.629533587999994</v>
      </c>
      <c r="EK28" s="14">
        <v>59.797750983000007</v>
      </c>
      <c r="EL28" s="14">
        <v>20.021863698999994</v>
      </c>
      <c r="EM28" s="14">
        <v>131.06828286999996</v>
      </c>
      <c r="EN28" s="14">
        <v>0.29303758200000446</v>
      </c>
      <c r="EO28" s="14">
        <v>27.064360885999982</v>
      </c>
      <c r="EP28" s="14">
        <v>57.129301611999999</v>
      </c>
      <c r="EQ28" s="14">
        <v>102.40915525900002</v>
      </c>
      <c r="ER28" s="14">
        <v>92.091427314000001</v>
      </c>
      <c r="ES28" s="14">
        <v>27.153529796999997</v>
      </c>
      <c r="ET28" s="14">
        <v>29.222442372000021</v>
      </c>
      <c r="EU28" s="14">
        <v>187.064759748</v>
      </c>
      <c r="EV28" s="14">
        <v>143.20330635400003</v>
      </c>
      <c r="EW28" s="14">
        <v>16.393677515999997</v>
      </c>
      <c r="EX28" s="14">
        <v>0.457087102999998</v>
      </c>
      <c r="EY28" s="14">
        <v>1.3495178559999912</v>
      </c>
      <c r="EZ28" s="14">
        <v>10.223803751999993</v>
      </c>
      <c r="FA28" s="14">
        <v>35.442302531999999</v>
      </c>
      <c r="FB28" s="14">
        <v>18.457216071999994</v>
      </c>
      <c r="FC28" s="14">
        <v>194.26478081599998</v>
      </c>
      <c r="FD28" s="14">
        <v>29.144623797999987</v>
      </c>
      <c r="FE28" s="14">
        <v>22.36623262799997</v>
      </c>
      <c r="FF28" s="14">
        <v>34.578862555999976</v>
      </c>
      <c r="FG28" s="14">
        <v>32.383785656000022</v>
      </c>
      <c r="FH28" s="14">
        <v>59.147105523999983</v>
      </c>
      <c r="FI28" s="14">
        <v>54.678972245999994</v>
      </c>
      <c r="FJ28" s="14">
        <v>294.74672242100002</v>
      </c>
      <c r="FK28" s="14">
        <v>127.81116339</v>
      </c>
      <c r="FL28" s="14">
        <v>85.237088726999943</v>
      </c>
      <c r="FM28" s="14">
        <v>97.940330107000023</v>
      </c>
      <c r="FN28" s="14">
        <v>118.11274152899999</v>
      </c>
      <c r="FO28" s="14">
        <v>12.711298838000003</v>
      </c>
      <c r="FP28" s="14">
        <v>0.38610121999998226</v>
      </c>
      <c r="FQ28" s="14">
        <v>121.58586446399998</v>
      </c>
      <c r="FR28" s="14">
        <v>229.37846066200001</v>
      </c>
      <c r="FS28" s="14">
        <v>99.990106086000011</v>
      </c>
      <c r="FT28" s="14">
        <v>113.05079238299999</v>
      </c>
      <c r="FU28" s="14">
        <v>85.772507992000001</v>
      </c>
      <c r="FV28" s="14">
        <v>76.469128167999997</v>
      </c>
      <c r="FW28" s="14">
        <v>71.30921144700001</v>
      </c>
      <c r="FX28" s="14">
        <v>79.981660524999981</v>
      </c>
      <c r="FY28" s="14">
        <v>153.70433171300007</v>
      </c>
      <c r="FZ28" s="14">
        <v>26.192394087999993</v>
      </c>
      <c r="GA28" s="14">
        <v>49.345896992000021</v>
      </c>
      <c r="GB28" s="6">
        <v>27.559135716000018</v>
      </c>
      <c r="GC28" s="6">
        <v>27.388206307999994</v>
      </c>
      <c r="GD28" s="6">
        <v>25.552509774999983</v>
      </c>
      <c r="GE28" s="6">
        <v>72.492738615999997</v>
      </c>
      <c r="GF28" s="6">
        <v>65.368826748000004</v>
      </c>
      <c r="GG28" s="6">
        <v>42.244796712999985</v>
      </c>
      <c r="GH28" s="6">
        <v>26.420233436000011</v>
      </c>
      <c r="GI28" s="6">
        <v>38.768189438</v>
      </c>
      <c r="GJ28" s="6">
        <v>25.768518620000016</v>
      </c>
      <c r="GK28" s="6">
        <v>46.810759335000007</v>
      </c>
      <c r="GL28" s="7">
        <v>57.772600193999999</v>
      </c>
      <c r="GM28" s="7">
        <v>39.240101320999969</v>
      </c>
      <c r="GN28" s="7">
        <v>17.499632008000017</v>
      </c>
      <c r="GO28" s="7">
        <v>31.717522131999953</v>
      </c>
      <c r="GP28" s="7">
        <v>21.129381301999995</v>
      </c>
      <c r="GQ28" s="7">
        <v>30.680874046999989</v>
      </c>
      <c r="GR28" s="7">
        <v>71.191987847000007</v>
      </c>
      <c r="GS28" s="7">
        <v>27.999412394</v>
      </c>
      <c r="GT28" s="7">
        <v>14.564880704000011</v>
      </c>
      <c r="GU28" s="7">
        <v>36.172983152</v>
      </c>
      <c r="GV28" s="7">
        <v>21.713188147000007</v>
      </c>
      <c r="GW28" s="7">
        <v>40.849239096000034</v>
      </c>
      <c r="GX28" s="156">
        <v>71.910029922000007</v>
      </c>
      <c r="GY28" s="156">
        <v>6.1298802089999951</v>
      </c>
      <c r="GZ28" s="156">
        <v>74.701119045999988</v>
      </c>
      <c r="HA28" s="156">
        <v>58.803629598000001</v>
      </c>
      <c r="HB28" s="156">
        <v>38.300555744000015</v>
      </c>
      <c r="HC28" s="156">
        <v>31.926782346999985</v>
      </c>
      <c r="HD28" s="156">
        <v>67.447861251999996</v>
      </c>
      <c r="HE28" s="156">
        <v>72.609070334999998</v>
      </c>
      <c r="HF28" s="156">
        <v>32.852986579000003</v>
      </c>
      <c r="HG28" s="156">
        <v>84.880142232000011</v>
      </c>
      <c r="HH28" s="156">
        <v>40.665766089000009</v>
      </c>
      <c r="HI28" s="156">
        <v>82.361876553000016</v>
      </c>
      <c r="HJ28" s="161">
        <v>130.57416955999997</v>
      </c>
      <c r="HK28" s="161">
        <v>63.09560040300002</v>
      </c>
      <c r="HL28" s="161">
        <v>59.797651971000015</v>
      </c>
      <c r="HM28" s="161">
        <v>81.684857768000015</v>
      </c>
      <c r="HN28" s="161">
        <v>66.12901957199999</v>
      </c>
      <c r="HO28" s="161">
        <v>89.275037596999994</v>
      </c>
      <c r="HP28" s="161">
        <v>58.930540103000006</v>
      </c>
      <c r="HQ28" s="161">
        <v>92.624322244000012</v>
      </c>
      <c r="HR28" s="161">
        <v>49.298374607000007</v>
      </c>
      <c r="HS28" s="161">
        <v>65.639670867000007</v>
      </c>
      <c r="HT28" s="161">
        <v>77.023177613999991</v>
      </c>
      <c r="HU28" s="161">
        <v>177.592037893</v>
      </c>
      <c r="HV28" s="161">
        <v>60.698381690000012</v>
      </c>
      <c r="HW28" s="161">
        <v>49.647847802999983</v>
      </c>
      <c r="HX28" s="161">
        <v>49.164540545000023</v>
      </c>
      <c r="HY28" s="161">
        <v>56.793166078999988</v>
      </c>
      <c r="HZ28" s="161">
        <v>33.467882356000018</v>
      </c>
      <c r="IA28" s="161">
        <v>71.370683661000015</v>
      </c>
      <c r="IB28" s="161">
        <v>101.522776854</v>
      </c>
      <c r="IC28" s="161">
        <v>61.811228884999991</v>
      </c>
      <c r="ID28" s="161">
        <v>55.636508010999997</v>
      </c>
      <c r="IE28" s="161">
        <v>68.15649310000002</v>
      </c>
      <c r="IF28" s="161">
        <v>48.649626909000013</v>
      </c>
      <c r="IG28" s="161">
        <v>111.662326443</v>
      </c>
      <c r="IH28" s="161">
        <v>126.37367425399995</v>
      </c>
      <c r="II28" s="161">
        <v>64.933681858</v>
      </c>
      <c r="IJ28" s="161">
        <v>64.838573829000026</v>
      </c>
      <c r="IK28" s="161">
        <v>62.196176586000014</v>
      </c>
      <c r="IL28" s="161">
        <v>56.936305529000002</v>
      </c>
      <c r="IM28" s="161">
        <v>124.55680416599999</v>
      </c>
      <c r="IN28" s="161">
        <v>65.022837606999971</v>
      </c>
      <c r="IO28" s="161">
        <v>106.18561439899999</v>
      </c>
      <c r="IP28" s="161">
        <v>75.731175706999991</v>
      </c>
      <c r="IQ28" s="161">
        <v>67.607090838000005</v>
      </c>
      <c r="IR28" s="161">
        <v>83.707184425999998</v>
      </c>
      <c r="IS28" s="161">
        <v>167.28217706399997</v>
      </c>
      <c r="IT28" s="156">
        <v>75.202980044</v>
      </c>
      <c r="IU28" s="156">
        <v>66.040039349000025</v>
      </c>
      <c r="IV28" s="156">
        <v>67.198670362000001</v>
      </c>
      <c r="IW28" s="156">
        <v>65.103584609000009</v>
      </c>
      <c r="IX28" s="156">
        <v>5.5724037259999895</v>
      </c>
      <c r="IY28" s="156">
        <v>67.012085866000007</v>
      </c>
      <c r="IZ28" s="156">
        <v>51.597838917999994</v>
      </c>
      <c r="JA28" s="156"/>
      <c r="JB28" s="156"/>
      <c r="JC28" s="156"/>
      <c r="JD28" s="156"/>
      <c r="JE28" s="156"/>
    </row>
    <row r="29" spans="1:265" x14ac:dyDescent="0.25">
      <c r="A29" s="13" t="s">
        <v>21</v>
      </c>
      <c r="B29" s="14">
        <v>9.8432099299999987</v>
      </c>
      <c r="C29" s="14">
        <v>29.224816484000005</v>
      </c>
      <c r="D29" s="14">
        <v>23.275839553999997</v>
      </c>
      <c r="E29" s="14">
        <v>34.001325349000005</v>
      </c>
      <c r="F29" s="14">
        <v>19.382756897000004</v>
      </c>
      <c r="G29" s="14">
        <v>24.370253326</v>
      </c>
      <c r="H29" s="14">
        <v>24.859875092999999</v>
      </c>
      <c r="I29" s="14">
        <v>22.926335318999996</v>
      </c>
      <c r="J29" s="14">
        <v>31.315048390000001</v>
      </c>
      <c r="K29" s="14">
        <v>28.340058581000001</v>
      </c>
      <c r="L29" s="14">
        <v>53.612396838999999</v>
      </c>
      <c r="M29" s="14">
        <v>51.425550295000001</v>
      </c>
      <c r="N29" s="14">
        <v>14.943729494999999</v>
      </c>
      <c r="O29" s="14">
        <v>22.302006244000001</v>
      </c>
      <c r="P29" s="14">
        <v>26.968928156999997</v>
      </c>
      <c r="Q29" s="14">
        <v>51.34883880999999</v>
      </c>
      <c r="R29" s="14">
        <v>54.513193367999996</v>
      </c>
      <c r="S29" s="14">
        <v>29.753363990000004</v>
      </c>
      <c r="T29" s="14">
        <v>90.947081098000012</v>
      </c>
      <c r="U29" s="14">
        <v>58.885575231999994</v>
      </c>
      <c r="V29" s="14">
        <v>58.806589681000005</v>
      </c>
      <c r="W29" s="14">
        <v>53.420387024999997</v>
      </c>
      <c r="X29" s="14">
        <v>34.451512211000008</v>
      </c>
      <c r="Y29" s="14">
        <v>63.239944375999997</v>
      </c>
      <c r="Z29" s="14">
        <v>24.198626695000002</v>
      </c>
      <c r="AA29" s="14">
        <v>38.029352379000002</v>
      </c>
      <c r="AB29" s="14">
        <v>38.662500967</v>
      </c>
      <c r="AC29" s="14">
        <v>35.368611297000001</v>
      </c>
      <c r="AD29" s="14">
        <v>35.526677335000002</v>
      </c>
      <c r="AE29" s="14">
        <v>42.248446185999995</v>
      </c>
      <c r="AF29" s="14">
        <v>27.451349318000002</v>
      </c>
      <c r="AG29" s="14">
        <v>48.475898947999994</v>
      </c>
      <c r="AH29" s="14">
        <v>34.427788786000001</v>
      </c>
      <c r="AI29" s="14">
        <v>40.082418142999998</v>
      </c>
      <c r="AJ29" s="14">
        <v>47.996737451999998</v>
      </c>
      <c r="AK29" s="14">
        <v>67.277359390000001</v>
      </c>
      <c r="AL29" s="14">
        <v>163.61269384399998</v>
      </c>
      <c r="AM29" s="14">
        <v>27.326799420999997</v>
      </c>
      <c r="AN29" s="14">
        <v>42.871274025000005</v>
      </c>
      <c r="AO29" s="14">
        <v>31.683658822999998</v>
      </c>
      <c r="AP29" s="14">
        <v>36.789868260999995</v>
      </c>
      <c r="AQ29" s="14">
        <v>34.876279597</v>
      </c>
      <c r="AR29" s="14">
        <v>37.742776334000006</v>
      </c>
      <c r="AS29" s="14">
        <v>37.356873708999998</v>
      </c>
      <c r="AT29" s="14">
        <v>200.64102226400001</v>
      </c>
      <c r="AU29" s="14">
        <v>36.587630991999994</v>
      </c>
      <c r="AV29" s="14">
        <v>28.945565297000002</v>
      </c>
      <c r="AW29" s="14">
        <v>46.166446774999997</v>
      </c>
      <c r="AX29" s="14">
        <v>41.499953200999997</v>
      </c>
      <c r="AY29" s="14">
        <v>29.907490001999996</v>
      </c>
      <c r="AZ29" s="14">
        <v>143.70340393399999</v>
      </c>
      <c r="BA29" s="14">
        <v>29.950572113</v>
      </c>
      <c r="BB29" s="14">
        <v>178.33908824100004</v>
      </c>
      <c r="BC29" s="14">
        <v>29.745498656000002</v>
      </c>
      <c r="BD29" s="14">
        <v>38.860560649999996</v>
      </c>
      <c r="BE29" s="14">
        <v>91.473502092999993</v>
      </c>
      <c r="BF29" s="14">
        <v>56.824569105000002</v>
      </c>
      <c r="BG29" s="14">
        <v>183.859541065</v>
      </c>
      <c r="BH29" s="14">
        <v>64.005555909999998</v>
      </c>
      <c r="BI29" s="14">
        <v>44.950872727000004</v>
      </c>
      <c r="BJ29" s="14">
        <v>39.022958072999998</v>
      </c>
      <c r="BK29" s="14">
        <v>87.465265149000004</v>
      </c>
      <c r="BL29" s="14">
        <v>77.993895046000006</v>
      </c>
      <c r="BM29" s="14">
        <v>81.098783214999997</v>
      </c>
      <c r="BN29" s="14">
        <v>52.487339374000008</v>
      </c>
      <c r="BO29" s="14">
        <v>66.305703831999992</v>
      </c>
      <c r="BP29" s="14">
        <v>45.003201609999998</v>
      </c>
      <c r="BQ29" s="14">
        <v>45.512403493000008</v>
      </c>
      <c r="BR29" s="14">
        <v>39.275458882000002</v>
      </c>
      <c r="BS29" s="14">
        <v>39.337108060999995</v>
      </c>
      <c r="BT29" s="14">
        <v>227.00799291000001</v>
      </c>
      <c r="BU29" s="14">
        <v>129.97260075700004</v>
      </c>
      <c r="BV29" s="14">
        <v>194.20023736599995</v>
      </c>
      <c r="BW29" s="14">
        <v>37.598763885999993</v>
      </c>
      <c r="BX29" s="14">
        <v>45.536687605000004</v>
      </c>
      <c r="BY29" s="14">
        <v>111.83776848500001</v>
      </c>
      <c r="BZ29" s="14">
        <v>36.593241435000003</v>
      </c>
      <c r="CA29" s="14">
        <v>38.490001935000002</v>
      </c>
      <c r="CB29" s="14">
        <v>122.18044661900001</v>
      </c>
      <c r="CC29" s="14">
        <v>40.303892123000004</v>
      </c>
      <c r="CD29" s="14">
        <v>37.362384849000001</v>
      </c>
      <c r="CE29" s="14">
        <v>71.747326247000004</v>
      </c>
      <c r="CF29" s="14">
        <v>129.88342389599998</v>
      </c>
      <c r="CG29" s="14">
        <v>164.24129227399999</v>
      </c>
      <c r="CH29" s="14">
        <v>33.418827227999998</v>
      </c>
      <c r="CI29" s="14">
        <v>38.230547369</v>
      </c>
      <c r="CJ29" s="14">
        <v>56.025828982</v>
      </c>
      <c r="CK29" s="14">
        <v>44.055145586000002</v>
      </c>
      <c r="CL29" s="14">
        <v>41.291236111000003</v>
      </c>
      <c r="CM29" s="14">
        <v>53.763712743999996</v>
      </c>
      <c r="CN29" s="14">
        <v>48.318838645</v>
      </c>
      <c r="CO29" s="14">
        <v>41.533859924000005</v>
      </c>
      <c r="CP29" s="14">
        <v>46.661268695999993</v>
      </c>
      <c r="CQ29" s="14">
        <v>59.22730713</v>
      </c>
      <c r="CR29" s="14">
        <v>53.739201292999994</v>
      </c>
      <c r="CS29" s="14">
        <v>78.252772786000008</v>
      </c>
      <c r="CT29" s="14">
        <v>26.995365532999998</v>
      </c>
      <c r="CU29" s="14">
        <v>33.212607236000004</v>
      </c>
      <c r="CV29" s="14">
        <v>47.091542892</v>
      </c>
      <c r="CW29" s="14">
        <v>47.948602937000004</v>
      </c>
      <c r="CX29" s="14">
        <v>64.311193654999997</v>
      </c>
      <c r="CY29" s="14">
        <v>66.521941091000002</v>
      </c>
      <c r="CZ29" s="14">
        <v>33.553041580999995</v>
      </c>
      <c r="DA29" s="14">
        <v>70.096814592999991</v>
      </c>
      <c r="DB29" s="14">
        <v>58.796497654000007</v>
      </c>
      <c r="DC29" s="14">
        <v>52.198333945000002</v>
      </c>
      <c r="DD29" s="14">
        <v>62.186889439000005</v>
      </c>
      <c r="DE29" s="14">
        <v>70.167614827999998</v>
      </c>
      <c r="DF29" s="14">
        <v>55.221589428999998</v>
      </c>
      <c r="DG29" s="14">
        <v>52.972499851999999</v>
      </c>
      <c r="DH29" s="14">
        <v>63.976991043999995</v>
      </c>
      <c r="DI29" s="14">
        <v>54.023550025999995</v>
      </c>
      <c r="DJ29" s="14">
        <v>61.375199847000005</v>
      </c>
      <c r="DK29" s="14">
        <v>47.897953266999998</v>
      </c>
      <c r="DL29" s="14">
        <v>46.119074703999999</v>
      </c>
      <c r="DM29" s="14">
        <v>52.927847214000003</v>
      </c>
      <c r="DN29" s="14">
        <v>79.377117877999993</v>
      </c>
      <c r="DO29" s="14">
        <v>69.567877952000003</v>
      </c>
      <c r="DP29" s="14">
        <v>62.778317350999998</v>
      </c>
      <c r="DQ29" s="14">
        <v>541.72516850399995</v>
      </c>
      <c r="DR29" s="14">
        <v>160.41749537799998</v>
      </c>
      <c r="DS29" s="14">
        <v>85.49645534199999</v>
      </c>
      <c r="DT29" s="14">
        <v>175.84511557600001</v>
      </c>
      <c r="DU29" s="14">
        <v>213.95400113700003</v>
      </c>
      <c r="DV29" s="14">
        <v>106.40525911500001</v>
      </c>
      <c r="DW29" s="14">
        <v>114.833561265</v>
      </c>
      <c r="DX29" s="14">
        <v>110.91501189900001</v>
      </c>
      <c r="DY29" s="14">
        <v>118.25124955500002</v>
      </c>
      <c r="DZ29" s="14">
        <v>165.99078660599997</v>
      </c>
      <c r="EA29" s="14">
        <v>103.23500794500001</v>
      </c>
      <c r="EB29" s="14">
        <v>144.60435680899997</v>
      </c>
      <c r="EC29" s="14">
        <v>157.67516652700002</v>
      </c>
      <c r="ED29" s="14">
        <v>169.70173918000003</v>
      </c>
      <c r="EE29" s="14">
        <v>43.231051003999994</v>
      </c>
      <c r="EF29" s="14">
        <v>126.87233167200002</v>
      </c>
      <c r="EG29" s="14">
        <v>128.34914042399998</v>
      </c>
      <c r="EH29" s="14">
        <v>514.67150780899999</v>
      </c>
      <c r="EI29" s="14">
        <v>-158.05544835700002</v>
      </c>
      <c r="EJ29" s="14">
        <v>184.67534376699999</v>
      </c>
      <c r="EK29" s="14">
        <v>61.218751573999995</v>
      </c>
      <c r="EL29" s="14">
        <v>327.58188031300006</v>
      </c>
      <c r="EM29" s="14">
        <v>-41.221717308999978</v>
      </c>
      <c r="EN29" s="14">
        <v>124.24399837799999</v>
      </c>
      <c r="EO29" s="14">
        <v>130.71676837300001</v>
      </c>
      <c r="EP29" s="14">
        <v>254.63223211499999</v>
      </c>
      <c r="EQ29" s="14">
        <v>149.532699855</v>
      </c>
      <c r="ER29" s="14">
        <v>24.940923668000011</v>
      </c>
      <c r="ES29" s="14">
        <v>87.039759932999999</v>
      </c>
      <c r="ET29" s="14">
        <v>568.96470349399999</v>
      </c>
      <c r="EU29" s="14">
        <v>97.617518801000017</v>
      </c>
      <c r="EV29" s="14">
        <v>-94.039855442999965</v>
      </c>
      <c r="EW29" s="14">
        <v>323.591500575</v>
      </c>
      <c r="EX29" s="14">
        <v>189.08698820200001</v>
      </c>
      <c r="EY29" s="14">
        <v>179.92207641599998</v>
      </c>
      <c r="EZ29" s="14">
        <v>334.99173137400004</v>
      </c>
      <c r="FA29" s="14">
        <v>371.08275393799988</v>
      </c>
      <c r="FB29" s="14">
        <v>306.39717469999994</v>
      </c>
      <c r="FC29" s="14">
        <v>-161.75291257400002</v>
      </c>
      <c r="FD29" s="14">
        <v>135.448273769</v>
      </c>
      <c r="FE29" s="14">
        <v>91.924209724999997</v>
      </c>
      <c r="FF29" s="14">
        <v>160.06788310899998</v>
      </c>
      <c r="FG29" s="14">
        <v>217.266537548</v>
      </c>
      <c r="FH29" s="14">
        <v>105.548455635</v>
      </c>
      <c r="FI29" s="14">
        <v>697.64071368300006</v>
      </c>
      <c r="FJ29" s="14">
        <v>-75.444411686999956</v>
      </c>
      <c r="FK29" s="14">
        <v>114.59719030800001</v>
      </c>
      <c r="FL29" s="14">
        <v>233.79304609799999</v>
      </c>
      <c r="FM29" s="14">
        <v>150.090049655</v>
      </c>
      <c r="FN29" s="14">
        <v>244.35700563300006</v>
      </c>
      <c r="FO29" s="14">
        <v>244.96793529000001</v>
      </c>
      <c r="FP29" s="14">
        <v>414.41710999899999</v>
      </c>
      <c r="FQ29" s="14">
        <v>39.829942609000007</v>
      </c>
      <c r="FR29" s="14">
        <v>44.895271450999992</v>
      </c>
      <c r="FS29" s="14">
        <v>191.95358757099999</v>
      </c>
      <c r="FT29" s="14">
        <v>189.14219758999997</v>
      </c>
      <c r="FU29" s="14">
        <v>206.027707806</v>
      </c>
      <c r="FV29" s="14">
        <v>203.787755858</v>
      </c>
      <c r="FW29" s="14">
        <v>173.671216579</v>
      </c>
      <c r="FX29" s="14">
        <v>255.716303528</v>
      </c>
      <c r="FY29" s="14">
        <v>195.16672831399998</v>
      </c>
      <c r="FZ29" s="14">
        <v>310.44773642999996</v>
      </c>
      <c r="GA29" s="14">
        <v>227.41625907199997</v>
      </c>
      <c r="GB29" s="6">
        <v>237.538320481</v>
      </c>
      <c r="GC29" s="6">
        <v>248.83151310499997</v>
      </c>
      <c r="GD29" s="6">
        <v>262.83164353299998</v>
      </c>
      <c r="GE29" s="6">
        <v>233.27210575699996</v>
      </c>
      <c r="GF29" s="6">
        <v>226.20348623500001</v>
      </c>
      <c r="GG29" s="6">
        <v>229.83171622899999</v>
      </c>
      <c r="GH29" s="6">
        <v>219.09926888299995</v>
      </c>
      <c r="GI29" s="6">
        <v>242.581134975</v>
      </c>
      <c r="GJ29" s="6">
        <v>287.30063994200003</v>
      </c>
      <c r="GK29" s="6">
        <v>247.00032871200003</v>
      </c>
      <c r="GL29" s="7">
        <v>379.88411424899994</v>
      </c>
      <c r="GM29" s="7">
        <v>362.25549082799995</v>
      </c>
      <c r="GN29" s="7">
        <v>253.47338504999996</v>
      </c>
      <c r="GO29" s="7">
        <v>346.53652255900005</v>
      </c>
      <c r="GP29" s="7">
        <v>246.948807929</v>
      </c>
      <c r="GQ29" s="7">
        <v>282.65860137299995</v>
      </c>
      <c r="GR29" s="7">
        <v>248.18070585400002</v>
      </c>
      <c r="GS29" s="7">
        <v>225.79192209300001</v>
      </c>
      <c r="GT29" s="7">
        <v>249.61977875700006</v>
      </c>
      <c r="GU29" s="7">
        <v>246.17501105099996</v>
      </c>
      <c r="GV29" s="7">
        <v>247.74488142300001</v>
      </c>
      <c r="GW29" s="7">
        <v>260.97091493199991</v>
      </c>
      <c r="GX29" s="156">
        <v>238.56075348799999</v>
      </c>
      <c r="GY29" s="156">
        <v>266.793355453</v>
      </c>
      <c r="GZ29" s="156">
        <v>163.76800329799997</v>
      </c>
      <c r="HA29" s="156">
        <v>133.57240525100002</v>
      </c>
      <c r="HB29" s="156">
        <v>148.55740385600001</v>
      </c>
      <c r="HC29" s="156">
        <v>208.05895531399997</v>
      </c>
      <c r="HD29" s="156">
        <v>192.14873074100004</v>
      </c>
      <c r="HE29" s="156">
        <v>329.34838639100002</v>
      </c>
      <c r="HF29" s="156">
        <v>201.73798897999998</v>
      </c>
      <c r="HG29" s="156">
        <v>183.31055431299998</v>
      </c>
      <c r="HH29" s="156">
        <v>203.29307849600002</v>
      </c>
      <c r="HI29" s="156">
        <v>221.32942867100002</v>
      </c>
      <c r="HJ29" s="161">
        <v>133.68196651400001</v>
      </c>
      <c r="HK29" s="161">
        <v>161.82979137500001</v>
      </c>
      <c r="HL29" s="161">
        <v>173.21870353499997</v>
      </c>
      <c r="HM29" s="161">
        <v>163.85546116299997</v>
      </c>
      <c r="HN29" s="161">
        <v>150.80695566899999</v>
      </c>
      <c r="HO29" s="161">
        <v>164.462491333</v>
      </c>
      <c r="HP29" s="161">
        <v>198.23015065000001</v>
      </c>
      <c r="HQ29" s="161">
        <v>155.768709935</v>
      </c>
      <c r="HR29" s="161">
        <v>214.97694817200002</v>
      </c>
      <c r="HS29" s="161">
        <v>186.076656329</v>
      </c>
      <c r="HT29" s="161">
        <v>174.28302650000001</v>
      </c>
      <c r="HU29" s="161">
        <v>221.37050150100001</v>
      </c>
      <c r="HV29" s="161">
        <v>221.75073243899999</v>
      </c>
      <c r="HW29" s="161">
        <v>162.72662253000001</v>
      </c>
      <c r="HX29" s="161">
        <v>271.22546287199998</v>
      </c>
      <c r="HY29" s="161">
        <v>183.34028942099999</v>
      </c>
      <c r="HZ29" s="161">
        <v>216.43665375499998</v>
      </c>
      <c r="IA29" s="161">
        <v>198.51759183099998</v>
      </c>
      <c r="IB29" s="161">
        <v>180.70500549399995</v>
      </c>
      <c r="IC29" s="161">
        <v>201.674248562</v>
      </c>
      <c r="ID29" s="161">
        <v>274.45956372299997</v>
      </c>
      <c r="IE29" s="161">
        <v>213.76215403</v>
      </c>
      <c r="IF29" s="161">
        <v>233.72456317999999</v>
      </c>
      <c r="IG29" s="161">
        <v>244.51083553200002</v>
      </c>
      <c r="IH29" s="161">
        <v>192.73824389000001</v>
      </c>
      <c r="II29" s="161">
        <v>141.128896567</v>
      </c>
      <c r="IJ29" s="161">
        <v>291.13688149899997</v>
      </c>
      <c r="IK29" s="161">
        <v>184.084306086</v>
      </c>
      <c r="IL29" s="161">
        <v>207.89125955199998</v>
      </c>
      <c r="IM29" s="161">
        <v>201.85332927700003</v>
      </c>
      <c r="IN29" s="161">
        <v>302.51046200300004</v>
      </c>
      <c r="IO29" s="161">
        <v>241.91479683100002</v>
      </c>
      <c r="IP29" s="161">
        <v>201.90354255199998</v>
      </c>
      <c r="IQ29" s="161">
        <v>288.74648951</v>
      </c>
      <c r="IR29" s="161">
        <v>180.683101411</v>
      </c>
      <c r="IS29" s="161">
        <v>324.676279808</v>
      </c>
      <c r="IT29" s="156">
        <v>264.71724086</v>
      </c>
      <c r="IU29" s="156">
        <v>203.855445291</v>
      </c>
      <c r="IV29" s="156">
        <v>136.902177768</v>
      </c>
      <c r="IW29" s="156">
        <v>310.51190464000001</v>
      </c>
      <c r="IX29" s="156">
        <v>259.43339054299997</v>
      </c>
      <c r="IY29" s="156">
        <v>1106.8359399480003</v>
      </c>
      <c r="IZ29" s="156">
        <v>274.58959689000011</v>
      </c>
      <c r="JA29" s="156"/>
      <c r="JB29" s="156"/>
      <c r="JC29" s="156"/>
      <c r="JD29" s="156"/>
      <c r="JE29" s="156"/>
    </row>
    <row r="30" spans="1:265" x14ac:dyDescent="0.25">
      <c r="A30" s="13" t="s">
        <v>22</v>
      </c>
      <c r="B30" s="14">
        <v>1.1418978</v>
      </c>
      <c r="C30" s="14">
        <v>10.603341796</v>
      </c>
      <c r="D30" s="14">
        <v>0</v>
      </c>
      <c r="E30" s="14">
        <v>-1.1418978</v>
      </c>
      <c r="F30" s="14">
        <v>0</v>
      </c>
      <c r="G30" s="14">
        <v>0</v>
      </c>
      <c r="H30" s="14">
        <v>0</v>
      </c>
      <c r="I30" s="14">
        <v>0</v>
      </c>
      <c r="J30" s="14">
        <v>6.22</v>
      </c>
      <c r="K30" s="14">
        <v>0</v>
      </c>
      <c r="L30" s="14">
        <v>30.85</v>
      </c>
      <c r="M30" s="14">
        <v>0</v>
      </c>
      <c r="N30" s="14">
        <v>0</v>
      </c>
      <c r="O30" s="14">
        <v>0</v>
      </c>
      <c r="P30" s="14">
        <v>0</v>
      </c>
      <c r="Q30" s="14">
        <v>28.6</v>
      </c>
      <c r="R30" s="14">
        <v>28.431305823999999</v>
      </c>
      <c r="S30" s="14">
        <v>0</v>
      </c>
      <c r="T30" s="14">
        <v>58.086289878000002</v>
      </c>
      <c r="U30" s="14">
        <v>29.999723636999999</v>
      </c>
      <c r="V30" s="14">
        <v>30.640205641000001</v>
      </c>
      <c r="W30" s="14">
        <v>29.990232631999998</v>
      </c>
      <c r="X30" s="14">
        <v>0</v>
      </c>
      <c r="Y30" s="14">
        <v>14.726247755000001</v>
      </c>
      <c r="Z30" s="14">
        <v>9.5674511530000004</v>
      </c>
      <c r="AA30" s="14">
        <v>10.561345394</v>
      </c>
      <c r="AB30" s="14">
        <v>10.51152933</v>
      </c>
      <c r="AC30" s="14">
        <v>3.56484347</v>
      </c>
      <c r="AD30" s="14">
        <v>3.1979194999999998</v>
      </c>
      <c r="AE30" s="14">
        <v>17.355477458000003</v>
      </c>
      <c r="AF30" s="14">
        <v>0</v>
      </c>
      <c r="AG30" s="14">
        <v>18.359417544999999</v>
      </c>
      <c r="AH30" s="14">
        <v>0</v>
      </c>
      <c r="AI30" s="14">
        <v>8.8556205800000001</v>
      </c>
      <c r="AJ30" s="14">
        <v>18.560992978999998</v>
      </c>
      <c r="AK30" s="14">
        <v>0</v>
      </c>
      <c r="AL30" s="14">
        <v>136.00196669599998</v>
      </c>
      <c r="AM30" s="14">
        <v>0</v>
      </c>
      <c r="AN30" s="14">
        <v>10.190724968</v>
      </c>
      <c r="AO30" s="14">
        <v>0</v>
      </c>
      <c r="AP30" s="14">
        <v>0</v>
      </c>
      <c r="AQ30" s="14">
        <v>6.7290461070000003</v>
      </c>
      <c r="AR30" s="14">
        <v>0</v>
      </c>
      <c r="AS30" s="14">
        <v>0</v>
      </c>
      <c r="AT30" s="14">
        <v>163.19999999999999</v>
      </c>
      <c r="AU30" s="14">
        <v>0</v>
      </c>
      <c r="AV30" s="14">
        <v>0</v>
      </c>
      <c r="AW30" s="14">
        <v>0</v>
      </c>
      <c r="AX30" s="14">
        <v>15.553595251999999</v>
      </c>
      <c r="AY30" s="14">
        <v>0</v>
      </c>
      <c r="AZ30" s="14">
        <v>102</v>
      </c>
      <c r="BA30" s="14">
        <v>0</v>
      </c>
      <c r="BB30" s="14">
        <v>143.10098967800002</v>
      </c>
      <c r="BC30" s="14">
        <v>0</v>
      </c>
      <c r="BD30" s="14">
        <v>0</v>
      </c>
      <c r="BE30" s="14">
        <v>50.95</v>
      </c>
      <c r="BF30" s="14">
        <v>19.84</v>
      </c>
      <c r="BG30" s="14">
        <v>148.15</v>
      </c>
      <c r="BH30" s="14">
        <v>23</v>
      </c>
      <c r="BI30" s="14">
        <v>0</v>
      </c>
      <c r="BJ30" s="14">
        <v>0</v>
      </c>
      <c r="BK30" s="14">
        <v>46.9</v>
      </c>
      <c r="BL30" s="14">
        <v>46</v>
      </c>
      <c r="BM30" s="14">
        <v>43.8</v>
      </c>
      <c r="BN30" s="14">
        <v>12.494814034000001</v>
      </c>
      <c r="BO30" s="14">
        <v>27.829152894</v>
      </c>
      <c r="BP30" s="14">
        <v>0</v>
      </c>
      <c r="BQ30" s="14">
        <v>0</v>
      </c>
      <c r="BR30" s="14">
        <v>0</v>
      </c>
      <c r="BS30" s="14">
        <v>0</v>
      </c>
      <c r="BT30" s="14">
        <v>194.1</v>
      </c>
      <c r="BU30" s="14">
        <v>82.62</v>
      </c>
      <c r="BV30" s="14">
        <v>164.46</v>
      </c>
      <c r="BW30" s="14">
        <v>0</v>
      </c>
      <c r="BX30" s="14">
        <v>0</v>
      </c>
      <c r="BY30" s="14">
        <v>75.099999999999994</v>
      </c>
      <c r="BZ30" s="14">
        <v>0</v>
      </c>
      <c r="CA30" s="14">
        <v>0</v>
      </c>
      <c r="CB30" s="14">
        <v>89.82</v>
      </c>
      <c r="CC30" s="14">
        <v>0</v>
      </c>
      <c r="CD30" s="14">
        <v>0</v>
      </c>
      <c r="CE30" s="14">
        <v>29.25</v>
      </c>
      <c r="CF30" s="14">
        <v>91.555000000000007</v>
      </c>
      <c r="CG30" s="14">
        <v>106.61</v>
      </c>
      <c r="CH30" s="14">
        <v>0</v>
      </c>
      <c r="CI30" s="14">
        <v>0</v>
      </c>
      <c r="CJ30" s="14">
        <v>0</v>
      </c>
      <c r="CK30" s="14">
        <v>0</v>
      </c>
      <c r="CL30" s="14">
        <v>0</v>
      </c>
      <c r="CM30" s="14">
        <v>0</v>
      </c>
      <c r="CN30" s="14">
        <v>0</v>
      </c>
      <c r="CO30" s="14">
        <v>0</v>
      </c>
      <c r="CP30" s="14">
        <v>0</v>
      </c>
      <c r="CQ30" s="14">
        <v>0</v>
      </c>
      <c r="CR30" s="14">
        <v>0</v>
      </c>
      <c r="CS30" s="14">
        <v>0</v>
      </c>
      <c r="CT30" s="14">
        <v>0</v>
      </c>
      <c r="CU30" s="14">
        <v>0</v>
      </c>
      <c r="CV30" s="14">
        <v>0</v>
      </c>
      <c r="CW30" s="14">
        <v>0</v>
      </c>
      <c r="CX30" s="14">
        <v>0</v>
      </c>
      <c r="CY30" s="14">
        <v>0</v>
      </c>
      <c r="CZ30" s="14">
        <v>0</v>
      </c>
      <c r="DA30" s="14">
        <v>0</v>
      </c>
      <c r="DB30" s="14">
        <v>0</v>
      </c>
      <c r="DC30" s="14">
        <v>0</v>
      </c>
      <c r="DD30" s="14">
        <v>0</v>
      </c>
      <c r="DE30" s="14">
        <v>0</v>
      </c>
      <c r="DF30" s="14">
        <v>0</v>
      </c>
      <c r="DG30" s="14">
        <v>0</v>
      </c>
      <c r="DH30" s="14">
        <v>0</v>
      </c>
      <c r="DI30" s="14">
        <v>0</v>
      </c>
      <c r="DJ30" s="14">
        <v>0</v>
      </c>
      <c r="DK30" s="14">
        <v>0</v>
      </c>
      <c r="DL30" s="14">
        <v>0</v>
      </c>
      <c r="DM30" s="14">
        <v>0</v>
      </c>
      <c r="DN30" s="14">
        <v>0</v>
      </c>
      <c r="DO30" s="14">
        <v>0</v>
      </c>
      <c r="DP30" s="14">
        <v>0</v>
      </c>
      <c r="DQ30" s="14">
        <v>466.46346840000001</v>
      </c>
      <c r="DR30" s="14">
        <v>113.932980822</v>
      </c>
      <c r="DS30" s="14">
        <v>36.020393914000003</v>
      </c>
      <c r="DT30" s="14">
        <v>113.60788879900001</v>
      </c>
      <c r="DU30" s="14">
        <v>148.15719953500002</v>
      </c>
      <c r="DV30" s="14">
        <v>44.388132403</v>
      </c>
      <c r="DW30" s="14">
        <v>54.231006012999998</v>
      </c>
      <c r="DX30" s="14">
        <v>44.663341686999999</v>
      </c>
      <c r="DY30" s="14">
        <v>50.407442410000002</v>
      </c>
      <c r="DZ30" s="14">
        <v>96.282308876000002</v>
      </c>
      <c r="EA30" s="14">
        <v>38.997282104</v>
      </c>
      <c r="EB30" s="14">
        <v>79.922293685</v>
      </c>
      <c r="EC30" s="14">
        <v>85.66150338700001</v>
      </c>
      <c r="ED30" s="14">
        <v>111.15883294000001</v>
      </c>
      <c r="EE30" s="14">
        <v>20.798126487000001</v>
      </c>
      <c r="EF30" s="14">
        <v>44.889648519000005</v>
      </c>
      <c r="EG30" s="14">
        <v>46.923424769000007</v>
      </c>
      <c r="EH30" s="14">
        <v>435.66509496999998</v>
      </c>
      <c r="EI30" s="14">
        <v>-228.43750460199999</v>
      </c>
      <c r="EJ30" s="14">
        <v>97.613543442999998</v>
      </c>
      <c r="EK30" s="14">
        <v>-42.842094177999996</v>
      </c>
      <c r="EL30" s="14">
        <v>246.335008974</v>
      </c>
      <c r="EM30" s="14">
        <v>-138.87628460099998</v>
      </c>
      <c r="EN30" s="14">
        <v>41.338541886000002</v>
      </c>
      <c r="EO30" s="14">
        <v>17.09327803</v>
      </c>
      <c r="EP30" s="14">
        <v>186.20797299200001</v>
      </c>
      <c r="EQ30" s="14">
        <v>36.115813232999997</v>
      </c>
      <c r="ER30" s="14">
        <v>-73.879100151999992</v>
      </c>
      <c r="ES30" s="14">
        <v>2.0629881489999997</v>
      </c>
      <c r="ET30" s="14">
        <v>491.01591135800004</v>
      </c>
      <c r="EU30" s="14">
        <v>19.910600248000001</v>
      </c>
      <c r="EV30" s="14">
        <v>-177.18293635000001</v>
      </c>
      <c r="EW30" s="14">
        <v>233.71796346900001</v>
      </c>
      <c r="EX30" s="14">
        <v>104.051652275</v>
      </c>
      <c r="EY30" s="14">
        <v>92.338712279000006</v>
      </c>
      <c r="EZ30" s="14">
        <v>242.09184970300001</v>
      </c>
      <c r="FA30" s="14">
        <v>276.808156575</v>
      </c>
      <c r="FB30" s="14">
        <v>232.38614193699999</v>
      </c>
      <c r="FC30" s="14">
        <v>-238.89801901700002</v>
      </c>
      <c r="FD30" s="14">
        <v>40.510664476999999</v>
      </c>
      <c r="FE30" s="14">
        <v>0.86107829300000049</v>
      </c>
      <c r="FF30" s="14">
        <v>78.081160114999989</v>
      </c>
      <c r="FG30" s="14">
        <v>126.42589055100001</v>
      </c>
      <c r="FH30" s="14">
        <v>23.089323701000001</v>
      </c>
      <c r="FI30" s="14">
        <v>606.40411941900004</v>
      </c>
      <c r="FJ30" s="14">
        <v>-171.36121612899998</v>
      </c>
      <c r="FK30" s="14">
        <v>19.575108518</v>
      </c>
      <c r="FL30" s="14">
        <v>127.91896304599999</v>
      </c>
      <c r="FM30" s="14">
        <v>48.996965676000002</v>
      </c>
      <c r="FN30" s="14">
        <v>162.85134850200001</v>
      </c>
      <c r="FO30" s="14">
        <v>158.28039791500001</v>
      </c>
      <c r="FP30" s="14">
        <v>303.110237267</v>
      </c>
      <c r="FQ30" s="14">
        <v>-32.651095445999999</v>
      </c>
      <c r="FR30" s="14">
        <v>-53.926814701000005</v>
      </c>
      <c r="FS30" s="14">
        <v>99.249079743999985</v>
      </c>
      <c r="FT30" s="14">
        <v>92.166523873000003</v>
      </c>
      <c r="FU30" s="14">
        <v>94.911461869000007</v>
      </c>
      <c r="FV30" s="14">
        <v>108.42368992500002</v>
      </c>
      <c r="FW30" s="14">
        <v>81.938060233000002</v>
      </c>
      <c r="FX30" s="14">
        <v>155.5838981</v>
      </c>
      <c r="FY30" s="14">
        <v>74.857247697000005</v>
      </c>
      <c r="FZ30" s="14">
        <v>212.17223223799999</v>
      </c>
      <c r="GA30" s="14">
        <v>138.44496540599999</v>
      </c>
      <c r="GB30" s="6">
        <v>137.45934925399999</v>
      </c>
      <c r="GC30" s="6">
        <v>141.74504888799999</v>
      </c>
      <c r="GD30" s="6">
        <v>168.765892611</v>
      </c>
      <c r="GE30" s="6">
        <v>128.39257415</v>
      </c>
      <c r="GF30" s="6">
        <v>126.00996011299999</v>
      </c>
      <c r="GG30" s="6">
        <v>117.88960717400001</v>
      </c>
      <c r="GH30" s="6">
        <v>116.60361727</v>
      </c>
      <c r="GI30" s="6">
        <v>133.115419366</v>
      </c>
      <c r="GJ30" s="6">
        <v>177.93503632299999</v>
      </c>
      <c r="GK30" s="6">
        <v>146.03441861100001</v>
      </c>
      <c r="GL30" s="7">
        <v>278.26550660700002</v>
      </c>
      <c r="GM30" s="7">
        <v>269.92143954699998</v>
      </c>
      <c r="GN30" s="7">
        <v>141.405686911</v>
      </c>
      <c r="GO30" s="7">
        <v>241.69130142</v>
      </c>
      <c r="GP30" s="7">
        <v>147.30820639199999</v>
      </c>
      <c r="GQ30" s="7">
        <v>138.20568113900001</v>
      </c>
      <c r="GR30" s="7">
        <v>136.13285507099999</v>
      </c>
      <c r="GS30" s="7">
        <v>117.094024979</v>
      </c>
      <c r="GT30" s="7">
        <v>137.44093889300001</v>
      </c>
      <c r="GU30" s="7">
        <v>135.756533045</v>
      </c>
      <c r="GV30" s="7">
        <v>143.92891996699998</v>
      </c>
      <c r="GW30" s="7">
        <v>139.73530526499999</v>
      </c>
      <c r="GX30" s="156">
        <v>133.66387306199999</v>
      </c>
      <c r="GY30" s="156">
        <v>156.944410347</v>
      </c>
      <c r="GZ30" s="156">
        <v>76.656736678999991</v>
      </c>
      <c r="HA30" s="156">
        <v>99.617723335000008</v>
      </c>
      <c r="HB30" s="156">
        <v>99.983757565000005</v>
      </c>
      <c r="HC30" s="156">
        <v>116.22580768899999</v>
      </c>
      <c r="HD30" s="156">
        <v>105.783963324</v>
      </c>
      <c r="HE30" s="156">
        <v>257.034220065</v>
      </c>
      <c r="HF30" s="156">
        <v>101.780545522</v>
      </c>
      <c r="HG30" s="156">
        <v>84.884670599999993</v>
      </c>
      <c r="HH30" s="156">
        <v>110.30700200199999</v>
      </c>
      <c r="HI30" s="156">
        <v>107.50093607300001</v>
      </c>
      <c r="HJ30" s="161">
        <v>58.889473811000002</v>
      </c>
      <c r="HK30" s="161">
        <v>60.207409268000006</v>
      </c>
      <c r="HL30" s="161">
        <v>53.670452429999997</v>
      </c>
      <c r="HM30" s="161">
        <v>65.454925552999995</v>
      </c>
      <c r="HN30" s="161">
        <v>48.401431700000003</v>
      </c>
      <c r="HO30" s="161">
        <v>43.134576957</v>
      </c>
      <c r="HP30" s="161">
        <v>88.247982499999992</v>
      </c>
      <c r="HQ30" s="161">
        <v>39.509312711999996</v>
      </c>
      <c r="HR30" s="161">
        <v>96.418473372000008</v>
      </c>
      <c r="HS30" s="161">
        <v>68.531983366000006</v>
      </c>
      <c r="HT30" s="161">
        <v>53.915864033000005</v>
      </c>
      <c r="HU30" s="161">
        <v>71.756035335000007</v>
      </c>
      <c r="HV30" s="161">
        <v>116.838972883</v>
      </c>
      <c r="HW30" s="161">
        <v>51.711051343000001</v>
      </c>
      <c r="HX30" s="161">
        <v>128.87679800000001</v>
      </c>
      <c r="HY30" s="161">
        <v>65.645176014</v>
      </c>
      <c r="HZ30" s="161">
        <v>98.932687089999988</v>
      </c>
      <c r="IA30" s="161">
        <v>71.320325772999993</v>
      </c>
      <c r="IB30" s="161">
        <v>53.905637566999999</v>
      </c>
      <c r="IC30" s="161">
        <v>72.727764180999998</v>
      </c>
      <c r="ID30" s="161">
        <v>82.201665011999992</v>
      </c>
      <c r="IE30" s="161">
        <v>79.19133300499999</v>
      </c>
      <c r="IF30" s="161">
        <v>75.662585051999997</v>
      </c>
      <c r="IG30" s="161">
        <v>91.952377131000006</v>
      </c>
      <c r="IH30" s="161">
        <v>80.340349242000002</v>
      </c>
      <c r="II30" s="161">
        <v>26.54330878</v>
      </c>
      <c r="IJ30" s="161">
        <v>127.12307939899999</v>
      </c>
      <c r="IK30" s="161">
        <v>73.890192271000004</v>
      </c>
      <c r="IL30" s="161">
        <v>84.579648706</v>
      </c>
      <c r="IM30" s="161">
        <v>76.998602027000004</v>
      </c>
      <c r="IN30" s="161">
        <v>155.02277856800001</v>
      </c>
      <c r="IO30" s="161">
        <v>91.699884381999993</v>
      </c>
      <c r="IP30" s="161">
        <v>67.447626024000002</v>
      </c>
      <c r="IQ30" s="161">
        <v>142.550810251</v>
      </c>
      <c r="IR30" s="161">
        <v>57.667547211000006</v>
      </c>
      <c r="IS30" s="161">
        <v>22.212598332000002</v>
      </c>
      <c r="IT30" s="156">
        <v>155.99655390699999</v>
      </c>
      <c r="IU30" s="156">
        <v>78.298533974999998</v>
      </c>
      <c r="IV30" s="156">
        <v>30.205820531000001</v>
      </c>
      <c r="IW30" s="156">
        <v>55.440421448000002</v>
      </c>
      <c r="IX30" s="156">
        <v>107.164288677</v>
      </c>
      <c r="IY30" s="156">
        <v>975.26797809700008</v>
      </c>
      <c r="IZ30" s="156">
        <v>216.944903315</v>
      </c>
      <c r="JA30" s="156"/>
      <c r="JB30" s="156"/>
      <c r="JC30" s="156"/>
      <c r="JD30" s="156"/>
      <c r="JE30" s="156"/>
    </row>
    <row r="31" spans="1:265" x14ac:dyDescent="0.25">
      <c r="A31" s="19" t="s">
        <v>23</v>
      </c>
      <c r="B31" s="14">
        <v>8.7013121299999998</v>
      </c>
      <c r="C31" s="14">
        <v>18.621474688000003</v>
      </c>
      <c r="D31" s="14">
        <v>23.275839553999997</v>
      </c>
      <c r="E31" s="14">
        <v>35.143223149000008</v>
      </c>
      <c r="F31" s="14">
        <v>19.382756897</v>
      </c>
      <c r="G31" s="14">
        <v>24.370253326</v>
      </c>
      <c r="H31" s="14">
        <v>24.859875093000003</v>
      </c>
      <c r="I31" s="14">
        <v>22.926335319</v>
      </c>
      <c r="J31" s="14">
        <v>25.095048389999999</v>
      </c>
      <c r="K31" s="14">
        <v>28.340058581000001</v>
      </c>
      <c r="L31" s="14">
        <v>22.762396839000004</v>
      </c>
      <c r="M31" s="14">
        <v>51.425550295000001</v>
      </c>
      <c r="N31" s="14">
        <v>14.943729494999999</v>
      </c>
      <c r="O31" s="14">
        <v>22.302006244000001</v>
      </c>
      <c r="P31" s="14">
        <v>26.968928156999997</v>
      </c>
      <c r="Q31" s="14">
        <v>22.748838809999999</v>
      </c>
      <c r="R31" s="14">
        <v>26.081887543999997</v>
      </c>
      <c r="S31" s="14">
        <v>29.753363990000004</v>
      </c>
      <c r="T31" s="14">
        <v>32.860791219999996</v>
      </c>
      <c r="U31" s="14">
        <v>28.885851594999998</v>
      </c>
      <c r="V31" s="14">
        <v>28.166384040000004</v>
      </c>
      <c r="W31" s="14">
        <v>23.430154392999999</v>
      </c>
      <c r="X31" s="14">
        <v>34.451512211000001</v>
      </c>
      <c r="Y31" s="14">
        <v>48.513696620999994</v>
      </c>
      <c r="Z31" s="14">
        <v>14.631175541999999</v>
      </c>
      <c r="AA31" s="14">
        <v>27.468006984999999</v>
      </c>
      <c r="AB31" s="14">
        <v>28.150971637000001</v>
      </c>
      <c r="AC31" s="14">
        <v>31.803767827000005</v>
      </c>
      <c r="AD31" s="14">
        <v>32.328757834999998</v>
      </c>
      <c r="AE31" s="14">
        <v>24.892968728000003</v>
      </c>
      <c r="AF31" s="14">
        <v>27.451349318000002</v>
      </c>
      <c r="AG31" s="14">
        <v>30.116481403000002</v>
      </c>
      <c r="AH31" s="14">
        <v>34.427788786000008</v>
      </c>
      <c r="AI31" s="14">
        <v>31.226797563000002</v>
      </c>
      <c r="AJ31" s="14">
        <v>29.435744472999996</v>
      </c>
      <c r="AK31" s="14">
        <v>67.277359390000001</v>
      </c>
      <c r="AL31" s="14">
        <v>27.610727147999999</v>
      </c>
      <c r="AM31" s="14">
        <v>27.326799421</v>
      </c>
      <c r="AN31" s="14">
        <v>32.680549057</v>
      </c>
      <c r="AO31" s="14">
        <v>31.683658822999998</v>
      </c>
      <c r="AP31" s="14">
        <v>36.789868260999995</v>
      </c>
      <c r="AQ31" s="14">
        <v>28.147233489999998</v>
      </c>
      <c r="AR31" s="14">
        <v>37.742776333999998</v>
      </c>
      <c r="AS31" s="14">
        <v>37.356873708999998</v>
      </c>
      <c r="AT31" s="14">
        <v>37.441022263999997</v>
      </c>
      <c r="AU31" s="14">
        <v>36.587630992000001</v>
      </c>
      <c r="AV31" s="14">
        <v>28.945565297000002</v>
      </c>
      <c r="AW31" s="14">
        <v>46.166446775000004</v>
      </c>
      <c r="AX31" s="14">
        <v>25.946357948999999</v>
      </c>
      <c r="AY31" s="14">
        <v>29.907490001999999</v>
      </c>
      <c r="AZ31" s="14">
        <v>41.703403933999994</v>
      </c>
      <c r="BA31" s="14">
        <v>29.950572113</v>
      </c>
      <c r="BB31" s="14">
        <v>35.238098563000001</v>
      </c>
      <c r="BC31" s="14">
        <v>29.745498655999999</v>
      </c>
      <c r="BD31" s="14">
        <v>38.860560649999996</v>
      </c>
      <c r="BE31" s="14">
        <v>40.523502092999998</v>
      </c>
      <c r="BF31" s="14">
        <v>36.984569105000006</v>
      </c>
      <c r="BG31" s="14">
        <v>35.709541065000003</v>
      </c>
      <c r="BH31" s="14">
        <v>41.005555909999998</v>
      </c>
      <c r="BI31" s="14">
        <v>44.950872727000004</v>
      </c>
      <c r="BJ31" s="14">
        <v>39.022958072999998</v>
      </c>
      <c r="BK31" s="14">
        <v>40.565265148999998</v>
      </c>
      <c r="BL31" s="14">
        <v>31.993895045999999</v>
      </c>
      <c r="BM31" s="14">
        <v>37.298783215</v>
      </c>
      <c r="BN31" s="14">
        <v>39.99252534</v>
      </c>
      <c r="BO31" s="14">
        <v>38.476550938000003</v>
      </c>
      <c r="BP31" s="14">
        <v>45.003201609999998</v>
      </c>
      <c r="BQ31" s="14">
        <v>45.512403493000008</v>
      </c>
      <c r="BR31" s="14">
        <v>39.275458882000009</v>
      </c>
      <c r="BS31" s="14">
        <v>39.337108061000002</v>
      </c>
      <c r="BT31" s="14">
        <v>32.907992910000004</v>
      </c>
      <c r="BU31" s="14">
        <v>47.352600757000005</v>
      </c>
      <c r="BV31" s="14">
        <v>29.740237365999999</v>
      </c>
      <c r="BW31" s="14">
        <v>37.598763886</v>
      </c>
      <c r="BX31" s="14">
        <v>45.536687605000004</v>
      </c>
      <c r="BY31" s="14">
        <v>36.737768485000004</v>
      </c>
      <c r="BZ31" s="14">
        <v>36.593241434999996</v>
      </c>
      <c r="CA31" s="14">
        <v>38.490001935000002</v>
      </c>
      <c r="CB31" s="14">
        <v>32.360446618999994</v>
      </c>
      <c r="CC31" s="14">
        <v>40.303892123000004</v>
      </c>
      <c r="CD31" s="14">
        <v>37.362384849000001</v>
      </c>
      <c r="CE31" s="14">
        <v>42.497326247000004</v>
      </c>
      <c r="CF31" s="14">
        <v>38.32842389599999</v>
      </c>
      <c r="CG31" s="14">
        <v>57.631292273999989</v>
      </c>
      <c r="CH31" s="14">
        <v>33.418827227999998</v>
      </c>
      <c r="CI31" s="14">
        <v>38.230547369</v>
      </c>
      <c r="CJ31" s="14">
        <v>56.025828982</v>
      </c>
      <c r="CK31" s="14">
        <v>44.055145586000002</v>
      </c>
      <c r="CL31" s="14">
        <v>41.291236111000003</v>
      </c>
      <c r="CM31" s="14">
        <v>53.763712743999996</v>
      </c>
      <c r="CN31" s="14">
        <v>48.318838645</v>
      </c>
      <c r="CO31" s="14">
        <v>41.533859924000005</v>
      </c>
      <c r="CP31" s="14">
        <v>46.661268696</v>
      </c>
      <c r="CQ31" s="14">
        <v>59.22730713</v>
      </c>
      <c r="CR31" s="14">
        <v>53.739201292999994</v>
      </c>
      <c r="CS31" s="14">
        <v>78.252772786000023</v>
      </c>
      <c r="CT31" s="14">
        <v>26.995365533000001</v>
      </c>
      <c r="CU31" s="14">
        <v>33.212607236000004</v>
      </c>
      <c r="CV31" s="14">
        <v>47.091542892000007</v>
      </c>
      <c r="CW31" s="14">
        <v>47.948602937000004</v>
      </c>
      <c r="CX31" s="14">
        <v>64.311193654999997</v>
      </c>
      <c r="CY31" s="14">
        <v>66.521941091000002</v>
      </c>
      <c r="CZ31" s="14">
        <v>33.553041580999995</v>
      </c>
      <c r="DA31" s="14">
        <v>70.096814592999991</v>
      </c>
      <c r="DB31" s="14">
        <v>58.796497654000014</v>
      </c>
      <c r="DC31" s="14">
        <v>52.198333944999995</v>
      </c>
      <c r="DD31" s="14">
        <v>62.186889438999998</v>
      </c>
      <c r="DE31" s="14">
        <v>70.167614827999984</v>
      </c>
      <c r="DF31" s="14">
        <v>55.221589428999998</v>
      </c>
      <c r="DG31" s="14">
        <v>52.972499851999991</v>
      </c>
      <c r="DH31" s="14">
        <v>63.976991044000002</v>
      </c>
      <c r="DI31" s="14">
        <v>54.023550025999995</v>
      </c>
      <c r="DJ31" s="14">
        <v>61.375199847000005</v>
      </c>
      <c r="DK31" s="14">
        <v>47.897953267000005</v>
      </c>
      <c r="DL31" s="14">
        <v>46.119074703999999</v>
      </c>
      <c r="DM31" s="14">
        <v>52.92784721400001</v>
      </c>
      <c r="DN31" s="14">
        <v>79.377117877999993</v>
      </c>
      <c r="DO31" s="14">
        <v>69.567877952000003</v>
      </c>
      <c r="DP31" s="14">
        <v>62.778317350999998</v>
      </c>
      <c r="DQ31" s="14">
        <v>75.261700103999985</v>
      </c>
      <c r="DR31" s="14">
        <v>46.484514556000008</v>
      </c>
      <c r="DS31" s="14">
        <v>49.476061427999994</v>
      </c>
      <c r="DT31" s="14">
        <v>62.237226777000004</v>
      </c>
      <c r="DU31" s="14">
        <v>65.796801602000002</v>
      </c>
      <c r="DV31" s="14">
        <v>62.017126712</v>
      </c>
      <c r="DW31" s="14">
        <v>60.602555252000009</v>
      </c>
      <c r="DX31" s="14">
        <v>66.251670211999993</v>
      </c>
      <c r="DY31" s="14">
        <v>67.843807145</v>
      </c>
      <c r="DZ31" s="14">
        <v>69.708477729999984</v>
      </c>
      <c r="EA31" s="14">
        <v>64.237725841</v>
      </c>
      <c r="EB31" s="14">
        <v>64.682063123999995</v>
      </c>
      <c r="EC31" s="14">
        <v>72.013663139999991</v>
      </c>
      <c r="ED31" s="14">
        <v>58.542906239999994</v>
      </c>
      <c r="EE31" s="14">
        <v>22.432924516999996</v>
      </c>
      <c r="EF31" s="14">
        <v>81.982683153000011</v>
      </c>
      <c r="EG31" s="14">
        <v>81.425715655000005</v>
      </c>
      <c r="EH31" s="14">
        <v>79.006412838999992</v>
      </c>
      <c r="EI31" s="14">
        <v>70.382056244999987</v>
      </c>
      <c r="EJ31" s="14">
        <v>87.061800323999989</v>
      </c>
      <c r="EK31" s="14">
        <v>104.06084575199999</v>
      </c>
      <c r="EL31" s="14">
        <v>81.246871339000009</v>
      </c>
      <c r="EM31" s="14">
        <v>97.654567291999996</v>
      </c>
      <c r="EN31" s="14">
        <v>82.905456491999999</v>
      </c>
      <c r="EO31" s="14">
        <v>113.62349034300001</v>
      </c>
      <c r="EP31" s="14">
        <v>68.424259122999999</v>
      </c>
      <c r="EQ31" s="14">
        <v>113.41688662199999</v>
      </c>
      <c r="ER31" s="14">
        <v>98.820023820000003</v>
      </c>
      <c r="ES31" s="14">
        <v>84.976771783999993</v>
      </c>
      <c r="ET31" s="14">
        <v>77.948792136000009</v>
      </c>
      <c r="EU31" s="14">
        <v>77.706918553000008</v>
      </c>
      <c r="EV31" s="14">
        <v>83.143080906999998</v>
      </c>
      <c r="EW31" s="14">
        <v>89.873537106000001</v>
      </c>
      <c r="EX31" s="14">
        <v>85.035335926999991</v>
      </c>
      <c r="EY31" s="14">
        <v>87.583364137000004</v>
      </c>
      <c r="EZ31" s="14">
        <v>92.899881670999989</v>
      </c>
      <c r="FA31" s="14">
        <v>94.274597363000012</v>
      </c>
      <c r="FB31" s="14">
        <v>74.011032763000017</v>
      </c>
      <c r="FC31" s="14">
        <v>77.145106443000003</v>
      </c>
      <c r="FD31" s="14">
        <v>94.937609291999991</v>
      </c>
      <c r="FE31" s="14">
        <v>91.063131432000006</v>
      </c>
      <c r="FF31" s="14">
        <v>81.986722994000004</v>
      </c>
      <c r="FG31" s="14">
        <v>90.840646996999993</v>
      </c>
      <c r="FH31" s="14">
        <v>82.459131933999998</v>
      </c>
      <c r="FI31" s="14">
        <v>91.23659426399999</v>
      </c>
      <c r="FJ31" s="14">
        <v>95.916804442</v>
      </c>
      <c r="FK31" s="14">
        <v>95.022081790000001</v>
      </c>
      <c r="FL31" s="14">
        <v>105.874083052</v>
      </c>
      <c r="FM31" s="14">
        <v>101.093083979</v>
      </c>
      <c r="FN31" s="14">
        <v>81.505657131000007</v>
      </c>
      <c r="FO31" s="14">
        <v>86.687537375000005</v>
      </c>
      <c r="FP31" s="14">
        <v>111.306872732</v>
      </c>
      <c r="FQ31" s="14">
        <v>72.481038054999999</v>
      </c>
      <c r="FR31" s="14">
        <v>98.822086151999983</v>
      </c>
      <c r="FS31" s="14">
        <v>92.704507827</v>
      </c>
      <c r="FT31" s="14">
        <v>96.975673716999992</v>
      </c>
      <c r="FU31" s="14">
        <v>111.116245937</v>
      </c>
      <c r="FV31" s="14">
        <v>95.364065933000006</v>
      </c>
      <c r="FW31" s="14">
        <v>91.733156346000015</v>
      </c>
      <c r="FX31" s="14">
        <v>100.132405428</v>
      </c>
      <c r="FY31" s="14">
        <v>120.30948061699999</v>
      </c>
      <c r="FZ31" s="14">
        <v>98.275504192</v>
      </c>
      <c r="GA31" s="14">
        <v>88.971293666000008</v>
      </c>
      <c r="GB31" s="6">
        <v>100.07897122699998</v>
      </c>
      <c r="GC31" s="6">
        <v>107.086464217</v>
      </c>
      <c r="GD31" s="6">
        <v>94.065750922000007</v>
      </c>
      <c r="GE31" s="6">
        <v>104.879531607</v>
      </c>
      <c r="GF31" s="6">
        <v>100.19352612200001</v>
      </c>
      <c r="GG31" s="6">
        <v>111.94210905500002</v>
      </c>
      <c r="GH31" s="6">
        <v>102.49565161300002</v>
      </c>
      <c r="GI31" s="6">
        <v>109.465715609</v>
      </c>
      <c r="GJ31" s="6">
        <v>109.365603619</v>
      </c>
      <c r="GK31" s="6">
        <v>100.96591010100001</v>
      </c>
      <c r="GL31" s="7">
        <v>101.618607642</v>
      </c>
      <c r="GM31" s="7">
        <v>92.334051280999986</v>
      </c>
      <c r="GN31" s="7">
        <v>112.067698139</v>
      </c>
      <c r="GO31" s="7">
        <v>104.845221139</v>
      </c>
      <c r="GP31" s="7">
        <v>99.640601537000009</v>
      </c>
      <c r="GQ31" s="7">
        <v>144.45292023400003</v>
      </c>
      <c r="GR31" s="7">
        <v>112.047850783</v>
      </c>
      <c r="GS31" s="7">
        <v>108.69789711399999</v>
      </c>
      <c r="GT31" s="7">
        <v>112.17883986400001</v>
      </c>
      <c r="GU31" s="7">
        <v>110.418478006</v>
      </c>
      <c r="GV31" s="7">
        <v>103.815961456</v>
      </c>
      <c r="GW31" s="7">
        <v>121.23560966699998</v>
      </c>
      <c r="GX31" s="156">
        <v>104.896880426</v>
      </c>
      <c r="GY31" s="156">
        <v>109.848945106</v>
      </c>
      <c r="GZ31" s="156">
        <v>87.111266619000006</v>
      </c>
      <c r="HA31" s="156">
        <v>33.954681915999991</v>
      </c>
      <c r="HB31" s="156">
        <v>48.573646290999996</v>
      </c>
      <c r="HC31" s="156">
        <v>91.833147625000009</v>
      </c>
      <c r="HD31" s="156">
        <v>86.36476741700001</v>
      </c>
      <c r="HE31" s="156">
        <v>72.314166325999992</v>
      </c>
      <c r="HF31" s="156">
        <v>99.957443457999986</v>
      </c>
      <c r="HG31" s="156">
        <v>98.425883713000005</v>
      </c>
      <c r="HH31" s="156">
        <v>92.986076494000002</v>
      </c>
      <c r="HI31" s="156">
        <v>113.82849259800001</v>
      </c>
      <c r="HJ31" s="161">
        <v>74.792492703000008</v>
      </c>
      <c r="HK31" s="161">
        <v>101.62238210700001</v>
      </c>
      <c r="HL31" s="161">
        <v>119.54825110499998</v>
      </c>
      <c r="HM31" s="161">
        <v>98.400535609999991</v>
      </c>
      <c r="HN31" s="161">
        <v>102.405523969</v>
      </c>
      <c r="HO31" s="161">
        <v>121.32791437600001</v>
      </c>
      <c r="HP31" s="161">
        <v>109.98216815000001</v>
      </c>
      <c r="HQ31" s="161">
        <v>116.25939722300001</v>
      </c>
      <c r="HR31" s="161">
        <v>118.55847480000001</v>
      </c>
      <c r="HS31" s="161">
        <v>117.544672963</v>
      </c>
      <c r="HT31" s="161">
        <v>120.36716246700001</v>
      </c>
      <c r="HU31" s="161">
        <v>149.614466166</v>
      </c>
      <c r="HV31" s="161">
        <v>104.91175955599998</v>
      </c>
      <c r="HW31" s="161">
        <v>111.01557118700001</v>
      </c>
      <c r="HX31" s="161">
        <v>142.348664872</v>
      </c>
      <c r="HY31" s="161">
        <v>117.69511340699999</v>
      </c>
      <c r="HZ31" s="161">
        <v>117.50396666499998</v>
      </c>
      <c r="IA31" s="161">
        <v>127.19726605800001</v>
      </c>
      <c r="IB31" s="161">
        <v>126.79936792699999</v>
      </c>
      <c r="IC31" s="161">
        <v>128.946484381</v>
      </c>
      <c r="ID31" s="161">
        <v>192.25789871099997</v>
      </c>
      <c r="IE31" s="161">
        <v>134.57082102500001</v>
      </c>
      <c r="IF31" s="161">
        <v>158.06197812800002</v>
      </c>
      <c r="IG31" s="161">
        <v>152.55845840100002</v>
      </c>
      <c r="IH31" s="161">
        <v>112.397894648</v>
      </c>
      <c r="II31" s="161">
        <v>114.58558778699999</v>
      </c>
      <c r="IJ31" s="161">
        <v>164.01380209999996</v>
      </c>
      <c r="IK31" s="161">
        <v>110.19411381499999</v>
      </c>
      <c r="IL31" s="161">
        <v>123.31161084599999</v>
      </c>
      <c r="IM31" s="161">
        <v>124.85472725</v>
      </c>
      <c r="IN31" s="161">
        <v>147.48768343499998</v>
      </c>
      <c r="IO31" s="161">
        <v>150.214912449</v>
      </c>
      <c r="IP31" s="161">
        <v>134.45591652799996</v>
      </c>
      <c r="IQ31" s="161">
        <v>146.19567925900003</v>
      </c>
      <c r="IR31" s="161">
        <v>123.01555420000001</v>
      </c>
      <c r="IS31" s="161">
        <v>302.46368147599998</v>
      </c>
      <c r="IT31" s="156">
        <v>108.720686953</v>
      </c>
      <c r="IU31" s="156">
        <v>125.55691131600001</v>
      </c>
      <c r="IV31" s="156">
        <v>106.69635723699999</v>
      </c>
      <c r="IW31" s="156">
        <v>255.07148319200002</v>
      </c>
      <c r="IX31" s="156">
        <v>152.269101866</v>
      </c>
      <c r="IY31" s="156">
        <v>131.56796185100001</v>
      </c>
      <c r="IZ31" s="156">
        <v>57.644693575000041</v>
      </c>
      <c r="JA31" s="156"/>
      <c r="JB31" s="156"/>
      <c r="JC31" s="156"/>
      <c r="JD31" s="156"/>
      <c r="JE31" s="156"/>
    </row>
    <row r="32" spans="1:265" x14ac:dyDescent="0.25">
      <c r="A32" s="13" t="s">
        <v>17</v>
      </c>
      <c r="B32" s="14">
        <v>0.27742193399999998</v>
      </c>
      <c r="C32" s="14">
        <v>0.451871731</v>
      </c>
      <c r="D32" s="14">
        <v>0.46353437200000003</v>
      </c>
      <c r="E32" s="14">
        <v>1.362427992</v>
      </c>
      <c r="F32" s="14">
        <v>0.58527611800000001</v>
      </c>
      <c r="G32" s="14">
        <v>0.95402055399999997</v>
      </c>
      <c r="H32" s="14">
        <v>0.48692272200000003</v>
      </c>
      <c r="I32" s="14">
        <v>0.79988213599999991</v>
      </c>
      <c r="J32" s="14">
        <v>1.0941004369999998</v>
      </c>
      <c r="K32" s="14">
        <v>0.113173068</v>
      </c>
      <c r="L32" s="14">
        <v>1.2052912149999999</v>
      </c>
      <c r="M32" s="14">
        <v>1.673481048</v>
      </c>
      <c r="N32" s="14">
        <v>0.15461872600000001</v>
      </c>
      <c r="O32" s="14">
        <v>0.91468932499999989</v>
      </c>
      <c r="P32" s="14">
        <v>1.7238864159999998</v>
      </c>
      <c r="Q32" s="14">
        <v>0.90849250199999998</v>
      </c>
      <c r="R32" s="14">
        <v>1.550439981</v>
      </c>
      <c r="S32" s="14">
        <v>1.3018715539999999</v>
      </c>
      <c r="T32" s="14">
        <v>2.9496377550000004</v>
      </c>
      <c r="U32" s="14">
        <v>2.5421078680000004</v>
      </c>
      <c r="V32" s="14">
        <v>1.643941149</v>
      </c>
      <c r="W32" s="14">
        <v>1.8548892480000001</v>
      </c>
      <c r="X32" s="14">
        <v>3.8266169860000003</v>
      </c>
      <c r="Y32" s="14">
        <v>2.3099335590000001</v>
      </c>
      <c r="Z32" s="14">
        <v>0.42330622900000003</v>
      </c>
      <c r="AA32" s="14">
        <v>2.8587430070000002</v>
      </c>
      <c r="AB32" s="14">
        <v>2.9607587149999999</v>
      </c>
      <c r="AC32" s="14">
        <v>3.146343619</v>
      </c>
      <c r="AD32" s="14">
        <v>1.824432134</v>
      </c>
      <c r="AE32" s="14">
        <v>4.3828882500000006</v>
      </c>
      <c r="AF32" s="14">
        <v>7.5609179770000008</v>
      </c>
      <c r="AG32" s="14">
        <v>3.6129055010000002</v>
      </c>
      <c r="AH32" s="14">
        <v>2.820351279</v>
      </c>
      <c r="AI32" s="14">
        <v>3.1278591650000003</v>
      </c>
      <c r="AJ32" s="14">
        <v>3.7617781849999998</v>
      </c>
      <c r="AK32" s="14">
        <v>4.9352869189999993</v>
      </c>
      <c r="AL32" s="14">
        <v>2.9253303529999997</v>
      </c>
      <c r="AM32" s="14">
        <v>2.7898646219999996</v>
      </c>
      <c r="AN32" s="14">
        <v>3.498342783</v>
      </c>
      <c r="AO32" s="14">
        <v>2.247239757</v>
      </c>
      <c r="AP32" s="14">
        <v>4.7604638780000004</v>
      </c>
      <c r="AQ32" s="14">
        <v>2.3144556820000002</v>
      </c>
      <c r="AR32" s="14">
        <v>3.1764525499999996</v>
      </c>
      <c r="AS32" s="14">
        <v>2.89563668</v>
      </c>
      <c r="AT32" s="14">
        <v>2.2733205060000001</v>
      </c>
      <c r="AU32" s="14">
        <v>1.5877065939999999</v>
      </c>
      <c r="AV32" s="14">
        <v>2.1492190820000001</v>
      </c>
      <c r="AW32" s="14">
        <v>2.2038276190000001</v>
      </c>
      <c r="AX32" s="14">
        <v>1.7692119540000002</v>
      </c>
      <c r="AY32" s="14">
        <v>3.0356248269999999</v>
      </c>
      <c r="AZ32" s="14">
        <v>13.670052848000001</v>
      </c>
      <c r="BA32" s="14">
        <v>3.4526670720000001</v>
      </c>
      <c r="BB32" s="14">
        <v>2.7921497209999999</v>
      </c>
      <c r="BC32" s="14">
        <v>2.8847359639999999</v>
      </c>
      <c r="BD32" s="14">
        <v>13.851983897</v>
      </c>
      <c r="BE32" s="14">
        <v>-6.3563735149999996</v>
      </c>
      <c r="BF32" s="14">
        <v>3.1015921949999998</v>
      </c>
      <c r="BG32" s="14">
        <v>2.3682672509999998</v>
      </c>
      <c r="BH32" s="14">
        <v>4.489911041</v>
      </c>
      <c r="BI32" s="14">
        <v>4.1030528519999994</v>
      </c>
      <c r="BJ32" s="14">
        <v>1.508685007</v>
      </c>
      <c r="BK32" s="14">
        <v>2.4127097659999999</v>
      </c>
      <c r="BL32" s="14">
        <v>6.1433115709999999</v>
      </c>
      <c r="BM32" s="14">
        <v>-3.2999958070000002</v>
      </c>
      <c r="BN32" s="14">
        <v>2.4566859669999999</v>
      </c>
      <c r="BO32" s="14">
        <v>6.3798950720000001</v>
      </c>
      <c r="BP32" s="14">
        <v>1.6051771430000001</v>
      </c>
      <c r="BQ32" s="14">
        <v>2.8899578379999999</v>
      </c>
      <c r="BR32" s="14">
        <v>1.551709292</v>
      </c>
      <c r="BS32" s="14">
        <v>5.0136183420000009</v>
      </c>
      <c r="BT32" s="14">
        <v>1.6412480209999998</v>
      </c>
      <c r="BU32" s="14">
        <v>17.243366884</v>
      </c>
      <c r="BV32" s="14">
        <v>3.87516148</v>
      </c>
      <c r="BW32" s="14">
        <v>37.560947374999998</v>
      </c>
      <c r="BX32" s="14">
        <v>4.1180549089999996</v>
      </c>
      <c r="BY32" s="14">
        <v>17.834723372999999</v>
      </c>
      <c r="BZ32" s="14">
        <v>12.679252083000002</v>
      </c>
      <c r="CA32" s="14">
        <v>3.2905603550000002</v>
      </c>
      <c r="CB32" s="14">
        <v>7.1027631759999998</v>
      </c>
      <c r="CC32" s="14">
        <v>16.737146095</v>
      </c>
      <c r="CD32" s="14">
        <v>4.1108601089999999</v>
      </c>
      <c r="CE32" s="14">
        <v>8.6251098279999994</v>
      </c>
      <c r="CF32" s="14">
        <v>3.4539939889999998</v>
      </c>
      <c r="CG32" s="14">
        <v>2.7094539769999999</v>
      </c>
      <c r="CH32" s="14">
        <v>1.9494445910000002</v>
      </c>
      <c r="CI32" s="14">
        <v>2.2244667540000003</v>
      </c>
      <c r="CJ32" s="14">
        <v>2.6314182869999998</v>
      </c>
      <c r="CK32" s="14">
        <v>2.2615397500000003</v>
      </c>
      <c r="CL32" s="14">
        <v>2.6435908980000002</v>
      </c>
      <c r="CM32" s="14">
        <v>7.845992861</v>
      </c>
      <c r="CN32" s="14">
        <v>4.1490595409999997</v>
      </c>
      <c r="CO32" s="14">
        <v>1.847907792</v>
      </c>
      <c r="CP32" s="14">
        <v>12.674594062000001</v>
      </c>
      <c r="CQ32" s="14">
        <v>2.8934088999999998</v>
      </c>
      <c r="CR32" s="14">
        <v>2.7247677650000002</v>
      </c>
      <c r="CS32" s="14">
        <v>3.9213896309999998</v>
      </c>
      <c r="CT32" s="14">
        <v>1.6186221569999999</v>
      </c>
      <c r="CU32" s="14">
        <v>4.3505825329999999</v>
      </c>
      <c r="CV32" s="14">
        <v>7.6285303389999992</v>
      </c>
      <c r="CW32" s="14">
        <v>2.5480021370000001</v>
      </c>
      <c r="CX32" s="14">
        <v>6.043313071</v>
      </c>
      <c r="CY32" s="14">
        <v>1.6000381619999997</v>
      </c>
      <c r="CZ32" s="14">
        <v>5.724894699</v>
      </c>
      <c r="DA32" s="14">
        <v>-1.2317732609999996</v>
      </c>
      <c r="DB32" s="14">
        <v>9.3437922740000001</v>
      </c>
      <c r="DC32" s="14">
        <v>7.6654465900000002</v>
      </c>
      <c r="DD32" s="14">
        <v>2.5525534160000003</v>
      </c>
      <c r="DE32" s="14">
        <v>5.2993660030000003</v>
      </c>
      <c r="DF32" s="14">
        <v>6.0392784349999999</v>
      </c>
      <c r="DG32" s="14">
        <v>3.955338276</v>
      </c>
      <c r="DH32" s="14">
        <v>1.9313355210000001</v>
      </c>
      <c r="DI32" s="14">
        <v>5.3557841400000008</v>
      </c>
      <c r="DJ32" s="14">
        <v>3.6603384100000005</v>
      </c>
      <c r="DK32" s="14">
        <v>4.4807508190000007</v>
      </c>
      <c r="DL32" s="14">
        <v>6.3935275850000002</v>
      </c>
      <c r="DM32" s="14">
        <v>1.6127430450000002</v>
      </c>
      <c r="DN32" s="14">
        <v>32.681817952000003</v>
      </c>
      <c r="DO32" s="14">
        <v>25.253186109000001</v>
      </c>
      <c r="DP32" s="14">
        <v>6.6292066409999997</v>
      </c>
      <c r="DQ32" s="14">
        <v>5.8243512140000009</v>
      </c>
      <c r="DR32" s="14">
        <v>2.6567406550000001</v>
      </c>
      <c r="DS32" s="14">
        <v>4.0648737339999998</v>
      </c>
      <c r="DT32" s="14">
        <v>0.85177961099999999</v>
      </c>
      <c r="DU32" s="14">
        <v>1.2646140620000001</v>
      </c>
      <c r="DV32" s="14">
        <v>15.631559271</v>
      </c>
      <c r="DW32" s="14">
        <v>3.939649631</v>
      </c>
      <c r="DX32" s="14">
        <v>3.4780022160000001</v>
      </c>
      <c r="DY32" s="14">
        <v>4.4115968460000001</v>
      </c>
      <c r="DZ32" s="14">
        <v>2.4700197319999999</v>
      </c>
      <c r="EA32" s="14">
        <v>2.472480885</v>
      </c>
      <c r="EB32" s="14">
        <v>18.115491202000001</v>
      </c>
      <c r="EC32" s="14">
        <v>1.130135447</v>
      </c>
      <c r="ED32" s="14">
        <v>2.365015445</v>
      </c>
      <c r="EE32" s="14">
        <v>1.575762361</v>
      </c>
      <c r="EF32" s="14">
        <v>15.176800181999999</v>
      </c>
      <c r="EG32" s="14">
        <v>6.5789066109999998</v>
      </c>
      <c r="EH32" s="14">
        <v>8.5515864399999995</v>
      </c>
      <c r="EI32" s="14">
        <v>9.7752502750000012</v>
      </c>
      <c r="EJ32" s="14">
        <v>10.635409849</v>
      </c>
      <c r="EK32" s="14">
        <v>1.8174099019999999</v>
      </c>
      <c r="EL32" s="14">
        <v>-0.45600381500000031</v>
      </c>
      <c r="EM32" s="14">
        <v>5.1189857879999998</v>
      </c>
      <c r="EN32" s="14">
        <v>7.6146690120000002</v>
      </c>
      <c r="EO32" s="14">
        <v>8.8564984189999993</v>
      </c>
      <c r="EP32" s="14">
        <v>1.5616850610000002</v>
      </c>
      <c r="EQ32" s="14">
        <v>4.0874633500000002</v>
      </c>
      <c r="ER32" s="14">
        <v>7.6960333309999998</v>
      </c>
      <c r="ES32" s="14">
        <v>64.407082681000006</v>
      </c>
      <c r="ET32" s="14">
        <v>5.4718008220000005</v>
      </c>
      <c r="EU32" s="14">
        <v>18.267978338999999</v>
      </c>
      <c r="EV32" s="14">
        <v>10.557322758</v>
      </c>
      <c r="EW32" s="14">
        <v>15.944864330999998</v>
      </c>
      <c r="EX32" s="14">
        <v>3.7653158370000002</v>
      </c>
      <c r="EY32" s="14">
        <v>13.232331635000001</v>
      </c>
      <c r="EZ32" s="14">
        <v>12.752479061999999</v>
      </c>
      <c r="FA32" s="14">
        <v>16.164362389000001</v>
      </c>
      <c r="FB32" s="14">
        <v>6.5310873130000004</v>
      </c>
      <c r="FC32" s="14">
        <v>357.28861774899997</v>
      </c>
      <c r="FD32" s="14">
        <v>7.1317947820000001</v>
      </c>
      <c r="FE32" s="14">
        <v>16.145596218000001</v>
      </c>
      <c r="FF32" s="14">
        <v>6.6866371190000002</v>
      </c>
      <c r="FG32" s="14">
        <v>7.6679205650000002</v>
      </c>
      <c r="FH32" s="14">
        <v>-316.29904159699998</v>
      </c>
      <c r="FI32" s="14">
        <v>13.453070013000001</v>
      </c>
      <c r="FJ32" s="14">
        <v>8.3551803180000004</v>
      </c>
      <c r="FK32" s="14">
        <v>13.882175720000001</v>
      </c>
      <c r="FL32" s="14">
        <v>18.617487658000002</v>
      </c>
      <c r="FM32" s="14">
        <v>209.75343208900003</v>
      </c>
      <c r="FN32" s="14">
        <v>8.0937356010000006</v>
      </c>
      <c r="FO32" s="14">
        <v>8.9795541930000002</v>
      </c>
      <c r="FP32" s="14">
        <v>30.844272669999999</v>
      </c>
      <c r="FQ32" s="14">
        <v>6.687240566999999</v>
      </c>
      <c r="FR32" s="14">
        <v>24.472366822000005</v>
      </c>
      <c r="FS32" s="14">
        <v>14.576560560999999</v>
      </c>
      <c r="FT32" s="14">
        <v>34.058390246000002</v>
      </c>
      <c r="FU32" s="14">
        <v>122.320946632</v>
      </c>
      <c r="FV32" s="14">
        <v>33.399932436999997</v>
      </c>
      <c r="FW32" s="14">
        <v>43.877636733999999</v>
      </c>
      <c r="FX32" s="14">
        <v>29.723521929</v>
      </c>
      <c r="FY32" s="14">
        <v>288.87269053299997</v>
      </c>
      <c r="FZ32" s="14">
        <v>7.8211392750000002</v>
      </c>
      <c r="GA32" s="14">
        <v>7.9053611339999996</v>
      </c>
      <c r="GB32" s="6">
        <v>10.999799122999999</v>
      </c>
      <c r="GC32" s="6">
        <v>45.562690171</v>
      </c>
      <c r="GD32" s="6">
        <v>31.225807540000005</v>
      </c>
      <c r="GE32" s="6">
        <v>96.950579309999995</v>
      </c>
      <c r="GF32" s="6">
        <v>44.593888500999995</v>
      </c>
      <c r="GG32" s="6">
        <v>54.116478498999996</v>
      </c>
      <c r="GH32" s="6">
        <v>20.108639165</v>
      </c>
      <c r="GI32" s="6">
        <v>59.538960681999995</v>
      </c>
      <c r="GJ32" s="6">
        <v>40.978611686999997</v>
      </c>
      <c r="GK32" s="6">
        <v>182.50367941999997</v>
      </c>
      <c r="GL32" s="7">
        <v>34.835806511999998</v>
      </c>
      <c r="GM32" s="7">
        <v>10.574268324000002</v>
      </c>
      <c r="GN32" s="7">
        <v>17.861331733999997</v>
      </c>
      <c r="GO32" s="7">
        <v>63.635349646000002</v>
      </c>
      <c r="GP32" s="7">
        <v>55.272942315999998</v>
      </c>
      <c r="GQ32" s="7">
        <v>17.160043061</v>
      </c>
      <c r="GR32" s="7">
        <v>49.036746174000001</v>
      </c>
      <c r="GS32" s="7">
        <v>38.748209645000003</v>
      </c>
      <c r="GT32" s="7">
        <v>20.498387669</v>
      </c>
      <c r="GU32" s="7">
        <v>76.016047346999997</v>
      </c>
      <c r="GV32" s="7">
        <v>38.055865883000003</v>
      </c>
      <c r="GW32" s="7">
        <v>137.79957465699999</v>
      </c>
      <c r="GX32" s="156">
        <v>5.9402027000000004</v>
      </c>
      <c r="GY32" s="156">
        <v>10.351060863000001</v>
      </c>
      <c r="GZ32" s="156">
        <v>530.096121025</v>
      </c>
      <c r="HA32" s="156">
        <v>31.810812172000006</v>
      </c>
      <c r="HB32" s="156">
        <v>38.852298690999994</v>
      </c>
      <c r="HC32" s="156">
        <v>51.26341893</v>
      </c>
      <c r="HD32" s="156">
        <v>62.808032218999998</v>
      </c>
      <c r="HE32" s="156">
        <v>25.017188837999999</v>
      </c>
      <c r="HF32" s="156">
        <v>76.643525252000003</v>
      </c>
      <c r="HG32" s="156">
        <v>68.333931794999998</v>
      </c>
      <c r="HH32" s="156">
        <v>68.055392432000005</v>
      </c>
      <c r="HI32" s="156">
        <v>202.82033394600001</v>
      </c>
      <c r="HJ32" s="161">
        <v>402.54143010999996</v>
      </c>
      <c r="HK32" s="161">
        <v>44.278175630999996</v>
      </c>
      <c r="HL32" s="161">
        <v>13.886449828</v>
      </c>
      <c r="HM32" s="161">
        <v>41.968823854</v>
      </c>
      <c r="HN32" s="161">
        <v>30.574092444000001</v>
      </c>
      <c r="HO32" s="161">
        <v>143.17898414599998</v>
      </c>
      <c r="HP32" s="161">
        <v>77.397486014999998</v>
      </c>
      <c r="HQ32" s="161">
        <v>38.830099535999992</v>
      </c>
      <c r="HR32" s="161">
        <v>65.957162234999998</v>
      </c>
      <c r="HS32" s="161">
        <v>50.691843632999998</v>
      </c>
      <c r="HT32" s="161">
        <v>43.118353555000077</v>
      </c>
      <c r="HU32" s="161">
        <v>358.55963180199996</v>
      </c>
      <c r="HV32" s="161">
        <v>3.2520339799999993</v>
      </c>
      <c r="HW32" s="161">
        <v>6.7060857430000009</v>
      </c>
      <c r="HX32" s="161">
        <v>14.334053095000002</v>
      </c>
      <c r="HY32" s="161">
        <v>114.81302148</v>
      </c>
      <c r="HZ32" s="161">
        <v>91.289255522999994</v>
      </c>
      <c r="IA32" s="161">
        <v>64.315262462999996</v>
      </c>
      <c r="IB32" s="161">
        <v>45.779185651999988</v>
      </c>
      <c r="IC32" s="161">
        <v>48.353147516</v>
      </c>
      <c r="ID32" s="161">
        <v>38.869324584000005</v>
      </c>
      <c r="IE32" s="161">
        <v>31.499667789999997</v>
      </c>
      <c r="IF32" s="161">
        <v>34.331498913000004</v>
      </c>
      <c r="IG32" s="161">
        <v>254.97204513399998</v>
      </c>
      <c r="IH32" s="161">
        <v>6.4333110869999999</v>
      </c>
      <c r="II32" s="161">
        <v>10.227871374999999</v>
      </c>
      <c r="IJ32" s="161">
        <v>14.002721914999999</v>
      </c>
      <c r="IK32" s="161">
        <v>38.446812620000003</v>
      </c>
      <c r="IL32" s="161">
        <v>24.822180577000001</v>
      </c>
      <c r="IM32" s="161">
        <v>165.35182681700002</v>
      </c>
      <c r="IN32" s="161">
        <v>53.908996740000006</v>
      </c>
      <c r="IO32" s="161">
        <v>36.876359144999995</v>
      </c>
      <c r="IP32" s="161">
        <v>17.991718669000001</v>
      </c>
      <c r="IQ32" s="161">
        <v>25.882754328999997</v>
      </c>
      <c r="IR32" s="161">
        <v>31.242224588000003</v>
      </c>
      <c r="IS32" s="161">
        <v>209.91421090899999</v>
      </c>
      <c r="IT32" s="156">
        <v>6.9938328130000009</v>
      </c>
      <c r="IU32" s="156">
        <v>11.983300455</v>
      </c>
      <c r="IV32" s="156">
        <v>18.910108277999999</v>
      </c>
      <c r="IW32" s="156">
        <v>83.872651723000004</v>
      </c>
      <c r="IX32" s="156">
        <v>164.82290683899998</v>
      </c>
      <c r="IY32" s="156">
        <v>36.521690390000003</v>
      </c>
      <c r="IZ32" s="156">
        <v>81.794885248</v>
      </c>
      <c r="JA32" s="156"/>
      <c r="JB32" s="156"/>
      <c r="JC32" s="156"/>
      <c r="JD32" s="156"/>
      <c r="JE32" s="156"/>
    </row>
    <row r="33" spans="1:265" ht="8.25" customHeight="1" x14ac:dyDescent="0.25">
      <c r="A33" s="13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156"/>
      <c r="GY33" s="156"/>
      <c r="GZ33" s="156"/>
      <c r="HA33" s="156"/>
      <c r="HB33" s="156"/>
      <c r="HC33" s="156"/>
      <c r="HD33" s="156"/>
      <c r="HE33" s="156"/>
      <c r="HF33" s="156"/>
      <c r="HG33" s="156"/>
      <c r="HH33" s="156"/>
      <c r="HI33" s="156"/>
      <c r="HJ33" s="161"/>
      <c r="HK33" s="161"/>
      <c r="HL33" s="161"/>
      <c r="HM33" s="161"/>
      <c r="HN33" s="161"/>
      <c r="HO33" s="161"/>
      <c r="HP33" s="161"/>
      <c r="HQ33" s="161"/>
      <c r="HR33" s="161"/>
      <c r="HS33" s="161"/>
      <c r="HT33" s="161"/>
      <c r="HU33" s="161"/>
      <c r="HV33" s="161"/>
      <c r="HW33" s="161"/>
      <c r="HX33" s="161"/>
      <c r="HY33" s="161"/>
      <c r="HZ33" s="161"/>
      <c r="IA33" s="161"/>
      <c r="IB33" s="161"/>
      <c r="IC33" s="161"/>
      <c r="ID33" s="161"/>
      <c r="IE33" s="161"/>
      <c r="IF33" s="161"/>
      <c r="IG33" s="161"/>
      <c r="IH33" s="161"/>
      <c r="II33" s="161"/>
      <c r="IJ33" s="161"/>
      <c r="IK33" s="161"/>
      <c r="IL33" s="161"/>
      <c r="IM33" s="161"/>
      <c r="IN33" s="161"/>
      <c r="IO33" s="161"/>
      <c r="IP33" s="161"/>
      <c r="IQ33" s="161"/>
      <c r="IR33" s="161"/>
      <c r="IS33" s="161"/>
      <c r="IT33" s="156"/>
      <c r="IU33" s="156"/>
      <c r="IV33" s="156"/>
      <c r="IW33" s="156"/>
      <c r="IX33" s="156"/>
      <c r="IY33" s="156"/>
      <c r="IZ33" s="156"/>
      <c r="JA33" s="156"/>
      <c r="JB33" s="156"/>
      <c r="JC33" s="156"/>
      <c r="JD33" s="156"/>
      <c r="JE33" s="156"/>
    </row>
    <row r="34" spans="1:265" s="6" customFormat="1" ht="14.25" x14ac:dyDescent="0.2">
      <c r="A34" s="20" t="s">
        <v>24</v>
      </c>
      <c r="B34" s="21">
        <v>376.33426336899998</v>
      </c>
      <c r="C34" s="21">
        <v>351.72453450200004</v>
      </c>
      <c r="D34" s="21">
        <v>402.88276834099997</v>
      </c>
      <c r="E34" s="21">
        <v>377.49722816799999</v>
      </c>
      <c r="F34" s="21">
        <v>396.34515204499996</v>
      </c>
      <c r="G34" s="21">
        <v>437.87283001899999</v>
      </c>
      <c r="H34" s="21">
        <v>453.23176298899995</v>
      </c>
      <c r="I34" s="21">
        <v>349.38579560599993</v>
      </c>
      <c r="J34" s="21">
        <v>363.67520497399994</v>
      </c>
      <c r="K34" s="21">
        <v>407.28155276899997</v>
      </c>
      <c r="L34" s="21">
        <v>455.79761105</v>
      </c>
      <c r="M34" s="21">
        <v>812.60362549000001</v>
      </c>
      <c r="N34" s="21">
        <v>329.09690646299998</v>
      </c>
      <c r="O34" s="21">
        <v>387.35418030799991</v>
      </c>
      <c r="P34" s="21">
        <v>413.62045539399998</v>
      </c>
      <c r="Q34" s="21">
        <v>415.15322533699998</v>
      </c>
      <c r="R34" s="21">
        <v>421.6836952729999</v>
      </c>
      <c r="S34" s="21">
        <v>379.68648498600004</v>
      </c>
      <c r="T34" s="21">
        <v>525.65742484999998</v>
      </c>
      <c r="U34" s="21">
        <v>486.15572542599995</v>
      </c>
      <c r="V34" s="21">
        <v>377.43835077399996</v>
      </c>
      <c r="W34" s="21">
        <v>573.60985183000003</v>
      </c>
      <c r="X34" s="21">
        <v>492.84026294199998</v>
      </c>
      <c r="Y34" s="21">
        <v>827.95180206399993</v>
      </c>
      <c r="Z34" s="21">
        <v>387.85617341400007</v>
      </c>
      <c r="AA34" s="21">
        <v>498.15249275700006</v>
      </c>
      <c r="AB34" s="21">
        <v>465.25280682600004</v>
      </c>
      <c r="AC34" s="21">
        <v>537.817794241</v>
      </c>
      <c r="AD34" s="21">
        <v>520.18586401100004</v>
      </c>
      <c r="AE34" s="21">
        <v>520.17984901700004</v>
      </c>
      <c r="AF34" s="21">
        <v>607.78890303100002</v>
      </c>
      <c r="AG34" s="21">
        <v>508.93777265299991</v>
      </c>
      <c r="AH34" s="21">
        <v>535.31118469300009</v>
      </c>
      <c r="AI34" s="21">
        <v>529.98403618000009</v>
      </c>
      <c r="AJ34" s="21">
        <v>598.76987387800011</v>
      </c>
      <c r="AK34" s="21">
        <v>940.22431259599978</v>
      </c>
      <c r="AL34" s="21">
        <v>515.57180654400008</v>
      </c>
      <c r="AM34" s="21">
        <v>485.86119095599992</v>
      </c>
      <c r="AN34" s="21">
        <v>543.31373517099996</v>
      </c>
      <c r="AO34" s="21">
        <v>575.30109036699992</v>
      </c>
      <c r="AP34" s="21">
        <v>614.17783413200004</v>
      </c>
      <c r="AQ34" s="21">
        <v>630.79708450299984</v>
      </c>
      <c r="AR34" s="21">
        <v>638.16059073499991</v>
      </c>
      <c r="AS34" s="21">
        <v>607.162896101</v>
      </c>
      <c r="AT34" s="21">
        <v>619.16008268299993</v>
      </c>
      <c r="AU34" s="21">
        <v>588.03292461300009</v>
      </c>
      <c r="AV34" s="21">
        <v>596.15757882299999</v>
      </c>
      <c r="AW34" s="21">
        <v>1226.9523301750003</v>
      </c>
      <c r="AX34" s="21">
        <v>541.194549585</v>
      </c>
      <c r="AY34" s="21">
        <v>559.20938584600003</v>
      </c>
      <c r="AZ34" s="21">
        <v>630.03162581900006</v>
      </c>
      <c r="BA34" s="21">
        <v>607.116089386</v>
      </c>
      <c r="BB34" s="21">
        <v>653.29624466600001</v>
      </c>
      <c r="BC34" s="21">
        <v>632.41006280599993</v>
      </c>
      <c r="BD34" s="21">
        <v>734.98419702899992</v>
      </c>
      <c r="BE34" s="21">
        <v>675.31589589500004</v>
      </c>
      <c r="BF34" s="21">
        <v>720.44249109400016</v>
      </c>
      <c r="BG34" s="21">
        <v>734.76640464599996</v>
      </c>
      <c r="BH34" s="21">
        <v>779.87495200000012</v>
      </c>
      <c r="BI34" s="21">
        <v>1315.7070580649997</v>
      </c>
      <c r="BJ34" s="21">
        <v>611.14059862300007</v>
      </c>
      <c r="BK34" s="21">
        <v>684.33390082099993</v>
      </c>
      <c r="BL34" s="21">
        <v>847.81760941599998</v>
      </c>
      <c r="BM34" s="21">
        <v>805.66503268400015</v>
      </c>
      <c r="BN34" s="21">
        <v>672.71715304200006</v>
      </c>
      <c r="BO34" s="21">
        <v>736.55129303700005</v>
      </c>
      <c r="BP34" s="21">
        <v>808.80953297700012</v>
      </c>
      <c r="BQ34" s="21">
        <v>683.05188582799997</v>
      </c>
      <c r="BR34" s="21">
        <v>783.54315273199995</v>
      </c>
      <c r="BS34" s="21">
        <v>771.72568192100005</v>
      </c>
      <c r="BT34" s="21">
        <v>822.004882694</v>
      </c>
      <c r="BU34" s="21">
        <v>1452.4623545049999</v>
      </c>
      <c r="BV34" s="21">
        <v>644.78271129300003</v>
      </c>
      <c r="BW34" s="21">
        <v>746.20260054200003</v>
      </c>
      <c r="BX34" s="21">
        <v>911.29042259000005</v>
      </c>
      <c r="BY34" s="21">
        <v>848.02505008599996</v>
      </c>
      <c r="BZ34" s="21">
        <v>909.05867466200004</v>
      </c>
      <c r="CA34" s="21">
        <v>913.70105938599988</v>
      </c>
      <c r="CB34" s="21">
        <v>920.4208200459999</v>
      </c>
      <c r="CC34" s="21">
        <v>912.11059336700009</v>
      </c>
      <c r="CD34" s="21">
        <v>940.13784316400006</v>
      </c>
      <c r="CE34" s="21">
        <v>1015.8569623990001</v>
      </c>
      <c r="CF34" s="21">
        <v>960.81370928300009</v>
      </c>
      <c r="CG34" s="21">
        <v>1986.6967264730001</v>
      </c>
      <c r="CH34" s="21">
        <v>690.51319839999996</v>
      </c>
      <c r="CI34" s="21">
        <v>823.26688017400011</v>
      </c>
      <c r="CJ34" s="21">
        <v>947.86995608400002</v>
      </c>
      <c r="CK34" s="21">
        <v>985.22358603799989</v>
      </c>
      <c r="CL34" s="21">
        <v>905.04170743199995</v>
      </c>
      <c r="CM34" s="21">
        <v>1134.1617800519998</v>
      </c>
      <c r="CN34" s="21">
        <v>947.84010428400029</v>
      </c>
      <c r="CO34" s="21">
        <v>1000.2794962620001</v>
      </c>
      <c r="CP34" s="21">
        <v>999.63427546599985</v>
      </c>
      <c r="CQ34" s="21">
        <v>997.7368778719997</v>
      </c>
      <c r="CR34" s="21">
        <v>1183.2364822680001</v>
      </c>
      <c r="CS34" s="21">
        <v>2109.7191020509999</v>
      </c>
      <c r="CT34" s="21">
        <v>739.44159979100004</v>
      </c>
      <c r="CU34" s="21">
        <v>990.95262965200004</v>
      </c>
      <c r="CV34" s="21">
        <v>1250.5870683670003</v>
      </c>
      <c r="CW34" s="21">
        <v>1192.4454228780003</v>
      </c>
      <c r="CX34" s="21">
        <v>1165.6688305330003</v>
      </c>
      <c r="CY34" s="21">
        <v>1197.5415645380001</v>
      </c>
      <c r="CZ34" s="21">
        <v>1146.1850541479998</v>
      </c>
      <c r="DA34" s="21">
        <v>1339.0682486220001</v>
      </c>
      <c r="DB34" s="21">
        <v>1133.7828547630002</v>
      </c>
      <c r="DC34" s="21">
        <v>1203.3235379509999</v>
      </c>
      <c r="DD34" s="21">
        <v>1302.0841136610002</v>
      </c>
      <c r="DE34" s="21">
        <v>2800.1506920699999</v>
      </c>
      <c r="DF34" s="21">
        <v>945.55378436800004</v>
      </c>
      <c r="DG34" s="21">
        <v>1389.4406080599999</v>
      </c>
      <c r="DH34" s="21">
        <v>1614.1515768740001</v>
      </c>
      <c r="DI34" s="21">
        <v>1593.9241333960001</v>
      </c>
      <c r="DJ34" s="21">
        <v>1593.542871716</v>
      </c>
      <c r="DK34" s="21">
        <v>1469.733598214</v>
      </c>
      <c r="DL34" s="21">
        <v>1595.1021806619999</v>
      </c>
      <c r="DM34" s="21">
        <v>1471.2967148519997</v>
      </c>
      <c r="DN34" s="21">
        <v>1342.1995347699999</v>
      </c>
      <c r="DO34" s="21">
        <v>1580.4766163980003</v>
      </c>
      <c r="DP34" s="21">
        <v>2128.7825355320001</v>
      </c>
      <c r="DQ34" s="21">
        <v>2844.9283115110002</v>
      </c>
      <c r="DR34" s="21">
        <v>1662.4010929680003</v>
      </c>
      <c r="DS34" s="21">
        <v>1720.5790166969996</v>
      </c>
      <c r="DT34" s="21">
        <v>1597.9308943659996</v>
      </c>
      <c r="DU34" s="21">
        <v>1632.174864822</v>
      </c>
      <c r="DV34" s="21">
        <v>1615.4609988479999</v>
      </c>
      <c r="DW34" s="21">
        <v>1458.4768883670001</v>
      </c>
      <c r="DX34" s="21">
        <v>1587.3983171890002</v>
      </c>
      <c r="DY34" s="21">
        <v>1496.6527293269999</v>
      </c>
      <c r="DZ34" s="21">
        <v>1543.4637223269999</v>
      </c>
      <c r="EA34" s="21">
        <v>1527.3508070790001</v>
      </c>
      <c r="EB34" s="21">
        <v>1625.1471948199999</v>
      </c>
      <c r="EC34" s="21">
        <v>3168.2715981939991</v>
      </c>
      <c r="ED34" s="21">
        <v>1351.0469917869998</v>
      </c>
      <c r="EE34" s="21">
        <v>1730.6692180939999</v>
      </c>
      <c r="EF34" s="21">
        <v>1746.2922186570001</v>
      </c>
      <c r="EG34" s="21">
        <v>1674.5142174589998</v>
      </c>
      <c r="EH34" s="21">
        <v>1715.1886391870005</v>
      </c>
      <c r="EI34" s="21">
        <v>2013.6530035140004</v>
      </c>
      <c r="EJ34" s="21">
        <v>1933.2570112699998</v>
      </c>
      <c r="EK34" s="21">
        <v>1822.4246027969996</v>
      </c>
      <c r="EL34" s="21">
        <v>1867.2502377070005</v>
      </c>
      <c r="EM34" s="21">
        <v>1838.2170359380002</v>
      </c>
      <c r="EN34" s="21">
        <v>1956.0839186229998</v>
      </c>
      <c r="EO34" s="21">
        <v>3284.0142716850005</v>
      </c>
      <c r="EP34" s="21">
        <v>1545.886143102</v>
      </c>
      <c r="EQ34" s="21">
        <v>2031.2142501810001</v>
      </c>
      <c r="ER34" s="21">
        <v>1964.8233786620003</v>
      </c>
      <c r="ES34" s="21">
        <v>1937.4762485199997</v>
      </c>
      <c r="ET34" s="21">
        <v>2014.3969675559999</v>
      </c>
      <c r="EU34" s="21">
        <v>2109.3853955309996</v>
      </c>
      <c r="EV34" s="21">
        <v>2270.6238144860008</v>
      </c>
      <c r="EW34" s="21">
        <v>2154.6904558440001</v>
      </c>
      <c r="EX34" s="21">
        <v>2023.0527199800003</v>
      </c>
      <c r="EY34" s="21">
        <v>1936.3398166460001</v>
      </c>
      <c r="EZ34" s="21">
        <v>1905.5470584150003</v>
      </c>
      <c r="FA34" s="21">
        <v>3445.4144045110002</v>
      </c>
      <c r="FB34" s="21">
        <v>1964.4841594950001</v>
      </c>
      <c r="FC34" s="21">
        <v>2220.6561107080001</v>
      </c>
      <c r="FD34" s="21">
        <v>2068.5652801720003</v>
      </c>
      <c r="FE34" s="21">
        <v>1876.1431719349998</v>
      </c>
      <c r="FF34" s="21">
        <v>2089.3681252820002</v>
      </c>
      <c r="FG34" s="21">
        <v>2015.4368392459999</v>
      </c>
      <c r="FH34" s="21">
        <v>2270.6126700519999</v>
      </c>
      <c r="FI34" s="21">
        <v>1973.653601061</v>
      </c>
      <c r="FJ34" s="21">
        <v>2130.8788707849999</v>
      </c>
      <c r="FK34" s="21">
        <v>2114.9638691660002</v>
      </c>
      <c r="FL34" s="21">
        <v>1982.6970439130002</v>
      </c>
      <c r="FM34" s="21">
        <v>3440.3078962249997</v>
      </c>
      <c r="FN34" s="21">
        <v>2223.0136734780008</v>
      </c>
      <c r="FO34" s="21">
        <v>1980.2066483689998</v>
      </c>
      <c r="FP34" s="21">
        <v>2034.908064797</v>
      </c>
      <c r="FQ34" s="21">
        <v>2224.6240156469999</v>
      </c>
      <c r="FR34" s="21">
        <v>2261.7736789279998</v>
      </c>
      <c r="FS34" s="21">
        <v>2195.646197563</v>
      </c>
      <c r="FT34" s="21">
        <v>2260.684922764</v>
      </c>
      <c r="FU34" s="21">
        <v>2333.5462508420001</v>
      </c>
      <c r="FV34" s="21">
        <v>2118.9782032299995</v>
      </c>
      <c r="FW34" s="21">
        <v>2418.2119088379995</v>
      </c>
      <c r="FX34" s="21">
        <v>2275.844721899</v>
      </c>
      <c r="FY34" s="21">
        <v>3817.2365188990007</v>
      </c>
      <c r="FZ34" s="21">
        <v>1855.585828383</v>
      </c>
      <c r="GA34" s="21">
        <v>2680.6870775860002</v>
      </c>
      <c r="GB34" s="6">
        <v>2416.3503523569998</v>
      </c>
      <c r="GC34" s="6">
        <v>2698.0565769049999</v>
      </c>
      <c r="GD34" s="6">
        <v>2360.1503159770004</v>
      </c>
      <c r="GE34" s="6">
        <v>2423.4578774350002</v>
      </c>
      <c r="GF34" s="6">
        <v>2436.9605869739999</v>
      </c>
      <c r="GG34" s="6">
        <v>2408.2771975640003</v>
      </c>
      <c r="GH34" s="6">
        <v>2533.5896542499995</v>
      </c>
      <c r="GI34" s="6">
        <v>2539.8919276819997</v>
      </c>
      <c r="GJ34" s="6">
        <v>2514.5113322080001</v>
      </c>
      <c r="GK34" s="6">
        <v>3955.615517536</v>
      </c>
      <c r="GL34" s="7">
        <v>2240.842461229</v>
      </c>
      <c r="GM34" s="7">
        <v>2638.3481123509996</v>
      </c>
      <c r="GN34" s="7">
        <v>2824.5011105849999</v>
      </c>
      <c r="GO34" s="7">
        <v>2711.9792137320005</v>
      </c>
      <c r="GP34" s="7">
        <v>2898.4335121139993</v>
      </c>
      <c r="GQ34" s="7">
        <v>2389.9573797580001</v>
      </c>
      <c r="GR34" s="7">
        <v>2672.3195816379994</v>
      </c>
      <c r="GS34" s="7">
        <v>2760.295626087001</v>
      </c>
      <c r="GT34" s="7">
        <v>2760.9850354130003</v>
      </c>
      <c r="GU34" s="7">
        <v>2595.1915842649996</v>
      </c>
      <c r="GV34" s="7">
        <v>2642.3624796120002</v>
      </c>
      <c r="GW34" s="7">
        <v>4193.5291582640002</v>
      </c>
      <c r="GX34" s="156">
        <v>2401.9889045110003</v>
      </c>
      <c r="GY34" s="156">
        <v>2714.0074014949996</v>
      </c>
      <c r="GZ34" s="156">
        <v>3219.5600083220002</v>
      </c>
      <c r="HA34" s="156">
        <v>3402.4649257950005</v>
      </c>
      <c r="HB34" s="156">
        <v>2716.8508902850003</v>
      </c>
      <c r="HC34" s="156">
        <v>2799.1066348439995</v>
      </c>
      <c r="HD34" s="156">
        <v>3101.2859436560002</v>
      </c>
      <c r="HE34" s="156">
        <v>3171.1031797069995</v>
      </c>
      <c r="HF34" s="156">
        <v>3697.713329059</v>
      </c>
      <c r="HG34" s="156">
        <v>2964.7784929760005</v>
      </c>
      <c r="HH34" s="156">
        <v>3017.4727898270003</v>
      </c>
      <c r="HI34" s="156">
        <v>5303.8846350440017</v>
      </c>
      <c r="HJ34" s="161">
        <v>2182.2112937480001</v>
      </c>
      <c r="HK34" s="161">
        <v>2844.2331500340001</v>
      </c>
      <c r="HL34" s="161">
        <v>3284.9281849909994</v>
      </c>
      <c r="HM34" s="161">
        <v>3043.6278991240001</v>
      </c>
      <c r="HN34" s="161">
        <v>2955.7337588039995</v>
      </c>
      <c r="HO34" s="161">
        <v>2728.4649748649999</v>
      </c>
      <c r="HP34" s="161">
        <v>3084.2487281949998</v>
      </c>
      <c r="HQ34" s="161">
        <v>3025.9295728259999</v>
      </c>
      <c r="HR34" s="161">
        <v>3377.1678384780002</v>
      </c>
      <c r="HS34" s="161">
        <v>3186.2787068130001</v>
      </c>
      <c r="HT34" s="161">
        <v>3421.9412412829997</v>
      </c>
      <c r="HU34" s="161">
        <v>5916.542261603</v>
      </c>
      <c r="HV34" s="161">
        <v>2467.4700198060004</v>
      </c>
      <c r="HW34" s="161">
        <v>2908.4524072839999</v>
      </c>
      <c r="HX34" s="161">
        <v>3906.5423582769995</v>
      </c>
      <c r="HY34" s="161">
        <v>3197.4985246199999</v>
      </c>
      <c r="HZ34" s="161">
        <v>3056.744350121</v>
      </c>
      <c r="IA34" s="161">
        <v>2975.1765565720002</v>
      </c>
      <c r="IB34" s="161">
        <v>3271.6374591370009</v>
      </c>
      <c r="IC34" s="161">
        <v>3177.4668603110003</v>
      </c>
      <c r="ID34" s="161">
        <v>3679.4796807150001</v>
      </c>
      <c r="IE34" s="161">
        <v>3497.8542130960004</v>
      </c>
      <c r="IF34" s="161">
        <v>3635.1769327659999</v>
      </c>
      <c r="IG34" s="161">
        <v>5562.9420238940011</v>
      </c>
      <c r="IH34" s="161">
        <v>3100.1502207429999</v>
      </c>
      <c r="II34" s="161">
        <v>3219.166465192</v>
      </c>
      <c r="IJ34" s="161">
        <v>4333.8974296120005</v>
      </c>
      <c r="IK34" s="161">
        <v>3886.3335036539997</v>
      </c>
      <c r="IL34" s="161">
        <v>3745.1745298280002</v>
      </c>
      <c r="IM34" s="161">
        <v>3272.2961929349995</v>
      </c>
      <c r="IN34" s="161">
        <v>3704.5952433780003</v>
      </c>
      <c r="IO34" s="161">
        <v>3499.6675943310001</v>
      </c>
      <c r="IP34" s="161">
        <v>4152.7680178629998</v>
      </c>
      <c r="IQ34" s="161">
        <v>3777.3610124290003</v>
      </c>
      <c r="IR34" s="161">
        <v>3813.9673213420001</v>
      </c>
      <c r="IS34" s="161">
        <v>8000.2561212310002</v>
      </c>
      <c r="IT34" s="156">
        <v>2802.2402985750005</v>
      </c>
      <c r="IU34" s="156">
        <v>3801.3535964629996</v>
      </c>
      <c r="IV34" s="156">
        <v>5138.3415922779996</v>
      </c>
      <c r="IW34" s="156">
        <v>4157.3668644860008</v>
      </c>
      <c r="IX34" s="156">
        <v>4256.0327050629994</v>
      </c>
      <c r="IY34" s="156">
        <v>3945.7820394109999</v>
      </c>
      <c r="IZ34" s="156">
        <v>4471.1842986419997</v>
      </c>
      <c r="JA34" s="156"/>
      <c r="JB34" s="156"/>
      <c r="JC34" s="156"/>
      <c r="JD34" s="156"/>
      <c r="JE34" s="156"/>
    </row>
    <row r="35" spans="1:265" s="27" customFormat="1" x14ac:dyDescent="0.25">
      <c r="A35" s="22" t="s">
        <v>25</v>
      </c>
      <c r="B35" s="23">
        <v>196.165527328</v>
      </c>
      <c r="C35" s="23">
        <v>209.08686356500002</v>
      </c>
      <c r="D35" s="23">
        <v>207.29839046299995</v>
      </c>
      <c r="E35" s="23">
        <v>209.09971150199999</v>
      </c>
      <c r="F35" s="23">
        <v>207.85288039899999</v>
      </c>
      <c r="G35" s="23">
        <v>214.37289807000002</v>
      </c>
      <c r="H35" s="23">
        <v>210.20843784699997</v>
      </c>
      <c r="I35" s="23">
        <v>212.59626599799992</v>
      </c>
      <c r="J35" s="23">
        <v>211.30034427699999</v>
      </c>
      <c r="K35" s="23">
        <v>211.40306225099997</v>
      </c>
      <c r="L35" s="23">
        <v>212.41629911000001</v>
      </c>
      <c r="M35" s="23">
        <v>403.81622412799993</v>
      </c>
      <c r="N35" s="23">
        <v>214.44415955499997</v>
      </c>
      <c r="O35" s="23">
        <v>222.40172229599992</v>
      </c>
      <c r="P35" s="23">
        <v>226.80953409100002</v>
      </c>
      <c r="Q35" s="23">
        <v>226.65420453199999</v>
      </c>
      <c r="R35" s="23">
        <v>226.26211792499996</v>
      </c>
      <c r="S35" s="23">
        <v>229.47921364699999</v>
      </c>
      <c r="T35" s="23">
        <v>227.64042219799998</v>
      </c>
      <c r="U35" s="23">
        <v>225.09277792399999</v>
      </c>
      <c r="V35" s="23">
        <v>225.17960829199995</v>
      </c>
      <c r="W35" s="23">
        <v>232.94101996899997</v>
      </c>
      <c r="X35" s="23">
        <v>250.02988155200006</v>
      </c>
      <c r="Y35" s="23">
        <v>453.92268863099991</v>
      </c>
      <c r="Z35" s="23">
        <v>242.18290240400003</v>
      </c>
      <c r="AA35" s="23">
        <v>252.55279972100004</v>
      </c>
      <c r="AB35" s="23">
        <v>244.73307948800004</v>
      </c>
      <c r="AC35" s="23">
        <v>255.79972799999999</v>
      </c>
      <c r="AD35" s="23">
        <v>250.41379069800001</v>
      </c>
      <c r="AE35" s="23">
        <v>251.49236445800003</v>
      </c>
      <c r="AF35" s="23">
        <v>256.00452846399997</v>
      </c>
      <c r="AG35" s="23">
        <v>249.78751390699995</v>
      </c>
      <c r="AH35" s="23">
        <v>249.40620184500006</v>
      </c>
      <c r="AI35" s="23">
        <v>255.17836459300003</v>
      </c>
      <c r="AJ35" s="23">
        <v>264.86731103600005</v>
      </c>
      <c r="AK35" s="23">
        <v>537.32435833099998</v>
      </c>
      <c r="AL35" s="23">
        <v>287.76957635999997</v>
      </c>
      <c r="AM35" s="23">
        <v>294.79974197499996</v>
      </c>
      <c r="AN35" s="23">
        <v>292.98106416499996</v>
      </c>
      <c r="AO35" s="23">
        <v>290.42064471199996</v>
      </c>
      <c r="AP35" s="23">
        <v>299.715729528</v>
      </c>
      <c r="AQ35" s="23">
        <v>296.29141819099993</v>
      </c>
      <c r="AR35" s="23">
        <v>299.40909122799997</v>
      </c>
      <c r="AS35" s="23">
        <v>310.86348425700004</v>
      </c>
      <c r="AT35" s="23">
        <v>298.97803657600002</v>
      </c>
      <c r="AU35" s="23">
        <v>300.83040805600001</v>
      </c>
      <c r="AV35" s="23">
        <v>307.61396518700002</v>
      </c>
      <c r="AW35" s="23">
        <v>612.80737777599995</v>
      </c>
      <c r="AX35" s="23">
        <v>305.87104220600008</v>
      </c>
      <c r="AY35" s="23">
        <v>332.73173100700001</v>
      </c>
      <c r="AZ35" s="23">
        <v>324.87148293600001</v>
      </c>
      <c r="BA35" s="23">
        <v>335.06648263499994</v>
      </c>
      <c r="BB35" s="23">
        <v>329.97571425000001</v>
      </c>
      <c r="BC35" s="23">
        <v>335.63048746799996</v>
      </c>
      <c r="BD35" s="23">
        <v>334.4819829839999</v>
      </c>
      <c r="BE35" s="23">
        <v>343.65585076900004</v>
      </c>
      <c r="BF35" s="23">
        <v>343.69783445500008</v>
      </c>
      <c r="BG35" s="23">
        <v>352.47150852800002</v>
      </c>
      <c r="BH35" s="23">
        <v>384.75800571799999</v>
      </c>
      <c r="BI35" s="23">
        <v>704.5410623959998</v>
      </c>
      <c r="BJ35" s="23">
        <v>380.89507216900006</v>
      </c>
      <c r="BK35" s="23">
        <v>402.51415779199988</v>
      </c>
      <c r="BL35" s="23">
        <v>404.37226482199992</v>
      </c>
      <c r="BM35" s="23">
        <v>397.92069704800008</v>
      </c>
      <c r="BN35" s="23">
        <v>397.45385965099996</v>
      </c>
      <c r="BO35" s="23">
        <v>406.28248677600004</v>
      </c>
      <c r="BP35" s="23">
        <v>402.00626029400007</v>
      </c>
      <c r="BQ35" s="23">
        <v>400.94736231499996</v>
      </c>
      <c r="BR35" s="23">
        <v>403.27392143999992</v>
      </c>
      <c r="BS35" s="23">
        <v>411.64940448900006</v>
      </c>
      <c r="BT35" s="23">
        <v>426.79484112599999</v>
      </c>
      <c r="BU35" s="23">
        <v>787.60097884300001</v>
      </c>
      <c r="BV35" s="23">
        <v>416.82089053999994</v>
      </c>
      <c r="BW35" s="23">
        <v>442.11215306500003</v>
      </c>
      <c r="BX35" s="23">
        <v>443.01245071200003</v>
      </c>
      <c r="BY35" s="23">
        <v>442.43691625399998</v>
      </c>
      <c r="BZ35" s="23">
        <v>449.631045164</v>
      </c>
      <c r="CA35" s="23">
        <v>454.67008083099989</v>
      </c>
      <c r="CB35" s="23">
        <v>467.98763976699991</v>
      </c>
      <c r="CC35" s="23">
        <v>480.97859321200008</v>
      </c>
      <c r="CD35" s="23">
        <v>484.85936164099996</v>
      </c>
      <c r="CE35" s="23">
        <v>474.99916317000009</v>
      </c>
      <c r="CF35" s="23">
        <v>482.47230833700007</v>
      </c>
      <c r="CG35" s="23">
        <v>979.52930761800008</v>
      </c>
      <c r="CH35" s="23">
        <v>470.73840896199999</v>
      </c>
      <c r="CI35" s="23">
        <v>519.31769039900007</v>
      </c>
      <c r="CJ35" s="23">
        <v>521.03197209100006</v>
      </c>
      <c r="CK35" s="23">
        <v>522.1851666959999</v>
      </c>
      <c r="CL35" s="23">
        <v>518.55041355999992</v>
      </c>
      <c r="CM35" s="23">
        <v>523.99289673199985</v>
      </c>
      <c r="CN35" s="23">
        <v>532.49831833000019</v>
      </c>
      <c r="CO35" s="23">
        <v>520.10379078900007</v>
      </c>
      <c r="CP35" s="23">
        <v>528.77068899400001</v>
      </c>
      <c r="CQ35" s="23">
        <v>533.41336676999981</v>
      </c>
      <c r="CR35" s="23">
        <v>560.48530524100011</v>
      </c>
      <c r="CS35" s="23">
        <v>1097.0644526040001</v>
      </c>
      <c r="CT35" s="23">
        <v>511.05256870099998</v>
      </c>
      <c r="CU35" s="23">
        <v>609.96429822200002</v>
      </c>
      <c r="CV35" s="23">
        <v>610.66420231300015</v>
      </c>
      <c r="CW35" s="23">
        <v>591.90366336500017</v>
      </c>
      <c r="CX35" s="23">
        <v>615.07388026800015</v>
      </c>
      <c r="CY35" s="23">
        <v>620.69462413899998</v>
      </c>
      <c r="CZ35" s="23">
        <v>607.56679482799984</v>
      </c>
      <c r="DA35" s="23">
        <v>604.04202097199993</v>
      </c>
      <c r="DB35" s="23">
        <v>625.24319813900001</v>
      </c>
      <c r="DC35" s="23">
        <v>622.979150506</v>
      </c>
      <c r="DD35" s="23">
        <v>628.32678946800002</v>
      </c>
      <c r="DE35" s="23">
        <v>1268.0133381529997</v>
      </c>
      <c r="DF35" s="23">
        <v>670.22297043799995</v>
      </c>
      <c r="DG35" s="23">
        <v>799.913737631</v>
      </c>
      <c r="DH35" s="23">
        <v>816.96722890099988</v>
      </c>
      <c r="DI35" s="23">
        <v>767.78711854100004</v>
      </c>
      <c r="DJ35" s="23">
        <v>777.05832546699992</v>
      </c>
      <c r="DK35" s="23">
        <v>779.92461174499999</v>
      </c>
      <c r="DL35" s="23">
        <v>807.07644963999996</v>
      </c>
      <c r="DM35" s="23">
        <v>794.10117989299977</v>
      </c>
      <c r="DN35" s="23">
        <v>808.46329931999992</v>
      </c>
      <c r="DO35" s="23">
        <v>825.71445241900017</v>
      </c>
      <c r="DP35" s="23">
        <v>824.09028081700001</v>
      </c>
      <c r="DQ35" s="23">
        <v>1599.2888208320001</v>
      </c>
      <c r="DR35" s="23">
        <v>805.2001420150001</v>
      </c>
      <c r="DS35" s="23">
        <v>877.22726859199975</v>
      </c>
      <c r="DT35" s="23">
        <v>883.37114976499959</v>
      </c>
      <c r="DU35" s="23">
        <v>895.13612115199999</v>
      </c>
      <c r="DV35" s="23">
        <v>866.88023830700001</v>
      </c>
      <c r="DW35" s="23">
        <v>885.539735404</v>
      </c>
      <c r="DX35" s="23">
        <v>878.1643030900002</v>
      </c>
      <c r="DY35" s="23">
        <v>889.2368833349999</v>
      </c>
      <c r="DZ35" s="23">
        <v>901.95537717899981</v>
      </c>
      <c r="EA35" s="23">
        <v>881.066039746</v>
      </c>
      <c r="EB35" s="23">
        <v>891.09194008099996</v>
      </c>
      <c r="EC35" s="23">
        <v>1784.8486057459995</v>
      </c>
      <c r="ED35" s="23">
        <v>857.31783111799996</v>
      </c>
      <c r="EE35" s="23">
        <v>889.49941377499977</v>
      </c>
      <c r="EF35" s="23">
        <v>926.3681228920002</v>
      </c>
      <c r="EG35" s="23">
        <v>933.73381897399997</v>
      </c>
      <c r="EH35" s="23">
        <v>946.44260932800034</v>
      </c>
      <c r="EI35" s="23">
        <v>946.61697093900011</v>
      </c>
      <c r="EJ35" s="23">
        <v>917.12149505799994</v>
      </c>
      <c r="EK35" s="23">
        <v>921.10777238800006</v>
      </c>
      <c r="EL35" s="23">
        <v>972.72347703900027</v>
      </c>
      <c r="EM35" s="23">
        <v>961.14837270400017</v>
      </c>
      <c r="EN35" s="23">
        <v>954.0179912279998</v>
      </c>
      <c r="EO35" s="23">
        <v>1905.0669354610006</v>
      </c>
      <c r="EP35" s="23">
        <v>949.6053593490002</v>
      </c>
      <c r="EQ35" s="23">
        <v>998.131579612</v>
      </c>
      <c r="ER35" s="23">
        <v>1019.0883814860002</v>
      </c>
      <c r="ES35" s="23">
        <v>1016.2826899909996</v>
      </c>
      <c r="ET35" s="23">
        <v>1013.1241966320001</v>
      </c>
      <c r="EU35" s="23">
        <v>1017.6511719879998</v>
      </c>
      <c r="EV35" s="23">
        <v>1008.6017290380003</v>
      </c>
      <c r="EW35" s="23">
        <v>1012.37602474</v>
      </c>
      <c r="EX35" s="23">
        <v>1055.5166236290002</v>
      </c>
      <c r="EY35" s="23">
        <v>1035.4251565890002</v>
      </c>
      <c r="EZ35" s="23">
        <v>1050.0927753690003</v>
      </c>
      <c r="FA35" s="23">
        <v>2017.8795187320004</v>
      </c>
      <c r="FB35" s="24">
        <v>963.42533363900009</v>
      </c>
      <c r="FC35" s="24">
        <v>993.1918995489998</v>
      </c>
      <c r="FD35" s="24">
        <v>1027.3979946739998</v>
      </c>
      <c r="FE35" s="24">
        <v>1018.3175989209999</v>
      </c>
      <c r="FF35" s="24">
        <v>997.34287980200008</v>
      </c>
      <c r="FG35" s="24">
        <v>1055.1315176850001</v>
      </c>
      <c r="FH35" s="24">
        <v>1027.5075199579999</v>
      </c>
      <c r="FI35" s="24">
        <v>1012.276711703</v>
      </c>
      <c r="FJ35" s="24">
        <v>1017.1350831300002</v>
      </c>
      <c r="FK35" s="24">
        <v>1022.4172562060003</v>
      </c>
      <c r="FL35" s="24">
        <v>1023.5518257130002</v>
      </c>
      <c r="FM35" s="24">
        <v>2030.4671985169996</v>
      </c>
      <c r="FN35" s="24">
        <v>985.57412834800039</v>
      </c>
      <c r="FO35" s="24">
        <v>1025.3472695979999</v>
      </c>
      <c r="FP35" s="24">
        <v>1026.9462768000001</v>
      </c>
      <c r="FQ35" s="24">
        <v>1034.5938921279999</v>
      </c>
      <c r="FR35" s="24">
        <v>1026.8568987609999</v>
      </c>
      <c r="FS35" s="24">
        <v>1209.7742202760001</v>
      </c>
      <c r="FT35" s="24">
        <v>1071.2471129459998</v>
      </c>
      <c r="FU35" s="24">
        <v>1070.2568842209998</v>
      </c>
      <c r="FV35" s="24">
        <v>1066.2066960089999</v>
      </c>
      <c r="FW35" s="24">
        <v>1083.2368975149998</v>
      </c>
      <c r="FX35" s="24">
        <v>1135.3721096100001</v>
      </c>
      <c r="FY35" s="24">
        <v>2169.6342742220004</v>
      </c>
      <c r="FZ35" s="24">
        <v>1114.4111813430002</v>
      </c>
      <c r="GA35" s="24">
        <v>1169.8172041560001</v>
      </c>
      <c r="GB35" s="25">
        <v>1160.637706389</v>
      </c>
      <c r="GC35" s="25">
        <v>1170.5611231119999</v>
      </c>
      <c r="GD35" s="25">
        <v>1168.4360066460004</v>
      </c>
      <c r="GE35" s="25">
        <v>1178.2582841400001</v>
      </c>
      <c r="GF35" s="25">
        <v>1188.9290866199999</v>
      </c>
      <c r="GG35" s="25">
        <v>1166.8447207199999</v>
      </c>
      <c r="GH35" s="25">
        <v>1194.5995473919997</v>
      </c>
      <c r="GI35" s="25">
        <v>1172.0341604689997</v>
      </c>
      <c r="GJ35" s="25">
        <v>1198.922447182</v>
      </c>
      <c r="GK35" s="25">
        <v>2344.572490043</v>
      </c>
      <c r="GL35" s="26">
        <v>1164.4454002989999</v>
      </c>
      <c r="GM35" s="26">
        <v>1224.8843770519998</v>
      </c>
      <c r="GN35" s="26">
        <v>1214.317996689</v>
      </c>
      <c r="GO35" s="26">
        <v>1274.8615103020002</v>
      </c>
      <c r="GP35" s="26">
        <v>1287.8192496469997</v>
      </c>
      <c r="GQ35" s="26">
        <v>1278.82134408</v>
      </c>
      <c r="GR35" s="26">
        <v>1283.7560986079995</v>
      </c>
      <c r="GS35" s="26">
        <v>1283.7917131130007</v>
      </c>
      <c r="GT35" s="26">
        <v>1291.6127271380001</v>
      </c>
      <c r="GU35" s="26">
        <v>1298.6621290189998</v>
      </c>
      <c r="GV35" s="26">
        <v>1288.7506404649998</v>
      </c>
      <c r="GW35" s="26">
        <v>2539.8174564010001</v>
      </c>
      <c r="GX35" s="159">
        <v>1256.0337295929999</v>
      </c>
      <c r="GY35" s="159">
        <v>1319.5625471020001</v>
      </c>
      <c r="GZ35" s="159">
        <v>1361.988430805</v>
      </c>
      <c r="HA35" s="159">
        <v>1307.8856560160004</v>
      </c>
      <c r="HB35" s="159">
        <v>1303.6119200159999</v>
      </c>
      <c r="HC35" s="159">
        <v>1338.9477476619998</v>
      </c>
      <c r="HD35" s="159">
        <v>1465.7746304910002</v>
      </c>
      <c r="HE35" s="159">
        <v>1359.5473150699995</v>
      </c>
      <c r="HF35" s="159">
        <v>1339.6619398820001</v>
      </c>
      <c r="HG35" s="159">
        <v>1341.7642604020002</v>
      </c>
      <c r="HH35" s="159">
        <v>1471.8399411710002</v>
      </c>
      <c r="HI35" s="159">
        <v>2645.4193817330006</v>
      </c>
      <c r="HJ35" s="195">
        <v>1266.2264890920001</v>
      </c>
      <c r="HK35" s="195">
        <v>1368.1876845650002</v>
      </c>
      <c r="HL35" s="195">
        <v>1361.4772993149998</v>
      </c>
      <c r="HM35" s="195">
        <v>1349.0043326189998</v>
      </c>
      <c r="HN35" s="195">
        <v>1349.3871308039998</v>
      </c>
      <c r="HO35" s="195">
        <v>1384.8668411679998</v>
      </c>
      <c r="HP35" s="195">
        <v>1375.5929881709999</v>
      </c>
      <c r="HQ35" s="195">
        <v>1396.2733383199998</v>
      </c>
      <c r="HR35" s="195">
        <v>1383.8598848250001</v>
      </c>
      <c r="HS35" s="195">
        <v>1382.3921958400003</v>
      </c>
      <c r="HT35" s="195">
        <v>1382.6076214259999</v>
      </c>
      <c r="HU35" s="195">
        <v>2841.2442090250001</v>
      </c>
      <c r="HV35" s="195">
        <v>1378.2880245820002</v>
      </c>
      <c r="HW35" s="195">
        <v>1448.1492592359998</v>
      </c>
      <c r="HX35" s="195">
        <v>1444.4326760119998</v>
      </c>
      <c r="HY35" s="195">
        <v>1442.9756117459997</v>
      </c>
      <c r="HZ35" s="195">
        <v>1453.2250417989997</v>
      </c>
      <c r="IA35" s="195">
        <v>1450.8331989940004</v>
      </c>
      <c r="IB35" s="195">
        <v>1454.6303973900006</v>
      </c>
      <c r="IC35" s="195">
        <v>1507.3164664430001</v>
      </c>
      <c r="ID35" s="195">
        <v>1437.2827652569997</v>
      </c>
      <c r="IE35" s="195">
        <v>1543.1049889349999</v>
      </c>
      <c r="IF35" s="195">
        <v>1477.3599227760001</v>
      </c>
      <c r="IG35" s="195">
        <v>2955.1797719460005</v>
      </c>
      <c r="IH35" s="195">
        <v>1434.3513240499999</v>
      </c>
      <c r="II35" s="195">
        <v>1560.5472777719997</v>
      </c>
      <c r="IJ35" s="195">
        <v>1577.660403972</v>
      </c>
      <c r="IK35" s="195">
        <v>1561.3547239789998</v>
      </c>
      <c r="IL35" s="195">
        <v>1570.0901997150006</v>
      </c>
      <c r="IM35" s="195">
        <v>1571.0133610360001</v>
      </c>
      <c r="IN35" s="195">
        <v>1614.4716409169998</v>
      </c>
      <c r="IO35" s="195">
        <v>1600.3708593009999</v>
      </c>
      <c r="IP35" s="195">
        <v>1603.197289443</v>
      </c>
      <c r="IQ35" s="195">
        <v>1620.742385433</v>
      </c>
      <c r="IR35" s="195">
        <v>1466.3827843940003</v>
      </c>
      <c r="IS35" s="195">
        <v>3343.405897914</v>
      </c>
      <c r="IT35" s="196">
        <v>1568.6311892110004</v>
      </c>
      <c r="IU35" s="196">
        <v>1672.8317857869999</v>
      </c>
      <c r="IV35" s="196">
        <v>1682.3108492839997</v>
      </c>
      <c r="IW35" s="196">
        <v>1691.0392363040005</v>
      </c>
      <c r="IX35" s="196">
        <v>1690.3028769899997</v>
      </c>
      <c r="IY35" s="196">
        <v>1691.5468035640001</v>
      </c>
      <c r="IZ35" s="196">
        <v>1706.1111985140001</v>
      </c>
      <c r="JA35" s="196"/>
      <c r="JB35" s="196"/>
      <c r="JC35" s="196"/>
      <c r="JD35" s="196"/>
      <c r="JE35" s="196"/>
    </row>
    <row r="36" spans="1:265" s="27" customFormat="1" x14ac:dyDescent="0.25">
      <c r="A36" s="28" t="s">
        <v>26</v>
      </c>
      <c r="B36" s="29">
        <v>15.416901769000001</v>
      </c>
      <c r="C36" s="29">
        <v>26.839379637</v>
      </c>
      <c r="D36" s="29">
        <v>45.261757400999997</v>
      </c>
      <c r="E36" s="29">
        <v>39.383021779000003</v>
      </c>
      <c r="F36" s="29">
        <v>37.357555803999993</v>
      </c>
      <c r="G36" s="29">
        <v>36.067608192000002</v>
      </c>
      <c r="H36" s="29">
        <v>32.196629092000002</v>
      </c>
      <c r="I36" s="29">
        <v>10.910970483999998</v>
      </c>
      <c r="J36" s="29">
        <v>33.190564526999999</v>
      </c>
      <c r="K36" s="29">
        <v>41.136561287000006</v>
      </c>
      <c r="L36" s="29">
        <v>50.868581559999996</v>
      </c>
      <c r="M36" s="29">
        <v>37.641264285000005</v>
      </c>
      <c r="N36" s="29">
        <v>0.125</v>
      </c>
      <c r="O36" s="29">
        <v>17.219688692999998</v>
      </c>
      <c r="P36" s="29">
        <v>36.045227756999999</v>
      </c>
      <c r="Q36" s="29">
        <v>45.554461945</v>
      </c>
      <c r="R36" s="29">
        <v>39.960529897999997</v>
      </c>
      <c r="S36" s="29">
        <v>34.779924782999998</v>
      </c>
      <c r="T36" s="29">
        <v>30.691938901</v>
      </c>
      <c r="U36" s="29">
        <v>43.371960627</v>
      </c>
      <c r="V36" s="29">
        <v>38.576064043999999</v>
      </c>
      <c r="W36" s="29">
        <v>56.362137978999996</v>
      </c>
      <c r="X36" s="29">
        <v>56.051894949000001</v>
      </c>
      <c r="Y36" s="29">
        <v>54.054819738999996</v>
      </c>
      <c r="Z36" s="29">
        <v>13.169083991999999</v>
      </c>
      <c r="AA36" s="29">
        <v>23.001357398</v>
      </c>
      <c r="AB36" s="29">
        <v>36.024994618000001</v>
      </c>
      <c r="AC36" s="29">
        <v>37.699127971999999</v>
      </c>
      <c r="AD36" s="29">
        <v>67.190202499999998</v>
      </c>
      <c r="AE36" s="29">
        <v>42.949616264000007</v>
      </c>
      <c r="AF36" s="29">
        <v>43.862226305999997</v>
      </c>
      <c r="AG36" s="29">
        <v>41.979238900999995</v>
      </c>
      <c r="AH36" s="29">
        <v>46.454464143999999</v>
      </c>
      <c r="AI36" s="29">
        <v>43.544987912000003</v>
      </c>
      <c r="AJ36" s="29">
        <v>70.704914759999994</v>
      </c>
      <c r="AK36" s="29">
        <v>75.954992739999994</v>
      </c>
      <c r="AL36" s="29">
        <v>8.573030404999999</v>
      </c>
      <c r="AM36" s="29">
        <v>20.606430791999998</v>
      </c>
      <c r="AN36" s="29">
        <v>42.965076180999993</v>
      </c>
      <c r="AO36" s="29">
        <v>46.507480876999992</v>
      </c>
      <c r="AP36" s="29">
        <v>62.459414809999991</v>
      </c>
      <c r="AQ36" s="29">
        <v>70.508413676000004</v>
      </c>
      <c r="AR36" s="29">
        <v>52.351782014000001</v>
      </c>
      <c r="AS36" s="29">
        <v>68.763329337999991</v>
      </c>
      <c r="AT36" s="29">
        <v>59.352472206000009</v>
      </c>
      <c r="AU36" s="29">
        <v>50.629198478000006</v>
      </c>
      <c r="AV36" s="29">
        <v>79.861644753000007</v>
      </c>
      <c r="AW36" s="29">
        <v>101.99053768500001</v>
      </c>
      <c r="AX36" s="29">
        <v>15.634606680999998</v>
      </c>
      <c r="AY36" s="29">
        <v>20.634505357999998</v>
      </c>
      <c r="AZ36" s="29">
        <v>40.511825287999997</v>
      </c>
      <c r="BA36" s="29">
        <v>43.932428104000003</v>
      </c>
      <c r="BB36" s="29">
        <v>53.017305477000001</v>
      </c>
      <c r="BC36" s="29">
        <v>55.157018816000004</v>
      </c>
      <c r="BD36" s="29">
        <v>61.331361361000006</v>
      </c>
      <c r="BE36" s="29">
        <v>45.967062267999999</v>
      </c>
      <c r="BF36" s="29">
        <v>67.604237760999993</v>
      </c>
      <c r="BG36" s="29">
        <v>100.27055261299999</v>
      </c>
      <c r="BH36" s="29">
        <v>106.53506456</v>
      </c>
      <c r="BI36" s="29">
        <v>81.819048534000004</v>
      </c>
      <c r="BJ36" s="29">
        <v>7.254340634000001</v>
      </c>
      <c r="BK36" s="29">
        <v>25.182944811999999</v>
      </c>
      <c r="BL36" s="29">
        <v>65.829090278999999</v>
      </c>
      <c r="BM36" s="29">
        <v>70.889170491999991</v>
      </c>
      <c r="BN36" s="29">
        <v>50.808717177999995</v>
      </c>
      <c r="BO36" s="29">
        <v>47.966850073999993</v>
      </c>
      <c r="BP36" s="29">
        <v>61.002278497999995</v>
      </c>
      <c r="BQ36" s="29">
        <v>45.183987758999997</v>
      </c>
      <c r="BR36" s="29">
        <v>47.240276496</v>
      </c>
      <c r="BS36" s="29">
        <v>71.170952099999994</v>
      </c>
      <c r="BT36" s="29">
        <v>109.16437908199998</v>
      </c>
      <c r="BU36" s="29">
        <v>101.96899973699999</v>
      </c>
      <c r="BV36" s="29">
        <v>4.4804507570000007</v>
      </c>
      <c r="BW36" s="29">
        <v>29.443965044000002</v>
      </c>
      <c r="BX36" s="29">
        <v>63.536006344</v>
      </c>
      <c r="BY36" s="29">
        <v>76.686650916999994</v>
      </c>
      <c r="BZ36" s="29">
        <v>68.592038102999993</v>
      </c>
      <c r="CA36" s="29">
        <v>89.324570213000001</v>
      </c>
      <c r="CB36" s="29">
        <v>106.167863526</v>
      </c>
      <c r="CC36" s="29">
        <v>99.06111487699998</v>
      </c>
      <c r="CD36" s="29">
        <v>86.184747516999991</v>
      </c>
      <c r="CE36" s="29">
        <v>89.822713303</v>
      </c>
      <c r="CF36" s="29">
        <v>105.79067871399999</v>
      </c>
      <c r="CG36" s="29">
        <v>230.24310652999998</v>
      </c>
      <c r="CH36" s="29">
        <v>28.39409624</v>
      </c>
      <c r="CI36" s="29">
        <v>34.717312288999999</v>
      </c>
      <c r="CJ36" s="29">
        <v>77.888768764000005</v>
      </c>
      <c r="CK36" s="29">
        <v>106.02431774000001</v>
      </c>
      <c r="CL36" s="29">
        <v>97.035298397000005</v>
      </c>
      <c r="CM36" s="29">
        <v>101.84653248699999</v>
      </c>
      <c r="CN36" s="29">
        <v>80.456538577000003</v>
      </c>
      <c r="CO36" s="29">
        <v>116.772879749</v>
      </c>
      <c r="CP36" s="29">
        <v>112.44248537499999</v>
      </c>
      <c r="CQ36" s="29">
        <v>135.27421596900001</v>
      </c>
      <c r="CR36" s="29">
        <v>186.56274345200001</v>
      </c>
      <c r="CS36" s="29">
        <v>207.38074734200001</v>
      </c>
      <c r="CT36" s="29">
        <v>6.9822007270000004</v>
      </c>
      <c r="CU36" s="29">
        <v>42.759332592999996</v>
      </c>
      <c r="CV36" s="29">
        <v>117.728462971</v>
      </c>
      <c r="CW36" s="29">
        <v>171.12479491599998</v>
      </c>
      <c r="CX36" s="29">
        <v>130.33887503699998</v>
      </c>
      <c r="CY36" s="29">
        <v>122.97790912399999</v>
      </c>
      <c r="CZ36" s="29">
        <v>108.91443018300001</v>
      </c>
      <c r="DA36" s="29">
        <v>137.51353494500003</v>
      </c>
      <c r="DB36" s="29">
        <v>149.47982017300001</v>
      </c>
      <c r="DC36" s="29">
        <v>145.22273572</v>
      </c>
      <c r="DD36" s="29">
        <v>160.70857615899999</v>
      </c>
      <c r="DE36" s="29">
        <v>349.715068519</v>
      </c>
      <c r="DF36" s="29">
        <v>18.566122175</v>
      </c>
      <c r="DG36" s="29">
        <v>42.795982266999999</v>
      </c>
      <c r="DH36" s="29">
        <v>168.376900949</v>
      </c>
      <c r="DI36" s="29">
        <v>162.93831556500001</v>
      </c>
      <c r="DJ36" s="29">
        <v>164.28639027099999</v>
      </c>
      <c r="DK36" s="29">
        <v>173.23890385000001</v>
      </c>
      <c r="DL36" s="29">
        <v>217.51924783499999</v>
      </c>
      <c r="DM36" s="29">
        <v>132.034248663</v>
      </c>
      <c r="DN36" s="29">
        <v>119.25199327099999</v>
      </c>
      <c r="DO36" s="29">
        <v>141.64831124599999</v>
      </c>
      <c r="DP36" s="29">
        <v>166.61707638800002</v>
      </c>
      <c r="DQ36" s="29">
        <v>264.58728241699998</v>
      </c>
      <c r="DR36" s="29">
        <v>78.322411850999998</v>
      </c>
      <c r="DS36" s="29">
        <v>139.78945850699998</v>
      </c>
      <c r="DT36" s="29">
        <v>116.24090766800002</v>
      </c>
      <c r="DU36" s="29">
        <v>162.548078003</v>
      </c>
      <c r="DV36" s="29">
        <v>162.61636557599999</v>
      </c>
      <c r="DW36" s="29">
        <v>109.69721753100001</v>
      </c>
      <c r="DX36" s="29">
        <v>128.775784953</v>
      </c>
      <c r="DY36" s="29">
        <v>81.914234347000004</v>
      </c>
      <c r="DZ36" s="29">
        <v>73.612581983000013</v>
      </c>
      <c r="EA36" s="29">
        <v>90.404079540000012</v>
      </c>
      <c r="EB36" s="29">
        <v>150.47981871100001</v>
      </c>
      <c r="EC36" s="29">
        <v>238.85608701000001</v>
      </c>
      <c r="ED36" s="29">
        <v>35.938703498999999</v>
      </c>
      <c r="EE36" s="29">
        <v>109.97550691900001</v>
      </c>
      <c r="EF36" s="29">
        <v>137.88706284899999</v>
      </c>
      <c r="EG36" s="29">
        <v>143.11130288999999</v>
      </c>
      <c r="EH36" s="29">
        <v>192.24736449099998</v>
      </c>
      <c r="EI36" s="29">
        <v>179.66862202999999</v>
      </c>
      <c r="EJ36" s="29">
        <v>197.931231733</v>
      </c>
      <c r="EK36" s="29">
        <v>199.67271246199999</v>
      </c>
      <c r="EL36" s="29">
        <v>192.36874973300002</v>
      </c>
      <c r="EM36" s="29">
        <v>206.33094811200002</v>
      </c>
      <c r="EN36" s="29">
        <v>214.35710007699998</v>
      </c>
      <c r="EO36" s="29">
        <v>232.85659586899999</v>
      </c>
      <c r="EP36" s="29">
        <v>97.975579720000013</v>
      </c>
      <c r="EQ36" s="29">
        <v>198.12867802700001</v>
      </c>
      <c r="ER36" s="29">
        <v>191.93758803900002</v>
      </c>
      <c r="ES36" s="29">
        <v>194.34458785799998</v>
      </c>
      <c r="ET36" s="29">
        <v>188.91969810200001</v>
      </c>
      <c r="EU36" s="29">
        <v>189.17546575100002</v>
      </c>
      <c r="EV36" s="29">
        <v>190.09571683999997</v>
      </c>
      <c r="EW36" s="29">
        <v>189.26221580000004</v>
      </c>
      <c r="EX36" s="29">
        <v>214.75227031899999</v>
      </c>
      <c r="EY36" s="29">
        <v>221.56526784900001</v>
      </c>
      <c r="EZ36" s="29">
        <v>178.44320237300002</v>
      </c>
      <c r="FA36" s="29">
        <v>208.79845698099999</v>
      </c>
      <c r="FB36" s="30">
        <v>109.554978343</v>
      </c>
      <c r="FC36" s="30">
        <v>307.56689886499998</v>
      </c>
      <c r="FD36" s="30">
        <v>206.57405407600004</v>
      </c>
      <c r="FE36" s="30">
        <v>177.742523105</v>
      </c>
      <c r="FF36" s="30">
        <v>185.33233860999999</v>
      </c>
      <c r="FG36" s="30">
        <v>188.21906006099999</v>
      </c>
      <c r="FH36" s="30">
        <v>170.836014363</v>
      </c>
      <c r="FI36" s="30">
        <v>183.31216261399999</v>
      </c>
      <c r="FJ36" s="30">
        <v>172.85301700100001</v>
      </c>
      <c r="FK36" s="30">
        <v>178.80301656399999</v>
      </c>
      <c r="FL36" s="30">
        <v>284.24988418500004</v>
      </c>
      <c r="FM36" s="30">
        <v>277.156523101</v>
      </c>
      <c r="FN36" s="30">
        <v>85.198761554000015</v>
      </c>
      <c r="FO36" s="30">
        <v>226.91543230299999</v>
      </c>
      <c r="FP36" s="30">
        <v>235.637568085</v>
      </c>
      <c r="FQ36" s="30">
        <v>191.494050534</v>
      </c>
      <c r="FR36" s="30">
        <v>225.983699726</v>
      </c>
      <c r="FS36" s="30">
        <v>206.29261764499998</v>
      </c>
      <c r="FT36" s="30">
        <v>202.08146829099999</v>
      </c>
      <c r="FU36" s="30">
        <v>222.42819129999998</v>
      </c>
      <c r="FV36" s="30">
        <v>210.57879942899999</v>
      </c>
      <c r="FW36" s="30">
        <v>236.519849411</v>
      </c>
      <c r="FX36" s="30">
        <v>251.48015103200004</v>
      </c>
      <c r="FY36" s="30">
        <v>257.95124125199999</v>
      </c>
      <c r="FZ36" s="30">
        <v>96.853152843000004</v>
      </c>
      <c r="GA36" s="30">
        <v>273.13358728399999</v>
      </c>
      <c r="GB36" s="25">
        <v>277.80653508200004</v>
      </c>
      <c r="GC36" s="25">
        <v>244.39149971800001</v>
      </c>
      <c r="GD36" s="25">
        <v>253.49114426900002</v>
      </c>
      <c r="GE36" s="25">
        <v>258.19869960700004</v>
      </c>
      <c r="GF36" s="25">
        <v>239.31943488000002</v>
      </c>
      <c r="GG36" s="25">
        <v>233.48279082000002</v>
      </c>
      <c r="GH36" s="25">
        <v>243.49376062100001</v>
      </c>
      <c r="GI36" s="25">
        <v>253.82181947399999</v>
      </c>
      <c r="GJ36" s="25">
        <v>257.73335378499996</v>
      </c>
      <c r="GK36" s="25">
        <v>280.06759556100002</v>
      </c>
      <c r="GL36" s="26">
        <v>188.16068268299998</v>
      </c>
      <c r="GM36" s="26">
        <v>276.09282404700002</v>
      </c>
      <c r="GN36" s="26">
        <v>312.67283280999999</v>
      </c>
      <c r="GO36" s="26">
        <v>279.54955463499999</v>
      </c>
      <c r="GP36" s="26">
        <v>306.45443627099996</v>
      </c>
      <c r="GQ36" s="26">
        <v>236.34724309100002</v>
      </c>
      <c r="GR36" s="26">
        <v>243.10188365299999</v>
      </c>
      <c r="GS36" s="26">
        <v>266.166215685</v>
      </c>
      <c r="GT36" s="26">
        <v>250.80199250500002</v>
      </c>
      <c r="GU36" s="26">
        <v>225.98132640699998</v>
      </c>
      <c r="GV36" s="26">
        <v>245.71675677300001</v>
      </c>
      <c r="GW36" s="26">
        <v>288.71015214200003</v>
      </c>
      <c r="GX36" s="159">
        <v>166.35886689699998</v>
      </c>
      <c r="GY36" s="159">
        <v>254.88371343099999</v>
      </c>
      <c r="GZ36" s="159">
        <v>436.858880231</v>
      </c>
      <c r="HA36" s="159">
        <v>270.42160370300002</v>
      </c>
      <c r="HB36" s="159">
        <v>206.04838341699997</v>
      </c>
      <c r="HC36" s="159">
        <v>289.121567793</v>
      </c>
      <c r="HD36" s="159">
        <v>262.99611073599999</v>
      </c>
      <c r="HE36" s="159">
        <v>240.38513293000003</v>
      </c>
      <c r="HF36" s="159">
        <v>263.05255470099996</v>
      </c>
      <c r="HG36" s="159">
        <v>326.67345533600002</v>
      </c>
      <c r="HH36" s="159">
        <v>312.99642560200004</v>
      </c>
      <c r="HI36" s="159">
        <v>431.24662741700001</v>
      </c>
      <c r="HJ36" s="164">
        <v>99.242559647000022</v>
      </c>
      <c r="HK36" s="164">
        <v>348.05447661899996</v>
      </c>
      <c r="HL36" s="164">
        <v>267.43358206300002</v>
      </c>
      <c r="HM36" s="164">
        <v>344.09811977999999</v>
      </c>
      <c r="HN36" s="164">
        <v>403.28355130100005</v>
      </c>
      <c r="HO36" s="164">
        <v>367.535119377</v>
      </c>
      <c r="HP36" s="164">
        <v>330.52581095599999</v>
      </c>
      <c r="HQ36" s="164">
        <v>395.01850473500002</v>
      </c>
      <c r="HR36" s="164">
        <v>462.39897387600001</v>
      </c>
      <c r="HS36" s="164">
        <v>491.69673887100004</v>
      </c>
      <c r="HT36" s="164">
        <v>750.25064140799998</v>
      </c>
      <c r="HU36" s="164">
        <v>1154.8788095780001</v>
      </c>
      <c r="HV36" s="164">
        <v>183.993639457</v>
      </c>
      <c r="HW36" s="164">
        <v>274.60946757400001</v>
      </c>
      <c r="HX36" s="164">
        <v>541.94908631199996</v>
      </c>
      <c r="HY36" s="164">
        <v>308.53645900200007</v>
      </c>
      <c r="HZ36" s="164">
        <v>289.86914024600003</v>
      </c>
      <c r="IA36" s="164">
        <v>311.91465933500001</v>
      </c>
      <c r="IB36" s="164">
        <v>303.95301729400001</v>
      </c>
      <c r="IC36" s="164">
        <v>307.37405990700006</v>
      </c>
      <c r="ID36" s="164">
        <v>394.502784061</v>
      </c>
      <c r="IE36" s="164">
        <v>408.50317173399998</v>
      </c>
      <c r="IF36" s="164">
        <v>398.25830210300001</v>
      </c>
      <c r="IG36" s="164">
        <v>772.86773659800008</v>
      </c>
      <c r="IH36" s="164">
        <v>410.62766720399992</v>
      </c>
      <c r="II36" s="164">
        <v>436.86803716100002</v>
      </c>
      <c r="IJ36" s="164">
        <v>516.21767519699995</v>
      </c>
      <c r="IK36" s="164">
        <v>530.70982110700004</v>
      </c>
      <c r="IL36" s="164">
        <v>344.93656855199998</v>
      </c>
      <c r="IM36" s="164">
        <v>247.86795522099999</v>
      </c>
      <c r="IN36" s="164">
        <v>538.37201267599994</v>
      </c>
      <c r="IO36" s="164">
        <v>333.43941898699995</v>
      </c>
      <c r="IP36" s="164">
        <v>353.52898287199997</v>
      </c>
      <c r="IQ36" s="164">
        <v>283.646086825</v>
      </c>
      <c r="IR36" s="164">
        <v>418.30884360099998</v>
      </c>
      <c r="IS36" s="164">
        <v>1696.121550801</v>
      </c>
      <c r="IT36" s="159">
        <v>109.21063335299999</v>
      </c>
      <c r="IU36" s="159">
        <v>368.86796318399996</v>
      </c>
      <c r="IV36" s="159">
        <v>1189.4562553759999</v>
      </c>
      <c r="IW36" s="159">
        <v>609.03542141399998</v>
      </c>
      <c r="IX36" s="159">
        <v>450.68079886999999</v>
      </c>
      <c r="IY36" s="159">
        <v>568.08199191200003</v>
      </c>
      <c r="IZ36" s="159">
        <v>725.03368756300017</v>
      </c>
      <c r="JA36" s="159"/>
      <c r="JB36" s="159"/>
      <c r="JC36" s="159"/>
      <c r="JD36" s="159"/>
      <c r="JE36" s="159"/>
    </row>
    <row r="37" spans="1:265" x14ac:dyDescent="0.25">
      <c r="A37" s="31" t="s">
        <v>27</v>
      </c>
      <c r="B37" s="14">
        <v>5.677142227</v>
      </c>
      <c r="C37" s="14">
        <v>13.862195695</v>
      </c>
      <c r="D37" s="14">
        <v>23.855237765999998</v>
      </c>
      <c r="E37" s="14">
        <v>16.894845456999999</v>
      </c>
      <c r="F37" s="14">
        <v>19.088011409</v>
      </c>
      <c r="G37" s="14">
        <v>16.198062539000002</v>
      </c>
      <c r="H37" s="14">
        <v>16.308342961000001</v>
      </c>
      <c r="I37" s="14">
        <v>4.9901863999999998</v>
      </c>
      <c r="J37" s="14">
        <v>16.234418379000001</v>
      </c>
      <c r="K37" s="14">
        <v>15.974180779000001</v>
      </c>
      <c r="L37" s="14">
        <v>24.925572469999999</v>
      </c>
      <c r="M37" s="14">
        <v>14.906891584</v>
      </c>
      <c r="N37" s="14">
        <v>0</v>
      </c>
      <c r="O37" s="14">
        <v>11.229492483</v>
      </c>
      <c r="P37" s="14">
        <v>13.608606493</v>
      </c>
      <c r="Q37" s="14">
        <v>17.873081705000001</v>
      </c>
      <c r="R37" s="14">
        <v>15.073606459000001</v>
      </c>
      <c r="S37" s="14">
        <v>14.516369844000002</v>
      </c>
      <c r="T37" s="14">
        <v>12.359825535000001</v>
      </c>
      <c r="U37" s="14">
        <v>19.315079046999998</v>
      </c>
      <c r="V37" s="14">
        <v>16.603782869</v>
      </c>
      <c r="W37" s="14">
        <v>25.844795964999999</v>
      </c>
      <c r="X37" s="14">
        <v>25.710271255999999</v>
      </c>
      <c r="Y37" s="14">
        <v>28.039791921999999</v>
      </c>
      <c r="Z37" s="14">
        <v>0.960416771</v>
      </c>
      <c r="AA37" s="14">
        <v>10.777514761000001</v>
      </c>
      <c r="AB37" s="14">
        <v>15.465823679</v>
      </c>
      <c r="AC37" s="14">
        <v>17.118240477000001</v>
      </c>
      <c r="AD37" s="14">
        <v>27.306022153000001</v>
      </c>
      <c r="AE37" s="14">
        <v>18.62832204</v>
      </c>
      <c r="AF37" s="14">
        <v>16.764448375000001</v>
      </c>
      <c r="AG37" s="14">
        <v>15.733971240999999</v>
      </c>
      <c r="AH37" s="14">
        <v>15.153156906</v>
      </c>
      <c r="AI37" s="14">
        <v>17.470927572000001</v>
      </c>
      <c r="AJ37" s="14">
        <v>31.107989870000001</v>
      </c>
      <c r="AK37" s="14">
        <v>33.232412362000005</v>
      </c>
      <c r="AL37" s="14">
        <v>2.7833435880000001</v>
      </c>
      <c r="AM37" s="14">
        <v>10.211068042000001</v>
      </c>
      <c r="AN37" s="14">
        <v>19.012058197999998</v>
      </c>
      <c r="AO37" s="14">
        <v>22.759676159999998</v>
      </c>
      <c r="AP37" s="14">
        <v>21.640302375000001</v>
      </c>
      <c r="AQ37" s="14">
        <v>22.834139819000001</v>
      </c>
      <c r="AR37" s="14">
        <v>21.365301129999999</v>
      </c>
      <c r="AS37" s="14">
        <v>21.945413968</v>
      </c>
      <c r="AT37" s="14">
        <v>21.585015413000001</v>
      </c>
      <c r="AU37" s="14">
        <v>19.795978519000002</v>
      </c>
      <c r="AV37" s="14">
        <v>37.303475817999995</v>
      </c>
      <c r="AW37" s="14">
        <v>42.980294940999997</v>
      </c>
      <c r="AX37" s="14">
        <v>3.7910695839999997</v>
      </c>
      <c r="AY37" s="14">
        <v>7.0008569980000006</v>
      </c>
      <c r="AZ37" s="14">
        <v>15.535446533</v>
      </c>
      <c r="BA37" s="14">
        <v>19.470757462000002</v>
      </c>
      <c r="BB37" s="14">
        <v>28.788660024000002</v>
      </c>
      <c r="BC37" s="14">
        <v>19.292240182</v>
      </c>
      <c r="BD37" s="14">
        <v>23.712734136999998</v>
      </c>
      <c r="BE37" s="14">
        <v>19.661379614000001</v>
      </c>
      <c r="BF37" s="14">
        <v>29.509214393999997</v>
      </c>
      <c r="BG37" s="14">
        <v>27.998026448000001</v>
      </c>
      <c r="BH37" s="14">
        <v>40.021006050000004</v>
      </c>
      <c r="BI37" s="14">
        <v>36.612800333999999</v>
      </c>
      <c r="BJ37" s="14">
        <v>4.303315209</v>
      </c>
      <c r="BK37" s="14">
        <v>11.358007783</v>
      </c>
      <c r="BL37" s="14">
        <v>34.441257852</v>
      </c>
      <c r="BM37" s="14">
        <v>39.306510072999998</v>
      </c>
      <c r="BN37" s="14">
        <v>24.828677043999999</v>
      </c>
      <c r="BO37" s="14">
        <v>23.692740273999998</v>
      </c>
      <c r="BP37" s="14">
        <v>25.192032526999999</v>
      </c>
      <c r="BQ37" s="14">
        <v>17.358613125000002</v>
      </c>
      <c r="BR37" s="14">
        <v>19.237136157000002</v>
      </c>
      <c r="BS37" s="14">
        <v>27.220989678000002</v>
      </c>
      <c r="BT37" s="14">
        <v>44.237606164999995</v>
      </c>
      <c r="BU37" s="14">
        <v>36.953978885999994</v>
      </c>
      <c r="BV37" s="14">
        <v>4.4733692170000001</v>
      </c>
      <c r="BW37" s="14">
        <v>15.585988563000001</v>
      </c>
      <c r="BX37" s="14">
        <v>36.606816271000007</v>
      </c>
      <c r="BY37" s="14">
        <v>28.293064869999998</v>
      </c>
      <c r="BZ37" s="14">
        <v>37.213064528000004</v>
      </c>
      <c r="CA37" s="14">
        <v>41.095593162999997</v>
      </c>
      <c r="CB37" s="14">
        <v>30.369887653999999</v>
      </c>
      <c r="CC37" s="14">
        <v>28.040366821999999</v>
      </c>
      <c r="CD37" s="14">
        <v>27.675289735</v>
      </c>
      <c r="CE37" s="14">
        <v>32.233474369</v>
      </c>
      <c r="CF37" s="14">
        <v>51.218835802000001</v>
      </c>
      <c r="CG37" s="14">
        <v>80.259745617999997</v>
      </c>
      <c r="CH37" s="14">
        <v>6.1940376820000003</v>
      </c>
      <c r="CI37" s="14">
        <v>23.168502926000002</v>
      </c>
      <c r="CJ37" s="14">
        <v>33.501389684999999</v>
      </c>
      <c r="CK37" s="14">
        <v>44.606382625999998</v>
      </c>
      <c r="CL37" s="14">
        <v>42.762422026000003</v>
      </c>
      <c r="CM37" s="14">
        <v>43.894240130999997</v>
      </c>
      <c r="CN37" s="14">
        <v>39.428398781000006</v>
      </c>
      <c r="CO37" s="14">
        <v>43.228662722000003</v>
      </c>
      <c r="CP37" s="14">
        <v>39.322923736999996</v>
      </c>
      <c r="CQ37" s="14">
        <v>65.716261668000001</v>
      </c>
      <c r="CR37" s="14">
        <v>84.661173328999993</v>
      </c>
      <c r="CS37" s="14">
        <v>77.010068622999995</v>
      </c>
      <c r="CT37" s="14">
        <v>6.1751899510000001</v>
      </c>
      <c r="CU37" s="14">
        <v>27.274049702999999</v>
      </c>
      <c r="CV37" s="14">
        <v>59.434823836000007</v>
      </c>
      <c r="CW37" s="14">
        <v>61.695252529999998</v>
      </c>
      <c r="CX37" s="14">
        <v>59.038758072999997</v>
      </c>
      <c r="CY37" s="14">
        <v>51.301209157999999</v>
      </c>
      <c r="CZ37" s="14">
        <v>41.211865728999996</v>
      </c>
      <c r="DA37" s="14">
        <v>55.714903235999998</v>
      </c>
      <c r="DB37" s="14">
        <v>62.724347143999999</v>
      </c>
      <c r="DC37" s="14">
        <v>62.305273702000001</v>
      </c>
      <c r="DD37" s="14">
        <v>67.582016554999996</v>
      </c>
      <c r="DE37" s="14">
        <v>124.338875426</v>
      </c>
      <c r="DF37" s="14">
        <v>17.417571382999999</v>
      </c>
      <c r="DG37" s="14">
        <v>25.775847745</v>
      </c>
      <c r="DH37" s="14">
        <v>82.379850400999999</v>
      </c>
      <c r="DI37" s="14">
        <v>93.162718647000005</v>
      </c>
      <c r="DJ37" s="14">
        <v>72.294157361999993</v>
      </c>
      <c r="DK37" s="14">
        <v>62.095543361999994</v>
      </c>
      <c r="DL37" s="14">
        <v>64.578701375999998</v>
      </c>
      <c r="DM37" s="14">
        <v>49.978622569000002</v>
      </c>
      <c r="DN37" s="14">
        <v>61.264141414999997</v>
      </c>
      <c r="DO37" s="14">
        <v>66.348935909000005</v>
      </c>
      <c r="DP37" s="14">
        <v>85.982226261000008</v>
      </c>
      <c r="DQ37" s="14">
        <v>100.75330947099999</v>
      </c>
      <c r="DR37" s="14">
        <v>41.283928738</v>
      </c>
      <c r="DS37" s="14">
        <v>59.044328551999996</v>
      </c>
      <c r="DT37" s="14">
        <v>46.698573287999999</v>
      </c>
      <c r="DU37" s="14">
        <v>76.46442755599999</v>
      </c>
      <c r="DV37" s="14">
        <v>67.564069333000006</v>
      </c>
      <c r="DW37" s="14">
        <v>56.028307522000006</v>
      </c>
      <c r="DX37" s="14">
        <v>54.786352129000001</v>
      </c>
      <c r="DY37" s="14">
        <v>43.101813302000004</v>
      </c>
      <c r="DZ37" s="14">
        <v>41.278557240000005</v>
      </c>
      <c r="EA37" s="14">
        <v>47.900450669999998</v>
      </c>
      <c r="EB37" s="14">
        <v>69.728647461999998</v>
      </c>
      <c r="EC37" s="14">
        <v>108.647514519</v>
      </c>
      <c r="ED37" s="14">
        <v>15.235465246</v>
      </c>
      <c r="EE37" s="14">
        <v>47.407173827999998</v>
      </c>
      <c r="EF37" s="14">
        <v>76.584369826</v>
      </c>
      <c r="EG37" s="14">
        <v>49.456402028999996</v>
      </c>
      <c r="EH37" s="14">
        <v>80.333990262</v>
      </c>
      <c r="EI37" s="14">
        <v>86.523358479999999</v>
      </c>
      <c r="EJ37" s="14">
        <v>88.921502368000006</v>
      </c>
      <c r="EK37" s="14">
        <v>82.461989392000007</v>
      </c>
      <c r="EL37" s="14">
        <v>79.895530297999997</v>
      </c>
      <c r="EM37" s="14">
        <v>73.988148272000004</v>
      </c>
      <c r="EN37" s="14">
        <v>73.304163218999989</v>
      </c>
      <c r="EO37" s="14">
        <v>120.958252683</v>
      </c>
      <c r="EP37" s="14">
        <v>21.006777985999999</v>
      </c>
      <c r="EQ37" s="14">
        <v>65.935822285</v>
      </c>
      <c r="ER37" s="14">
        <v>90.386381311000008</v>
      </c>
      <c r="ES37" s="14">
        <v>88.091643970999996</v>
      </c>
      <c r="ET37" s="14">
        <v>84.390366259000004</v>
      </c>
      <c r="EU37" s="14">
        <v>86.892299096999992</v>
      </c>
      <c r="EV37" s="14">
        <v>101.33913260899999</v>
      </c>
      <c r="EW37" s="14">
        <v>90.455046679000006</v>
      </c>
      <c r="EX37" s="14">
        <v>107.967225537</v>
      </c>
      <c r="EY37" s="14">
        <v>106.81303324800001</v>
      </c>
      <c r="EZ37" s="14">
        <v>94.740777977000008</v>
      </c>
      <c r="FA37" s="14">
        <v>123.945667703</v>
      </c>
      <c r="FB37" s="14">
        <v>30.102021913000002</v>
      </c>
      <c r="FC37" s="14">
        <v>174.87576087900001</v>
      </c>
      <c r="FD37" s="14">
        <v>95.105004612000002</v>
      </c>
      <c r="FE37" s="14">
        <v>99.562143477999996</v>
      </c>
      <c r="FF37" s="14">
        <v>92.664909541</v>
      </c>
      <c r="FG37" s="14">
        <v>102.989210391</v>
      </c>
      <c r="FH37" s="14">
        <v>89.739623498</v>
      </c>
      <c r="FI37" s="14">
        <v>94.66402282300001</v>
      </c>
      <c r="FJ37" s="14">
        <v>82.963888357000002</v>
      </c>
      <c r="FK37" s="14">
        <v>95.371702454000001</v>
      </c>
      <c r="FL37" s="14">
        <v>217.45400545000001</v>
      </c>
      <c r="FM37" s="14">
        <v>157.24644488500002</v>
      </c>
      <c r="FN37" s="14">
        <v>37.744508535999998</v>
      </c>
      <c r="FO37" s="14">
        <v>97.210461170000002</v>
      </c>
      <c r="FP37" s="14">
        <v>125.109848042</v>
      </c>
      <c r="FQ37" s="14">
        <v>94.343911089000002</v>
      </c>
      <c r="FR37" s="14">
        <v>116.56929065199999</v>
      </c>
      <c r="FS37" s="14">
        <v>101.681209395</v>
      </c>
      <c r="FT37" s="14">
        <v>103.948194954</v>
      </c>
      <c r="FU37" s="14">
        <v>117.698179727</v>
      </c>
      <c r="FV37" s="14">
        <v>118.44670628199999</v>
      </c>
      <c r="FW37" s="14">
        <v>127.29038721000001</v>
      </c>
      <c r="FX37" s="14">
        <v>130.190805662</v>
      </c>
      <c r="FY37" s="14">
        <v>144.369050972</v>
      </c>
      <c r="FZ37" s="14">
        <v>45.217750574</v>
      </c>
      <c r="GA37" s="14">
        <v>102.075095003</v>
      </c>
      <c r="GB37" s="6">
        <v>141.96495962500001</v>
      </c>
      <c r="GC37" s="6">
        <v>144.59998522399999</v>
      </c>
      <c r="GD37" s="6">
        <v>113.46083399300001</v>
      </c>
      <c r="GE37" s="6">
        <v>134.65869334299998</v>
      </c>
      <c r="GF37" s="6">
        <v>131.582085009</v>
      </c>
      <c r="GG37" s="6">
        <v>121.484670651</v>
      </c>
      <c r="GH37" s="6">
        <v>106.53785753999999</v>
      </c>
      <c r="GI37" s="6">
        <v>122.545655728</v>
      </c>
      <c r="GJ37" s="6">
        <v>136.51833892899998</v>
      </c>
      <c r="GK37" s="6">
        <v>152.55497577800003</v>
      </c>
      <c r="GL37" s="7">
        <v>85.064496371000004</v>
      </c>
      <c r="GM37" s="7">
        <v>92.594103610000005</v>
      </c>
      <c r="GN37" s="7">
        <v>145.04090863900001</v>
      </c>
      <c r="GO37" s="7">
        <v>135.643700403</v>
      </c>
      <c r="GP37" s="7">
        <v>122.709900933</v>
      </c>
      <c r="GQ37" s="7">
        <v>111.53243048400002</v>
      </c>
      <c r="GR37" s="7">
        <v>150.383693486</v>
      </c>
      <c r="GS37" s="7">
        <v>139.34448770600002</v>
      </c>
      <c r="GT37" s="7">
        <v>129.003620122</v>
      </c>
      <c r="GU37" s="7">
        <v>122.130456155</v>
      </c>
      <c r="GV37" s="7">
        <v>129.13180979399999</v>
      </c>
      <c r="GW37" s="7">
        <v>159.35214579199999</v>
      </c>
      <c r="GX37" s="156">
        <v>64.925502405999993</v>
      </c>
      <c r="GY37" s="156">
        <v>116.87749467399999</v>
      </c>
      <c r="GZ37" s="156">
        <v>134.11481932699999</v>
      </c>
      <c r="HA37" s="156">
        <v>114.864557185</v>
      </c>
      <c r="HB37" s="156">
        <v>106.129501683</v>
      </c>
      <c r="HC37" s="156">
        <v>119.84267194600001</v>
      </c>
      <c r="HD37" s="156">
        <v>113.317159749</v>
      </c>
      <c r="HE37" s="156">
        <v>100.654232388</v>
      </c>
      <c r="HF37" s="156">
        <v>115.24263306100001</v>
      </c>
      <c r="HG37" s="156">
        <v>112.08619655700001</v>
      </c>
      <c r="HH37" s="156">
        <v>124.97055861000001</v>
      </c>
      <c r="HI37" s="156">
        <v>177.557836229</v>
      </c>
      <c r="HJ37" s="161">
        <v>59.621469635000004</v>
      </c>
      <c r="HK37" s="161">
        <v>73.051621657999988</v>
      </c>
      <c r="HL37" s="161">
        <v>118.35060192</v>
      </c>
      <c r="HM37" s="161">
        <v>142.75388618200003</v>
      </c>
      <c r="HN37" s="161">
        <v>107.35396439500001</v>
      </c>
      <c r="HO37" s="161">
        <v>156.419232623</v>
      </c>
      <c r="HP37" s="161">
        <v>128.22526193800002</v>
      </c>
      <c r="HQ37" s="161">
        <v>147.195646332</v>
      </c>
      <c r="HR37" s="161">
        <v>200.293524314</v>
      </c>
      <c r="HS37" s="161">
        <v>170.23865511100001</v>
      </c>
      <c r="HT37" s="161">
        <v>215.05288347200002</v>
      </c>
      <c r="HU37" s="161">
        <v>376.23052035699999</v>
      </c>
      <c r="HV37" s="161">
        <v>75.538610503000001</v>
      </c>
      <c r="HW37" s="161">
        <v>99.304546202999987</v>
      </c>
      <c r="HX37" s="161">
        <v>229.19822854700001</v>
      </c>
      <c r="HY37" s="161">
        <v>161.33783636499999</v>
      </c>
      <c r="HZ37" s="161">
        <v>174.83268065599998</v>
      </c>
      <c r="IA37" s="161">
        <v>150.44585135400001</v>
      </c>
      <c r="IB37" s="161">
        <v>136.88664210100001</v>
      </c>
      <c r="IC37" s="161">
        <v>148.29210260500003</v>
      </c>
      <c r="ID37" s="161">
        <v>150.59820565799998</v>
      </c>
      <c r="IE37" s="161">
        <v>117.439867646</v>
      </c>
      <c r="IF37" s="161">
        <v>128.99419412900002</v>
      </c>
      <c r="IG37" s="161">
        <v>291.95314803400004</v>
      </c>
      <c r="IH37" s="161">
        <v>103.02040334099999</v>
      </c>
      <c r="II37" s="161">
        <v>133.592474813</v>
      </c>
      <c r="IJ37" s="161">
        <v>229.08862596099999</v>
      </c>
      <c r="IK37" s="161">
        <v>150.77482213900001</v>
      </c>
      <c r="IL37" s="161">
        <v>155.58139394799997</v>
      </c>
      <c r="IM37" s="161">
        <v>111.441790067</v>
      </c>
      <c r="IN37" s="161">
        <v>152.07816845900001</v>
      </c>
      <c r="IO37" s="161">
        <v>157.918114661</v>
      </c>
      <c r="IP37" s="161">
        <v>165.23513154499997</v>
      </c>
      <c r="IQ37" s="161">
        <v>139.29818786800001</v>
      </c>
      <c r="IR37" s="161">
        <v>126.258798653</v>
      </c>
      <c r="IS37" s="161">
        <v>234.99926111600001</v>
      </c>
      <c r="IT37" s="156">
        <v>88.337127598999999</v>
      </c>
      <c r="IU37" s="156">
        <v>108.903720697</v>
      </c>
      <c r="IV37" s="156">
        <v>151.464328362</v>
      </c>
      <c r="IW37" s="156">
        <v>161.345718619</v>
      </c>
      <c r="IX37" s="156">
        <v>157.41184339600002</v>
      </c>
      <c r="IY37" s="156">
        <v>157.09179426199998</v>
      </c>
      <c r="IZ37" s="156">
        <v>177.784648624</v>
      </c>
      <c r="JA37" s="156"/>
      <c r="JB37" s="156"/>
      <c r="JC37" s="156"/>
      <c r="JD37" s="156"/>
      <c r="JE37" s="156"/>
    </row>
    <row r="38" spans="1:265" x14ac:dyDescent="0.25">
      <c r="A38" s="31" t="s">
        <v>28</v>
      </c>
      <c r="B38" s="14">
        <v>9.7259175849999995</v>
      </c>
      <c r="C38" s="14">
        <v>12.966614104</v>
      </c>
      <c r="D38" s="14">
        <v>21.14082896</v>
      </c>
      <c r="E38" s="14">
        <v>21.620674373</v>
      </c>
      <c r="F38" s="14">
        <v>17.366197789999998</v>
      </c>
      <c r="G38" s="14">
        <v>19.233874519</v>
      </c>
      <c r="H38" s="14">
        <v>14.878781853</v>
      </c>
      <c r="I38" s="14">
        <v>4.8358134240000004</v>
      </c>
      <c r="J38" s="14">
        <v>15.193483334</v>
      </c>
      <c r="K38" s="14">
        <v>22.189784562</v>
      </c>
      <c r="L38" s="14">
        <v>25.081792424</v>
      </c>
      <c r="M38" s="14">
        <v>19.152639252</v>
      </c>
      <c r="N38" s="14">
        <v>0.125</v>
      </c>
      <c r="O38" s="14">
        <v>5.6059713130000004</v>
      </c>
      <c r="P38" s="14">
        <v>21.377954022999997</v>
      </c>
      <c r="Q38" s="14">
        <v>27.185067102000001</v>
      </c>
      <c r="R38" s="14">
        <v>24.449191132999999</v>
      </c>
      <c r="S38" s="14">
        <v>20.090279775999999</v>
      </c>
      <c r="T38" s="14">
        <v>16.893053225999999</v>
      </c>
      <c r="U38" s="14">
        <v>22.902891097000001</v>
      </c>
      <c r="V38" s="14">
        <v>21.015906407999999</v>
      </c>
      <c r="W38" s="14">
        <v>29.917039053</v>
      </c>
      <c r="X38" s="14">
        <v>29.091290498999999</v>
      </c>
      <c r="Y38" s="14">
        <v>25.221356183000001</v>
      </c>
      <c r="Z38" s="14">
        <v>11.95039667</v>
      </c>
      <c r="AA38" s="14">
        <v>11.433997964</v>
      </c>
      <c r="AB38" s="14">
        <v>19.676637104000001</v>
      </c>
      <c r="AC38" s="14">
        <v>20.413849371000001</v>
      </c>
      <c r="AD38" s="14">
        <v>38.692885995999994</v>
      </c>
      <c r="AE38" s="14">
        <v>23.866878968000002</v>
      </c>
      <c r="AF38" s="14">
        <v>26.827168984</v>
      </c>
      <c r="AG38" s="14">
        <v>25.584990732999998</v>
      </c>
      <c r="AH38" s="14">
        <v>30.393306381999999</v>
      </c>
      <c r="AI38" s="14">
        <v>26.005986512</v>
      </c>
      <c r="AJ38" s="14">
        <v>37.605508145000002</v>
      </c>
      <c r="AK38" s="14">
        <v>42.604967885999997</v>
      </c>
      <c r="AL38" s="14">
        <v>5.7233821850000002</v>
      </c>
      <c r="AM38" s="14">
        <v>10.313456113000001</v>
      </c>
      <c r="AN38" s="14">
        <v>23.804329113000001</v>
      </c>
      <c r="AO38" s="14">
        <v>23.726161988000001</v>
      </c>
      <c r="AP38" s="14">
        <v>39.872867362999997</v>
      </c>
      <c r="AQ38" s="14">
        <v>47.585383897</v>
      </c>
      <c r="AR38" s="14">
        <v>30.890157276</v>
      </c>
      <c r="AS38" s="14">
        <v>46.713209156999994</v>
      </c>
      <c r="AT38" s="14">
        <v>37.471960292000006</v>
      </c>
      <c r="AU38" s="14">
        <v>30.824102623999998</v>
      </c>
      <c r="AV38" s="14">
        <v>42.034338032999997</v>
      </c>
      <c r="AW38" s="14">
        <v>58.333035648999996</v>
      </c>
      <c r="AX38" s="14">
        <v>11.808246950999999</v>
      </c>
      <c r="AY38" s="14">
        <v>13.566538732000001</v>
      </c>
      <c r="AZ38" s="14">
        <v>24.785053431000001</v>
      </c>
      <c r="BA38" s="14">
        <v>24.086609511999999</v>
      </c>
      <c r="BB38" s="14">
        <v>23.772479454999999</v>
      </c>
      <c r="BC38" s="14">
        <v>35.629981159000003</v>
      </c>
      <c r="BD38" s="14">
        <v>37.584937982</v>
      </c>
      <c r="BE38" s="14">
        <v>26.099056536999999</v>
      </c>
      <c r="BF38" s="14">
        <v>38.069941594000007</v>
      </c>
      <c r="BG38" s="14">
        <v>71.914979861999996</v>
      </c>
      <c r="BH38" s="14">
        <v>66.348281525000004</v>
      </c>
      <c r="BI38" s="14">
        <v>45.202920376000002</v>
      </c>
      <c r="BJ38" s="14">
        <v>2.9295636030000001</v>
      </c>
      <c r="BK38" s="14">
        <v>13.779082039999999</v>
      </c>
      <c r="BL38" s="14">
        <v>31.248312045999999</v>
      </c>
      <c r="BM38" s="14">
        <v>29.99014734</v>
      </c>
      <c r="BN38" s="14">
        <v>25.968814429999998</v>
      </c>
      <c r="BO38" s="14">
        <v>24.198598868000001</v>
      </c>
      <c r="BP38" s="14">
        <v>35.805489185999996</v>
      </c>
      <c r="BQ38" s="14">
        <v>27.816941099000001</v>
      </c>
      <c r="BR38" s="14">
        <v>27.517388158999999</v>
      </c>
      <c r="BS38" s="14">
        <v>42.993321819999998</v>
      </c>
      <c r="BT38" s="14">
        <v>64.688080564999993</v>
      </c>
      <c r="BU38" s="14">
        <v>65.008116556000004</v>
      </c>
      <c r="BV38" s="14">
        <v>0</v>
      </c>
      <c r="BW38" s="14">
        <v>13.786137075000001</v>
      </c>
      <c r="BX38" s="14">
        <v>26.559120101000001</v>
      </c>
      <c r="BY38" s="14">
        <v>46.19990181</v>
      </c>
      <c r="BZ38" s="14">
        <v>31.005107081999999</v>
      </c>
      <c r="CA38" s="14">
        <v>47.763862177</v>
      </c>
      <c r="CB38" s="14">
        <v>75.786226047</v>
      </c>
      <c r="CC38" s="14">
        <v>70.444846419000001</v>
      </c>
      <c r="CD38" s="14">
        <v>57.290323797999996</v>
      </c>
      <c r="CE38" s="14">
        <v>56.665420910000002</v>
      </c>
      <c r="CF38" s="14">
        <v>53.605573348999997</v>
      </c>
      <c r="CG38" s="14">
        <v>148.725648482</v>
      </c>
      <c r="CH38" s="14">
        <v>22.195866819999999</v>
      </c>
      <c r="CI38" s="14">
        <v>11.42455681</v>
      </c>
      <c r="CJ38" s="14">
        <v>43.815031776000005</v>
      </c>
      <c r="CK38" s="14">
        <v>60.012223026999997</v>
      </c>
      <c r="CL38" s="14">
        <v>53.224859909999999</v>
      </c>
      <c r="CM38" s="14">
        <v>57.932402930999999</v>
      </c>
      <c r="CN38" s="14">
        <v>41.020052780999997</v>
      </c>
      <c r="CO38" s="14">
        <v>73.487559321999996</v>
      </c>
      <c r="CP38" s="14">
        <v>72.819005124</v>
      </c>
      <c r="CQ38" s="14">
        <v>68.396153999999996</v>
      </c>
      <c r="CR38" s="14">
        <v>100.761785066</v>
      </c>
      <c r="CS38" s="14">
        <v>129.49589515700001</v>
      </c>
      <c r="CT38" s="14">
        <v>0.80684851600000007</v>
      </c>
      <c r="CU38" s="14">
        <v>15.409746229</v>
      </c>
      <c r="CV38" s="14">
        <v>57.638878788</v>
      </c>
      <c r="CW38" s="14">
        <v>107.99223216899999</v>
      </c>
      <c r="CX38" s="14">
        <v>71.007005265000004</v>
      </c>
      <c r="CY38" s="14">
        <v>71.431591557999994</v>
      </c>
      <c r="CZ38" s="14">
        <v>67.690643639000001</v>
      </c>
      <c r="DA38" s="14">
        <v>81.331983758999996</v>
      </c>
      <c r="DB38" s="14">
        <v>85.776256070000002</v>
      </c>
      <c r="DC38" s="14">
        <v>82.887595804</v>
      </c>
      <c r="DD38" s="14">
        <v>92.964188445999994</v>
      </c>
      <c r="DE38" s="14">
        <v>225.19950026999999</v>
      </c>
      <c r="DF38" s="14">
        <v>1.1416756299999999</v>
      </c>
      <c r="DG38" s="14">
        <v>16.739328280999999</v>
      </c>
      <c r="DH38" s="14">
        <v>85.190872951000003</v>
      </c>
      <c r="DI38" s="14">
        <v>69.379630143999989</v>
      </c>
      <c r="DJ38" s="14">
        <v>91.928734147</v>
      </c>
      <c r="DK38" s="14">
        <v>111.047091878</v>
      </c>
      <c r="DL38" s="14">
        <v>152.93669692899999</v>
      </c>
      <c r="DM38" s="14">
        <v>81.79387715</v>
      </c>
      <c r="DN38" s="14">
        <v>57.160642475000003</v>
      </c>
      <c r="DO38" s="14">
        <v>75.258884070999997</v>
      </c>
      <c r="DP38" s="14">
        <v>80.160430915999996</v>
      </c>
      <c r="DQ38" s="14">
        <v>162.61023157</v>
      </c>
      <c r="DR38" s="14">
        <v>37.038191212999998</v>
      </c>
      <c r="DS38" s="14">
        <v>62.369749402000004</v>
      </c>
      <c r="DT38" s="14">
        <v>20.318049079000001</v>
      </c>
      <c r="DU38" s="14">
        <v>85.399742219999993</v>
      </c>
      <c r="DV38" s="14">
        <v>93.418825455000004</v>
      </c>
      <c r="DW38" s="14">
        <v>53.337021252999996</v>
      </c>
      <c r="DX38" s="14">
        <v>73.871893557999996</v>
      </c>
      <c r="DY38" s="14">
        <v>38.780238702000005</v>
      </c>
      <c r="DZ38" s="14">
        <v>32.119255592999998</v>
      </c>
      <c r="EA38" s="14">
        <v>41.033465898999999</v>
      </c>
      <c r="EB38" s="14">
        <v>76.638348559999997</v>
      </c>
      <c r="EC38" s="14">
        <v>129.63784924199999</v>
      </c>
      <c r="ED38" s="14">
        <v>0.99648471500000002</v>
      </c>
      <c r="EE38" s="14">
        <v>23.203945974</v>
      </c>
      <c r="EF38" s="14">
        <v>60.891950814999994</v>
      </c>
      <c r="EG38" s="14">
        <v>93.118218759000001</v>
      </c>
      <c r="EH38" s="14">
        <v>106.585237459</v>
      </c>
      <c r="EI38" s="14">
        <v>93.139217807999998</v>
      </c>
      <c r="EJ38" s="14">
        <v>109.002136476</v>
      </c>
      <c r="EK38" s="14">
        <v>117.171733473</v>
      </c>
      <c r="EL38" s="14">
        <v>106.106850812</v>
      </c>
      <c r="EM38" s="14">
        <v>130.89119298599999</v>
      </c>
      <c r="EN38" s="14">
        <v>140.29232003800001</v>
      </c>
      <c r="EO38" s="14">
        <v>106.462145745</v>
      </c>
      <c r="EP38" s="14">
        <v>54.320161199000005</v>
      </c>
      <c r="EQ38" s="14">
        <v>89.060751511999996</v>
      </c>
      <c r="ER38" s="14">
        <v>100.979229343</v>
      </c>
      <c r="ES38" s="14">
        <v>103.507179083</v>
      </c>
      <c r="ET38" s="14">
        <v>102.446493518</v>
      </c>
      <c r="EU38" s="14">
        <v>100.86930743699999</v>
      </c>
      <c r="EV38" s="14">
        <v>88.738410665999993</v>
      </c>
      <c r="EW38" s="14">
        <v>98.646356045999994</v>
      </c>
      <c r="EX38" s="14">
        <v>106.610182346</v>
      </c>
      <c r="EY38" s="14">
        <v>113.634230382</v>
      </c>
      <c r="EZ38" s="14">
        <v>79.040545784000003</v>
      </c>
      <c r="FA38" s="14">
        <v>83.035679688999991</v>
      </c>
      <c r="FB38" s="14">
        <v>56.194014714999994</v>
      </c>
      <c r="FC38" s="14">
        <v>89.610840336999999</v>
      </c>
      <c r="FD38" s="14">
        <v>106.07309948400001</v>
      </c>
      <c r="FE38" s="14">
        <v>76.004419628000008</v>
      </c>
      <c r="FF38" s="14">
        <v>86.345784211000009</v>
      </c>
      <c r="FG38" s="14">
        <v>80.269755309999994</v>
      </c>
      <c r="FH38" s="14">
        <v>81.091485555999995</v>
      </c>
      <c r="FI38" s="14">
        <v>84.091233895000002</v>
      </c>
      <c r="FJ38" s="14">
        <v>86.81841137699999</v>
      </c>
      <c r="FK38" s="14">
        <v>77.216924926999994</v>
      </c>
      <c r="FL38" s="14">
        <v>65.362528447000003</v>
      </c>
      <c r="FM38" s="14">
        <v>115.924709162</v>
      </c>
      <c r="FN38" s="14">
        <v>24.241783305000002</v>
      </c>
      <c r="FO38" s="14">
        <v>84.331769210000004</v>
      </c>
      <c r="FP38" s="14">
        <v>105.88552625500002</v>
      </c>
      <c r="FQ38" s="14">
        <v>93.634254587000001</v>
      </c>
      <c r="FR38" s="14">
        <v>103.771924422</v>
      </c>
      <c r="FS38" s="14">
        <v>101.25327944199999</v>
      </c>
      <c r="FT38" s="14">
        <v>98.119231217999996</v>
      </c>
      <c r="FU38" s="14">
        <v>99.345713736000008</v>
      </c>
      <c r="FV38" s="14">
        <v>88.704752123999995</v>
      </c>
      <c r="FW38" s="14">
        <v>107.23281679900001</v>
      </c>
      <c r="FX38" s="14">
        <v>115.99181487700001</v>
      </c>
      <c r="FY38" s="14">
        <v>108.92549191100001</v>
      </c>
      <c r="FZ38" s="14">
        <v>51.635206141000005</v>
      </c>
      <c r="GA38" s="14">
        <v>93.272431372</v>
      </c>
      <c r="GB38" s="6">
        <v>132.09280524800002</v>
      </c>
      <c r="GC38" s="6">
        <v>95.765163803999997</v>
      </c>
      <c r="GD38" s="6">
        <v>133.72852736000002</v>
      </c>
      <c r="GE38" s="6">
        <v>122.80826733500001</v>
      </c>
      <c r="GF38" s="6">
        <v>107.73351404</v>
      </c>
      <c r="GG38" s="6">
        <v>111.99533373899999</v>
      </c>
      <c r="GH38" s="6">
        <v>130.09956642399999</v>
      </c>
      <c r="GI38" s="6">
        <v>126.85731092899999</v>
      </c>
      <c r="GJ38" s="6">
        <v>112.72582714399998</v>
      </c>
      <c r="GK38" s="6">
        <v>123.84926640099999</v>
      </c>
      <c r="GL38" s="7">
        <v>103.09470128499999</v>
      </c>
      <c r="GM38" s="7">
        <v>101.8416462</v>
      </c>
      <c r="GN38" s="7">
        <v>154.254873659</v>
      </c>
      <c r="GO38" s="7">
        <v>142.47504602900003</v>
      </c>
      <c r="GP38" s="7">
        <v>169.89885860300001</v>
      </c>
      <c r="GQ38" s="7">
        <v>124.18277051799998</v>
      </c>
      <c r="GR38" s="7">
        <v>92.715721918</v>
      </c>
      <c r="GS38" s="7">
        <v>126.23654692699999</v>
      </c>
      <c r="GT38" s="7">
        <v>100.229670501</v>
      </c>
      <c r="GU38" s="7">
        <v>102.506791054</v>
      </c>
      <c r="GV38" s="7">
        <v>110.640630917</v>
      </c>
      <c r="GW38" s="7">
        <v>125.862927762</v>
      </c>
      <c r="GX38" s="156">
        <v>101.43322746299999</v>
      </c>
      <c r="GY38" s="156">
        <v>137.48066770299999</v>
      </c>
      <c r="GZ38" s="156">
        <v>187.87776898799999</v>
      </c>
      <c r="HA38" s="156">
        <v>154.39507392600001</v>
      </c>
      <c r="HB38" s="156">
        <v>82.338585323000004</v>
      </c>
      <c r="HC38" s="156">
        <v>168.785658896</v>
      </c>
      <c r="HD38" s="156">
        <v>149.67774110400001</v>
      </c>
      <c r="HE38" s="156">
        <v>139.38262050599999</v>
      </c>
      <c r="HF38" s="156">
        <v>122.68491723299998</v>
      </c>
      <c r="HG38" s="156">
        <v>210.90310935599999</v>
      </c>
      <c r="HH38" s="156">
        <v>180.070765236</v>
      </c>
      <c r="HI38" s="156">
        <v>245.78472119599999</v>
      </c>
      <c r="HJ38" s="161">
        <v>39.621041512000005</v>
      </c>
      <c r="HK38" s="161">
        <v>186.30923466699997</v>
      </c>
      <c r="HL38" s="161">
        <v>128.58425613200001</v>
      </c>
      <c r="HM38" s="161">
        <v>194.88388800199999</v>
      </c>
      <c r="HN38" s="161">
        <v>291.21352620300007</v>
      </c>
      <c r="HO38" s="161">
        <v>210.88521995299999</v>
      </c>
      <c r="HP38" s="161">
        <v>202.29973921599998</v>
      </c>
      <c r="HQ38" s="161">
        <v>247.82188871</v>
      </c>
      <c r="HR38" s="161">
        <v>246.376066081</v>
      </c>
      <c r="HS38" s="161">
        <v>305.79503143800002</v>
      </c>
      <c r="HT38" s="161">
        <v>524.31095570699995</v>
      </c>
      <c r="HU38" s="161">
        <v>773.98454304400002</v>
      </c>
      <c r="HV38" s="161">
        <v>108.455028954</v>
      </c>
      <c r="HW38" s="161">
        <v>141.06593323700002</v>
      </c>
      <c r="HX38" s="161">
        <v>241.58181357399999</v>
      </c>
      <c r="HY38" s="161">
        <v>140.58316191200001</v>
      </c>
      <c r="HZ38" s="161">
        <v>109.872138603</v>
      </c>
      <c r="IA38" s="161">
        <v>161.34811234099999</v>
      </c>
      <c r="IB38" s="161">
        <v>155.27158795599999</v>
      </c>
      <c r="IC38" s="161">
        <v>159.08133073000002</v>
      </c>
      <c r="ID38" s="161">
        <v>220.54511368799999</v>
      </c>
      <c r="IE38" s="161">
        <v>284.76612212699996</v>
      </c>
      <c r="IF38" s="161">
        <v>258.13704181799994</v>
      </c>
      <c r="IG38" s="161">
        <v>479.46631852699994</v>
      </c>
      <c r="IH38" s="161">
        <v>307.60721215599995</v>
      </c>
      <c r="II38" s="161">
        <v>194.20168777800001</v>
      </c>
      <c r="IJ38" s="161">
        <v>274.97839022699998</v>
      </c>
      <c r="IK38" s="161">
        <v>371.08297102500006</v>
      </c>
      <c r="IL38" s="161">
        <v>175.013687035</v>
      </c>
      <c r="IM38" s="161">
        <v>135.98095553300001</v>
      </c>
      <c r="IN38" s="161">
        <v>385.45327700799999</v>
      </c>
      <c r="IO38" s="161">
        <v>153.42805756400003</v>
      </c>
      <c r="IP38" s="161">
        <v>175.27874895699998</v>
      </c>
      <c r="IQ38" s="161">
        <v>139.277787088</v>
      </c>
      <c r="IR38" s="161">
        <v>262.82953388999999</v>
      </c>
      <c r="IS38" s="161">
        <v>1457.4517310820002</v>
      </c>
      <c r="IT38" s="156">
        <v>20.873505754</v>
      </c>
      <c r="IU38" s="156">
        <v>144.08174987499999</v>
      </c>
      <c r="IV38" s="156">
        <v>1030.7377976370001</v>
      </c>
      <c r="IW38" s="156">
        <v>443.60385233499994</v>
      </c>
      <c r="IX38" s="156">
        <v>277.962228122</v>
      </c>
      <c r="IY38" s="156">
        <v>394.06017859399998</v>
      </c>
      <c r="IZ38" s="156">
        <v>528.53461606700012</v>
      </c>
      <c r="JA38" s="156"/>
      <c r="JB38" s="156"/>
      <c r="JC38" s="156"/>
      <c r="JD38" s="156"/>
      <c r="JE38" s="156"/>
    </row>
    <row r="39" spans="1:265" x14ac:dyDescent="0.25">
      <c r="A39" s="31" t="s">
        <v>29</v>
      </c>
      <c r="B39" s="14">
        <v>1.3841957E-2</v>
      </c>
      <c r="C39" s="14">
        <v>1.0569838000000002E-2</v>
      </c>
      <c r="D39" s="14">
        <v>0.26569067499999999</v>
      </c>
      <c r="E39" s="14">
        <v>0.86750194899999999</v>
      </c>
      <c r="F39" s="14">
        <v>0.90334660499999997</v>
      </c>
      <c r="G39" s="14">
        <v>0.63567113400000008</v>
      </c>
      <c r="H39" s="14">
        <v>1.0095042780000001</v>
      </c>
      <c r="I39" s="14">
        <v>1.08497066</v>
      </c>
      <c r="J39" s="14">
        <v>1.762662814</v>
      </c>
      <c r="K39" s="14">
        <v>2.9725959459999998</v>
      </c>
      <c r="L39" s="14">
        <v>0.86121666600000002</v>
      </c>
      <c r="M39" s="14">
        <v>3.5817334489999997</v>
      </c>
      <c r="N39" s="14">
        <v>0</v>
      </c>
      <c r="O39" s="14">
        <v>0.38422489700000001</v>
      </c>
      <c r="P39" s="14">
        <v>1.0586672410000002</v>
      </c>
      <c r="Q39" s="14">
        <v>0.49631313799999999</v>
      </c>
      <c r="R39" s="14">
        <v>0.43773230600000002</v>
      </c>
      <c r="S39" s="14">
        <v>0.17327516299999998</v>
      </c>
      <c r="T39" s="14">
        <v>1.43906014</v>
      </c>
      <c r="U39" s="14">
        <v>1.1539904830000001</v>
      </c>
      <c r="V39" s="14">
        <v>0.95637476700000001</v>
      </c>
      <c r="W39" s="14">
        <v>0.60030296100000002</v>
      </c>
      <c r="X39" s="14">
        <v>1.250333194</v>
      </c>
      <c r="Y39" s="14">
        <v>0.79367163400000007</v>
      </c>
      <c r="Z39" s="14">
        <v>0.25827055100000001</v>
      </c>
      <c r="AA39" s="14">
        <v>0.78984467299999994</v>
      </c>
      <c r="AB39" s="14">
        <v>0.88253383499999993</v>
      </c>
      <c r="AC39" s="14">
        <v>0.16703812400000001</v>
      </c>
      <c r="AD39" s="14">
        <v>1.191294351</v>
      </c>
      <c r="AE39" s="14">
        <v>0.45441525599999999</v>
      </c>
      <c r="AF39" s="14">
        <v>0.27060894699999999</v>
      </c>
      <c r="AG39" s="14">
        <v>0.66027692699999996</v>
      </c>
      <c r="AH39" s="14">
        <v>0.90800085600000002</v>
      </c>
      <c r="AI39" s="14">
        <v>6.8073828000000003E-2</v>
      </c>
      <c r="AJ39" s="14">
        <v>1.991416745</v>
      </c>
      <c r="AK39" s="14">
        <v>0.117612492</v>
      </c>
      <c r="AL39" s="14">
        <v>6.6304632000000002E-2</v>
      </c>
      <c r="AM39" s="14">
        <v>8.1906637000000004E-2</v>
      </c>
      <c r="AN39" s="14">
        <v>0.14868887</v>
      </c>
      <c r="AO39" s="14">
        <v>2.1642728999999999E-2</v>
      </c>
      <c r="AP39" s="14">
        <v>0.94624507200000008</v>
      </c>
      <c r="AQ39" s="14">
        <v>8.8889960000000004E-2</v>
      </c>
      <c r="AR39" s="14">
        <v>9.6323607999999991E-2</v>
      </c>
      <c r="AS39" s="14">
        <v>0.10470621300000001</v>
      </c>
      <c r="AT39" s="14">
        <v>0.29549650100000002</v>
      </c>
      <c r="AU39" s="14">
        <v>9.1173350000000007E-3</v>
      </c>
      <c r="AV39" s="14">
        <v>0.52383090200000004</v>
      </c>
      <c r="AW39" s="14">
        <v>0.67720709499999998</v>
      </c>
      <c r="AX39" s="14">
        <v>3.5290146000000001E-2</v>
      </c>
      <c r="AY39" s="14">
        <v>6.7109628000000004E-2</v>
      </c>
      <c r="AZ39" s="14">
        <v>0.19132532399999999</v>
      </c>
      <c r="BA39" s="14">
        <v>0.37506112999999996</v>
      </c>
      <c r="BB39" s="14">
        <v>0.45616599800000002</v>
      </c>
      <c r="BC39" s="14">
        <v>0.23479747499999998</v>
      </c>
      <c r="BD39" s="14">
        <v>3.3689242000000001E-2</v>
      </c>
      <c r="BE39" s="14">
        <v>0.206626117</v>
      </c>
      <c r="BF39" s="14">
        <v>2.5081772999999998E-2</v>
      </c>
      <c r="BG39" s="14">
        <v>0.35754630300000001</v>
      </c>
      <c r="BH39" s="14">
        <v>0.16577698499999999</v>
      </c>
      <c r="BI39" s="14">
        <v>3.3278240000000001E-3</v>
      </c>
      <c r="BJ39" s="14">
        <v>2.1461822000000002E-2</v>
      </c>
      <c r="BK39" s="14">
        <v>4.5854989000000006E-2</v>
      </c>
      <c r="BL39" s="14">
        <v>0.139520381</v>
      </c>
      <c r="BM39" s="14">
        <v>1.5925130790000002</v>
      </c>
      <c r="BN39" s="14">
        <v>1.1225704E-2</v>
      </c>
      <c r="BO39" s="14">
        <v>7.5510932000000003E-2</v>
      </c>
      <c r="BP39" s="14">
        <v>4.7567849999999995E-3</v>
      </c>
      <c r="BQ39" s="14">
        <v>8.4335349999999989E-3</v>
      </c>
      <c r="BR39" s="14">
        <v>0.48575218000000003</v>
      </c>
      <c r="BS39" s="14">
        <v>0.9566406019999999</v>
      </c>
      <c r="BT39" s="14">
        <v>0.238692352</v>
      </c>
      <c r="BU39" s="14">
        <v>6.9042950000000004E-3</v>
      </c>
      <c r="BV39" s="14">
        <v>7.0815400000000008E-3</v>
      </c>
      <c r="BW39" s="14">
        <v>7.1839405999999995E-2</v>
      </c>
      <c r="BX39" s="14">
        <v>0.37006997200000002</v>
      </c>
      <c r="BY39" s="14">
        <v>2.1936842369999998</v>
      </c>
      <c r="BZ39" s="14">
        <v>0.37386649299999997</v>
      </c>
      <c r="CA39" s="14">
        <v>0.46511487299999998</v>
      </c>
      <c r="CB39" s="14">
        <v>1.1749825E-2</v>
      </c>
      <c r="CC39" s="14">
        <v>0.57590163600000011</v>
      </c>
      <c r="CD39" s="14">
        <v>1.2191339839999999</v>
      </c>
      <c r="CE39" s="14">
        <v>0.92381802400000002</v>
      </c>
      <c r="CF39" s="14">
        <v>0.966269563</v>
      </c>
      <c r="CG39" s="14">
        <v>1.25771243</v>
      </c>
      <c r="CH39" s="14">
        <v>4.1917379999999995E-3</v>
      </c>
      <c r="CI39" s="14">
        <v>0.124252553</v>
      </c>
      <c r="CJ39" s="14">
        <v>0.57234730300000003</v>
      </c>
      <c r="CK39" s="14">
        <v>1.4057120870000002</v>
      </c>
      <c r="CL39" s="14">
        <v>1.048016461</v>
      </c>
      <c r="CM39" s="14">
        <v>1.9889424999999999E-2</v>
      </c>
      <c r="CN39" s="14">
        <v>8.0870149999999995E-3</v>
      </c>
      <c r="CO39" s="14">
        <v>5.6657705000000003E-2</v>
      </c>
      <c r="CP39" s="14">
        <v>0.300556514</v>
      </c>
      <c r="CQ39" s="14">
        <v>1.161800301</v>
      </c>
      <c r="CR39" s="14">
        <v>1.1397850570000001</v>
      </c>
      <c r="CS39" s="14">
        <v>0.87478356199999996</v>
      </c>
      <c r="CT39" s="14">
        <v>1.6225999999999998E-4</v>
      </c>
      <c r="CU39" s="14">
        <v>7.5536660999999991E-2</v>
      </c>
      <c r="CV39" s="14">
        <v>0.65476034700000008</v>
      </c>
      <c r="CW39" s="14">
        <v>1.4373102170000001</v>
      </c>
      <c r="CX39" s="14">
        <v>0.293111699</v>
      </c>
      <c r="CY39" s="14">
        <v>0.245108408</v>
      </c>
      <c r="CZ39" s="14">
        <v>1.1920815E-2</v>
      </c>
      <c r="DA39" s="14">
        <v>0.46664794999999998</v>
      </c>
      <c r="DB39" s="14">
        <v>0.97921695899999994</v>
      </c>
      <c r="DC39" s="14">
        <v>2.9866213999999999E-2</v>
      </c>
      <c r="DD39" s="14">
        <v>0.16237115800000002</v>
      </c>
      <c r="DE39" s="14">
        <v>0.176692823</v>
      </c>
      <c r="DF39" s="14">
        <v>6.8751620000000006E-3</v>
      </c>
      <c r="DG39" s="14">
        <v>0.28080624100000001</v>
      </c>
      <c r="DH39" s="14">
        <v>0.80617759700000002</v>
      </c>
      <c r="DI39" s="14">
        <v>0.39596677399999997</v>
      </c>
      <c r="DJ39" s="14">
        <v>6.3498762E-2</v>
      </c>
      <c r="DK39" s="14">
        <v>9.6268609999999991E-2</v>
      </c>
      <c r="DL39" s="14">
        <v>3.8495300000000003E-3</v>
      </c>
      <c r="DM39" s="14">
        <v>0.26174894399999998</v>
      </c>
      <c r="DN39" s="14">
        <v>0.82720938099999997</v>
      </c>
      <c r="DO39" s="14">
        <v>4.0491266000000005E-2</v>
      </c>
      <c r="DP39" s="14">
        <v>0.47441921100000001</v>
      </c>
      <c r="DQ39" s="14">
        <v>1.223741376</v>
      </c>
      <c r="DR39" s="14">
        <v>2.9189999999999999E-4</v>
      </c>
      <c r="DS39" s="14">
        <v>1.7094081000000001E-2</v>
      </c>
      <c r="DT39" s="14">
        <v>10.826265108999999</v>
      </c>
      <c r="DU39" s="14">
        <v>0.62752833899999994</v>
      </c>
      <c r="DV39" s="14">
        <v>1.6318125560000001</v>
      </c>
      <c r="DW39" s="14">
        <v>0.33023052400000003</v>
      </c>
      <c r="DX39" s="14">
        <v>1.473061E-2</v>
      </c>
      <c r="DY39" s="14">
        <v>1.8916486999999999E-2</v>
      </c>
      <c r="DZ39" s="14">
        <v>0.21311091800000001</v>
      </c>
      <c r="EA39" s="14">
        <v>0.64104697099999997</v>
      </c>
      <c r="EB39" s="14">
        <v>2.2987168809999998</v>
      </c>
      <c r="EC39" s="14">
        <v>3.3456080999999999E-2</v>
      </c>
      <c r="ED39" s="14">
        <v>3.2445E-4</v>
      </c>
      <c r="EE39" s="14">
        <v>1.9516453E-2</v>
      </c>
      <c r="EF39" s="14">
        <v>0.18853912</v>
      </c>
      <c r="EG39" s="14">
        <v>0.51678331799999999</v>
      </c>
      <c r="EH39" s="14">
        <v>5.2966303620000001</v>
      </c>
      <c r="EI39" s="14">
        <v>4.3875099999999998E-3</v>
      </c>
      <c r="EJ39" s="14">
        <v>4.2764249999999995E-3</v>
      </c>
      <c r="EK39" s="14">
        <v>1.7432580999999999E-2</v>
      </c>
      <c r="EL39" s="14">
        <v>6.3663686229999996</v>
      </c>
      <c r="EM39" s="14">
        <v>1.449948622</v>
      </c>
      <c r="EN39" s="14">
        <v>0.76061681999999997</v>
      </c>
      <c r="EO39" s="14">
        <v>3.7162793190000003</v>
      </c>
      <c r="EP39" s="14">
        <v>1.1736549999999998E-3</v>
      </c>
      <c r="EQ39" s="14">
        <v>2.3237549999999998E-3</v>
      </c>
      <c r="ER39" s="14">
        <v>0.17798150500000001</v>
      </c>
      <c r="ES39" s="14">
        <v>2.4958692689999999</v>
      </c>
      <c r="ET39" s="14">
        <v>2.0810142700000003</v>
      </c>
      <c r="EU39" s="14">
        <v>1.4083870520000001</v>
      </c>
      <c r="EV39" s="14">
        <v>3.5811250000000001E-3</v>
      </c>
      <c r="EW39" s="14">
        <v>0.15898902000000001</v>
      </c>
      <c r="EX39" s="14">
        <v>0.17486243600000001</v>
      </c>
      <c r="EY39" s="14">
        <v>1.1180042189999999</v>
      </c>
      <c r="EZ39" s="14">
        <v>4.6600545570000005</v>
      </c>
      <c r="FA39" s="14">
        <v>9.4710839999999994E-3</v>
      </c>
      <c r="FB39" s="14">
        <v>4.1640999999999998E-4</v>
      </c>
      <c r="FC39" s="14">
        <v>4.1719923999999999E-2</v>
      </c>
      <c r="FD39" s="14">
        <v>4.8888626899999998</v>
      </c>
      <c r="FE39" s="14">
        <v>2.403966874</v>
      </c>
      <c r="FF39" s="14">
        <v>6.3070524180000005</v>
      </c>
      <c r="FG39" s="14">
        <v>4.9582703050000001</v>
      </c>
      <c r="FH39" s="14">
        <v>4.9053090000000001E-3</v>
      </c>
      <c r="FI39" s="14">
        <v>4.0778034859999996</v>
      </c>
      <c r="FJ39" s="14">
        <v>3.0269399469999998</v>
      </c>
      <c r="FK39" s="14">
        <v>6.2125651280000005</v>
      </c>
      <c r="FL39" s="14">
        <v>1.4333502880000002</v>
      </c>
      <c r="FM39" s="14">
        <v>2.5662542640000003</v>
      </c>
      <c r="FN39" s="14">
        <v>1.8195079999999998E-3</v>
      </c>
      <c r="FO39" s="14">
        <v>0.234707745</v>
      </c>
      <c r="FP39" s="14">
        <v>4.3101921050000005</v>
      </c>
      <c r="FQ39" s="14">
        <v>3.4765947179999999</v>
      </c>
      <c r="FR39" s="14">
        <v>5.6248040890000004</v>
      </c>
      <c r="FS39" s="14">
        <v>0.72765393500000008</v>
      </c>
      <c r="FT39" s="14">
        <v>6.1840909999999992E-3</v>
      </c>
      <c r="FU39" s="14">
        <v>4.8774550309999993</v>
      </c>
      <c r="FV39" s="14">
        <v>3.4253765159999996</v>
      </c>
      <c r="FW39" s="14">
        <v>1.9966454020000002</v>
      </c>
      <c r="FX39" s="14">
        <v>5.297530493</v>
      </c>
      <c r="FY39" s="14">
        <v>0.73567243599999999</v>
      </c>
      <c r="FZ39" s="14">
        <v>1.96128E-4</v>
      </c>
      <c r="GA39" s="14">
        <v>1.6328609000000001E-2</v>
      </c>
      <c r="GB39" s="6">
        <v>3.7446879630000001</v>
      </c>
      <c r="GC39" s="6">
        <v>4.0263506900000001</v>
      </c>
      <c r="GD39" s="6">
        <v>6.2997417929999999</v>
      </c>
      <c r="GE39" s="6">
        <v>0.73173892900000004</v>
      </c>
      <c r="GF39" s="6">
        <v>3.835831E-3</v>
      </c>
      <c r="GG39" s="6">
        <v>2.7864300000000003E-3</v>
      </c>
      <c r="GH39" s="6">
        <v>6.8563366569999999</v>
      </c>
      <c r="GI39" s="6">
        <v>4.4188528170000003</v>
      </c>
      <c r="GJ39" s="6">
        <v>8.4891877120000014</v>
      </c>
      <c r="GK39" s="6">
        <v>0.72685118799999993</v>
      </c>
      <c r="GL39" s="7">
        <v>1.4850270000000001E-3</v>
      </c>
      <c r="GM39" s="7">
        <v>2.3278129999999998E-3</v>
      </c>
      <c r="GN39" s="7">
        <v>13.313673652</v>
      </c>
      <c r="GO39" s="7">
        <v>1.430808203</v>
      </c>
      <c r="GP39" s="7">
        <v>13.845676735</v>
      </c>
      <c r="GQ39" s="7">
        <v>0.63204208900000003</v>
      </c>
      <c r="GR39" s="7">
        <v>2.4682490000000001E-3</v>
      </c>
      <c r="GS39" s="7">
        <v>2.1140519999999999E-3</v>
      </c>
      <c r="GT39" s="7">
        <v>21.568701882000003</v>
      </c>
      <c r="GU39" s="7">
        <v>1.344079198</v>
      </c>
      <c r="GV39" s="7">
        <v>5.9443160619999995</v>
      </c>
      <c r="GW39" s="7">
        <v>-8.2691399999999999E-4</v>
      </c>
      <c r="GX39" s="156">
        <v>1.37028E-4</v>
      </c>
      <c r="GY39" s="156">
        <v>1.462533E-3</v>
      </c>
      <c r="GZ39" s="156">
        <v>27.402715562000001</v>
      </c>
      <c r="HA39" s="156">
        <v>1.1619725920000001</v>
      </c>
      <c r="HB39" s="156">
        <v>17.580296411000003</v>
      </c>
      <c r="HC39" s="156">
        <v>0.49323695099999998</v>
      </c>
      <c r="HD39" s="156">
        <v>1.2098830000000001E-3</v>
      </c>
      <c r="HE39" s="156">
        <v>0.34828003600000002</v>
      </c>
      <c r="HF39" s="156">
        <v>25.125004406999999</v>
      </c>
      <c r="HG39" s="156">
        <v>3.684149423</v>
      </c>
      <c r="HH39" s="156">
        <v>7.9551017560000004</v>
      </c>
      <c r="HI39" s="156">
        <v>5.8488485380000004</v>
      </c>
      <c r="HJ39" s="161">
        <v>4.85E-5</v>
      </c>
      <c r="HK39" s="161">
        <v>0.34413698399999998</v>
      </c>
      <c r="HL39" s="161">
        <v>20.494338332999998</v>
      </c>
      <c r="HM39" s="161">
        <v>6.4603455959999998</v>
      </c>
      <c r="HN39" s="161">
        <v>4.7160607030000001</v>
      </c>
      <c r="HO39" s="161">
        <v>0.230666801</v>
      </c>
      <c r="HP39" s="161">
        <v>8.0980199999999998E-4</v>
      </c>
      <c r="HQ39" s="161">
        <v>9.6969299999999999E-4</v>
      </c>
      <c r="HR39" s="161">
        <v>15.729383481000001</v>
      </c>
      <c r="HS39" s="161">
        <v>15.663052322</v>
      </c>
      <c r="HT39" s="161">
        <v>10.886802229000001</v>
      </c>
      <c r="HU39" s="161">
        <v>-1.5376352000000001E-2</v>
      </c>
      <c r="HV39" s="161">
        <v>0</v>
      </c>
      <c r="HW39" s="161">
        <v>0</v>
      </c>
      <c r="HX39" s="161">
        <v>14.797858513</v>
      </c>
      <c r="HY39" s="161">
        <v>6.5944607250000002</v>
      </c>
      <c r="HZ39" s="161">
        <v>5.164320987</v>
      </c>
      <c r="IA39" s="161">
        <v>0.12069563999999999</v>
      </c>
      <c r="IB39" s="161">
        <v>11.794787237000001</v>
      </c>
      <c r="IC39" s="161">
        <v>6.2657200000000004E-4</v>
      </c>
      <c r="ID39" s="161">
        <v>23.359464714999998</v>
      </c>
      <c r="IE39" s="161">
        <v>6.2971819610000006</v>
      </c>
      <c r="IF39" s="161">
        <v>11.127066156000001</v>
      </c>
      <c r="IG39" s="161">
        <v>0.39617903700000001</v>
      </c>
      <c r="IH39" s="161">
        <v>5.1707000000000005E-5</v>
      </c>
      <c r="II39" s="161">
        <v>5.6148099999999996E-4</v>
      </c>
      <c r="IJ39" s="161">
        <v>11.959385984000001</v>
      </c>
      <c r="IK39" s="161">
        <v>8.8392764079999999</v>
      </c>
      <c r="IL39" s="161">
        <v>14.341487569000002</v>
      </c>
      <c r="IM39" s="161">
        <v>0.440109007</v>
      </c>
      <c r="IN39" s="161">
        <v>0.83801690200000001</v>
      </c>
      <c r="IO39" s="161">
        <v>22.093246762000003</v>
      </c>
      <c r="IP39" s="161">
        <v>13.015102370000001</v>
      </c>
      <c r="IQ39" s="161">
        <v>5.0675615619999999</v>
      </c>
      <c r="IR39" s="161">
        <v>29.220511058</v>
      </c>
      <c r="IS39" s="161">
        <v>0.95782059400000008</v>
      </c>
      <c r="IT39" s="156">
        <v>0</v>
      </c>
      <c r="IU39" s="156">
        <v>1.2240150000000002E-3</v>
      </c>
      <c r="IV39" s="156">
        <v>7.2353667660000003</v>
      </c>
      <c r="IW39" s="156">
        <v>4.0831700870000001</v>
      </c>
      <c r="IX39" s="156">
        <v>15.274920249000001</v>
      </c>
      <c r="IY39" s="156">
        <v>16.930019056000003</v>
      </c>
      <c r="IZ39" s="156">
        <v>18.711742499</v>
      </c>
      <c r="JA39" s="156"/>
      <c r="JB39" s="156"/>
      <c r="JC39" s="156"/>
      <c r="JD39" s="156"/>
      <c r="JE39" s="156"/>
    </row>
    <row r="40" spans="1:265" x14ac:dyDescent="0.25">
      <c r="A40" s="31" t="s">
        <v>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14">
        <v>0</v>
      </c>
      <c r="BL40" s="14">
        <v>0</v>
      </c>
      <c r="BM40" s="14">
        <v>0</v>
      </c>
      <c r="BN40" s="14">
        <v>0</v>
      </c>
      <c r="BO40" s="14">
        <v>0</v>
      </c>
      <c r="BP40" s="14">
        <v>0</v>
      </c>
      <c r="BQ40" s="14">
        <v>0</v>
      </c>
      <c r="BR40" s="14">
        <v>0</v>
      </c>
      <c r="BS40" s="14">
        <v>0</v>
      </c>
      <c r="BT40" s="14">
        <v>0</v>
      </c>
      <c r="BU40" s="14">
        <v>0</v>
      </c>
      <c r="BV40" s="14">
        <v>0</v>
      </c>
      <c r="BW40" s="14">
        <v>0</v>
      </c>
      <c r="BX40" s="14">
        <v>0</v>
      </c>
      <c r="BY40" s="14">
        <v>0</v>
      </c>
      <c r="BZ40" s="14">
        <v>0</v>
      </c>
      <c r="CA40" s="14">
        <v>0</v>
      </c>
      <c r="CB40" s="14">
        <v>0</v>
      </c>
      <c r="CC40" s="14">
        <v>0</v>
      </c>
      <c r="CD40" s="14">
        <v>0</v>
      </c>
      <c r="CE40" s="14">
        <v>0</v>
      </c>
      <c r="CF40" s="14">
        <v>0</v>
      </c>
      <c r="CG40" s="14">
        <v>0</v>
      </c>
      <c r="CH40" s="14">
        <v>0</v>
      </c>
      <c r="CI40" s="14">
        <v>0</v>
      </c>
      <c r="CJ40" s="14">
        <v>0</v>
      </c>
      <c r="CK40" s="14">
        <v>0</v>
      </c>
      <c r="CL40" s="14">
        <v>0</v>
      </c>
      <c r="CM40" s="14">
        <v>0</v>
      </c>
      <c r="CN40" s="14">
        <v>0</v>
      </c>
      <c r="CO40" s="14">
        <v>0</v>
      </c>
      <c r="CP40" s="14">
        <v>0</v>
      </c>
      <c r="CQ40" s="14">
        <v>0</v>
      </c>
      <c r="CR40" s="14">
        <v>0</v>
      </c>
      <c r="CS40" s="14">
        <v>0</v>
      </c>
      <c r="CT40" s="14">
        <v>0</v>
      </c>
      <c r="CU40" s="14">
        <v>0</v>
      </c>
      <c r="CV40" s="14">
        <v>0</v>
      </c>
      <c r="CW40" s="14">
        <v>0</v>
      </c>
      <c r="CX40" s="14">
        <v>0</v>
      </c>
      <c r="CY40" s="14">
        <v>0</v>
      </c>
      <c r="CZ40" s="14">
        <v>0</v>
      </c>
      <c r="DA40" s="14">
        <v>0</v>
      </c>
      <c r="DB40" s="14">
        <v>0</v>
      </c>
      <c r="DC40" s="14">
        <v>0</v>
      </c>
      <c r="DD40" s="14">
        <v>0</v>
      </c>
      <c r="DE40" s="14">
        <v>0</v>
      </c>
      <c r="DF40" s="14">
        <v>0</v>
      </c>
      <c r="DG40" s="14">
        <v>0</v>
      </c>
      <c r="DH40" s="14">
        <v>0</v>
      </c>
      <c r="DI40" s="14">
        <v>0</v>
      </c>
      <c r="DJ40" s="14">
        <v>0</v>
      </c>
      <c r="DK40" s="14">
        <v>0</v>
      </c>
      <c r="DL40" s="14">
        <v>0</v>
      </c>
      <c r="DM40" s="14">
        <v>0</v>
      </c>
      <c r="DN40" s="14">
        <v>0</v>
      </c>
      <c r="DO40" s="14">
        <v>0</v>
      </c>
      <c r="DP40" s="14">
        <v>0</v>
      </c>
      <c r="DQ40" s="14">
        <v>0</v>
      </c>
      <c r="DR40" s="14">
        <v>0</v>
      </c>
      <c r="DS40" s="14">
        <v>18.358286471999964</v>
      </c>
      <c r="DT40" s="14">
        <v>38.398020192000011</v>
      </c>
      <c r="DU40" s="14">
        <v>5.6379887999995847E-2</v>
      </c>
      <c r="DV40" s="14">
        <v>1.6582319999870379E-3</v>
      </c>
      <c r="DW40" s="14">
        <v>1.6582320000015898E-3</v>
      </c>
      <c r="DX40" s="14">
        <v>0.10280865600000834</v>
      </c>
      <c r="DY40" s="14">
        <v>1.3265856000012718E-2</v>
      </c>
      <c r="DZ40" s="14">
        <v>1.6582320000015898E-3</v>
      </c>
      <c r="EA40" s="14">
        <v>0.82911600000000907</v>
      </c>
      <c r="EB40" s="14">
        <v>1.8141058080000221</v>
      </c>
      <c r="EC40" s="14">
        <v>0.53726716800002028</v>
      </c>
      <c r="ED40" s="14">
        <v>19.706429087999997</v>
      </c>
      <c r="EE40" s="14">
        <v>39.344870663999998</v>
      </c>
      <c r="EF40" s="14">
        <v>0.2222030879999802</v>
      </c>
      <c r="EG40" s="14">
        <v>1.9898783999989973E-2</v>
      </c>
      <c r="EH40" s="14">
        <v>3.1506407999986552E-2</v>
      </c>
      <c r="EI40" s="14">
        <v>1.6582320000161418E-3</v>
      </c>
      <c r="EJ40" s="14">
        <v>3.3164640000031796E-3</v>
      </c>
      <c r="EK40" s="14">
        <v>2.155701599997701E-2</v>
      </c>
      <c r="EL40" s="14">
        <v>0</v>
      </c>
      <c r="EM40" s="14">
        <v>1.6582320000161418E-3</v>
      </c>
      <c r="EN40" s="14">
        <v>0</v>
      </c>
      <c r="EO40" s="14">
        <v>1.7199181220000028</v>
      </c>
      <c r="EP40" s="14">
        <v>22.647466880000007</v>
      </c>
      <c r="EQ40" s="14">
        <v>43.129780475000032</v>
      </c>
      <c r="ER40" s="14">
        <v>0.39399588000000224</v>
      </c>
      <c r="ES40" s="14">
        <v>0.24989553500001785</v>
      </c>
      <c r="ET40" s="14">
        <v>1.8240550000045914E-3</v>
      </c>
      <c r="EU40" s="14">
        <v>5.4721650000137739E-3</v>
      </c>
      <c r="EV40" s="14">
        <v>1.4592439999978524E-2</v>
      </c>
      <c r="EW40" s="14">
        <v>1.8240550000336953E-3</v>
      </c>
      <c r="EX40" s="14">
        <v>0</v>
      </c>
      <c r="EY40" s="14">
        <v>0</v>
      </c>
      <c r="EZ40" s="14">
        <v>1.8240550000045914E-3</v>
      </c>
      <c r="FA40" s="14">
        <v>1.8076385050000099</v>
      </c>
      <c r="FB40" s="14">
        <v>23.258525304999988</v>
      </c>
      <c r="FC40" s="14">
        <v>43.038577724999982</v>
      </c>
      <c r="FD40" s="14">
        <v>0.50708728999999586</v>
      </c>
      <c r="FE40" s="14">
        <v>-0.22800687500002095</v>
      </c>
      <c r="FF40" s="14">
        <v>1.4592440000007628E-2</v>
      </c>
      <c r="FG40" s="14">
        <v>1.8240549999754877E-3</v>
      </c>
      <c r="FH40" s="14">
        <v>0</v>
      </c>
      <c r="FI40" s="14">
        <v>0.47910241000002135</v>
      </c>
      <c r="FJ40" s="14">
        <v>4.3777319999993777E-2</v>
      </c>
      <c r="FK40" s="14">
        <v>1.8240550000045914E-3</v>
      </c>
      <c r="FL40" s="14">
        <v>0</v>
      </c>
      <c r="FM40" s="14">
        <v>1.4191147900000214</v>
      </c>
      <c r="FN40" s="14">
        <v>23.210650205000011</v>
      </c>
      <c r="FO40" s="14">
        <v>45.138494177999995</v>
      </c>
      <c r="FP40" s="14">
        <v>0.33200168300000948</v>
      </c>
      <c r="FQ40" s="14">
        <v>3.9290139999997337E-2</v>
      </c>
      <c r="FR40" s="14">
        <v>1.7680562999972609E-2</v>
      </c>
      <c r="FS40" s="14">
        <v>2.6304748729999994</v>
      </c>
      <c r="FT40" s="14">
        <v>7.8580279999878253E-3</v>
      </c>
      <c r="FU40" s="14">
        <v>0.50684280599997145</v>
      </c>
      <c r="FV40" s="14">
        <v>1.9645069999969563E-3</v>
      </c>
      <c r="FW40" s="14">
        <v>0</v>
      </c>
      <c r="FX40" s="14">
        <v>0</v>
      </c>
      <c r="FY40" s="14">
        <v>3.9210259330000263</v>
      </c>
      <c r="FZ40" s="14">
        <v>0</v>
      </c>
      <c r="GA40" s="14">
        <v>77.769732300000001</v>
      </c>
      <c r="GB40" s="6">
        <v>4.0822460000053979E-3</v>
      </c>
      <c r="GC40" s="6">
        <v>0</v>
      </c>
      <c r="GD40" s="6">
        <v>2.041123000002699E-3</v>
      </c>
      <c r="GE40" s="6">
        <v>0</v>
      </c>
      <c r="GF40" s="6">
        <v>0</v>
      </c>
      <c r="GG40" s="6">
        <v>0</v>
      </c>
      <c r="GH40" s="6">
        <v>0</v>
      </c>
      <c r="GI40" s="6">
        <v>0</v>
      </c>
      <c r="GJ40" s="6">
        <v>0</v>
      </c>
      <c r="GK40" s="6">
        <v>2.9365021939999423</v>
      </c>
      <c r="GL40" s="7">
        <v>0</v>
      </c>
      <c r="GM40" s="7">
        <v>81.65474642400001</v>
      </c>
      <c r="GN40" s="7">
        <v>6.3376860000018492E-2</v>
      </c>
      <c r="GO40" s="7">
        <v>0</v>
      </c>
      <c r="GP40" s="7">
        <v>0</v>
      </c>
      <c r="GQ40" s="7">
        <v>0</v>
      </c>
      <c r="GR40" s="7">
        <v>0</v>
      </c>
      <c r="GS40" s="7">
        <v>0.58306699999998091</v>
      </c>
      <c r="GT40" s="7">
        <v>0</v>
      </c>
      <c r="GU40" s="7">
        <v>0</v>
      </c>
      <c r="GV40" s="7">
        <v>0</v>
      </c>
      <c r="GW40" s="7">
        <v>3.4959055020000087</v>
      </c>
      <c r="GX40" s="156">
        <v>0</v>
      </c>
      <c r="GY40" s="156">
        <v>0.52408852099999781</v>
      </c>
      <c r="GZ40" s="156">
        <v>87.463576354000026</v>
      </c>
      <c r="HA40" s="156">
        <v>0</v>
      </c>
      <c r="HB40" s="156">
        <v>0</v>
      </c>
      <c r="HC40" s="156">
        <v>0</v>
      </c>
      <c r="HD40" s="156">
        <v>0</v>
      </c>
      <c r="HE40" s="156">
        <v>0</v>
      </c>
      <c r="HF40" s="156">
        <v>0</v>
      </c>
      <c r="HG40" s="156">
        <v>0</v>
      </c>
      <c r="HH40" s="156">
        <v>0</v>
      </c>
      <c r="HI40" s="156">
        <v>2.0552214539999842</v>
      </c>
      <c r="HJ40" s="161">
        <v>0</v>
      </c>
      <c r="HK40" s="161">
        <v>88.349483309999982</v>
      </c>
      <c r="HL40" s="161">
        <v>4.3856779999914578E-3</v>
      </c>
      <c r="HM40" s="161">
        <v>0</v>
      </c>
      <c r="HN40" s="161">
        <v>0</v>
      </c>
      <c r="HO40" s="161">
        <v>0</v>
      </c>
      <c r="HP40" s="161">
        <v>0</v>
      </c>
      <c r="HQ40" s="161">
        <v>0</v>
      </c>
      <c r="HR40" s="161">
        <v>0</v>
      </c>
      <c r="HS40" s="161">
        <v>0</v>
      </c>
      <c r="HT40" s="161">
        <v>0</v>
      </c>
      <c r="HU40" s="161">
        <v>4.6791225290000442</v>
      </c>
      <c r="HV40" s="161">
        <v>0</v>
      </c>
      <c r="HW40" s="161">
        <v>34.238988133999982</v>
      </c>
      <c r="HX40" s="161">
        <v>56.371185677999918</v>
      </c>
      <c r="HY40" s="161">
        <v>2.1000000000000001E-2</v>
      </c>
      <c r="HZ40" s="161">
        <v>0</v>
      </c>
      <c r="IA40" s="161">
        <v>0</v>
      </c>
      <c r="IB40" s="161">
        <v>0</v>
      </c>
      <c r="IC40" s="161">
        <v>0</v>
      </c>
      <c r="ID40" s="161">
        <v>0</v>
      </c>
      <c r="IE40" s="161">
        <v>0</v>
      </c>
      <c r="IF40" s="161">
        <v>0</v>
      </c>
      <c r="IG40" s="161">
        <v>1.052091000000015</v>
      </c>
      <c r="IH40" s="161">
        <v>0</v>
      </c>
      <c r="II40" s="161">
        <v>109.07331308900001</v>
      </c>
      <c r="IJ40" s="161">
        <v>0.19127302500000223</v>
      </c>
      <c r="IK40" s="161">
        <v>1.27515349999303E-2</v>
      </c>
      <c r="IL40" s="161">
        <v>0</v>
      </c>
      <c r="IM40" s="161">
        <v>5.1006139999954028E-3</v>
      </c>
      <c r="IN40" s="161">
        <v>2.5503069999394936E-3</v>
      </c>
      <c r="IO40" s="161">
        <v>0</v>
      </c>
      <c r="IP40" s="161">
        <v>0</v>
      </c>
      <c r="IQ40" s="161">
        <v>2.5503069999977014E-3</v>
      </c>
      <c r="IR40" s="161">
        <v>0</v>
      </c>
      <c r="IS40" s="161">
        <v>2.7127380089999642</v>
      </c>
      <c r="IT40" s="156">
        <v>0</v>
      </c>
      <c r="IU40" s="156">
        <v>115.88126859699996</v>
      </c>
      <c r="IV40" s="156">
        <v>1.8762611000100151E-2</v>
      </c>
      <c r="IW40" s="156">
        <v>2.6803730000974609E-3</v>
      </c>
      <c r="IX40" s="156">
        <v>3.1807102999999184E-2</v>
      </c>
      <c r="IY40" s="156">
        <v>0</v>
      </c>
      <c r="IZ40" s="156">
        <v>2.6803729999810458E-3</v>
      </c>
      <c r="JA40" s="156"/>
      <c r="JB40" s="156"/>
      <c r="JC40" s="156"/>
      <c r="JD40" s="156"/>
      <c r="JE40" s="156"/>
    </row>
    <row r="41" spans="1:265" s="27" customFormat="1" x14ac:dyDescent="0.25">
      <c r="A41" s="28" t="s">
        <v>31</v>
      </c>
      <c r="B41" s="29">
        <v>76.454265444000015</v>
      </c>
      <c r="C41" s="29">
        <v>22.676430415999999</v>
      </c>
      <c r="D41" s="29">
        <v>32.289546029</v>
      </c>
      <c r="E41" s="29">
        <v>16.430751633</v>
      </c>
      <c r="F41" s="29">
        <v>30.107207293000002</v>
      </c>
      <c r="G41" s="29">
        <v>58.480218084000001</v>
      </c>
      <c r="H41" s="29">
        <v>79.996660785999993</v>
      </c>
      <c r="I41" s="29">
        <v>21.761392463000004</v>
      </c>
      <c r="J41" s="29">
        <v>2.2744135930000002</v>
      </c>
      <c r="K41" s="29">
        <v>18.612666232999999</v>
      </c>
      <c r="L41" s="29">
        <v>49.682997993000001</v>
      </c>
      <c r="M41" s="29">
        <v>70.066086654000003</v>
      </c>
      <c r="N41" s="29">
        <v>26.358134066999998</v>
      </c>
      <c r="O41" s="29">
        <v>49.296783963000003</v>
      </c>
      <c r="P41" s="29">
        <v>38.818497961999995</v>
      </c>
      <c r="Q41" s="29">
        <v>21.095138304999999</v>
      </c>
      <c r="R41" s="29">
        <v>22.915008738000001</v>
      </c>
      <c r="S41" s="29">
        <v>57.240207045999995</v>
      </c>
      <c r="T41" s="29">
        <v>49.769885892999994</v>
      </c>
      <c r="U41" s="29">
        <v>53.921032193000002</v>
      </c>
      <c r="V41" s="29">
        <v>27.566205033999999</v>
      </c>
      <c r="W41" s="29">
        <v>24.735061700999999</v>
      </c>
      <c r="X41" s="29">
        <v>39.883473247000005</v>
      </c>
      <c r="Y41" s="29">
        <v>62.638663856999997</v>
      </c>
      <c r="Z41" s="29">
        <v>68.347265024999999</v>
      </c>
      <c r="AA41" s="29">
        <v>33.195611381999996</v>
      </c>
      <c r="AB41" s="29">
        <v>30.01204405</v>
      </c>
      <c r="AC41" s="29">
        <v>77.718722263999993</v>
      </c>
      <c r="AD41" s="29">
        <v>25.814721405</v>
      </c>
      <c r="AE41" s="29">
        <v>39.678707319000004</v>
      </c>
      <c r="AF41" s="29">
        <v>81.668545637999998</v>
      </c>
      <c r="AG41" s="29">
        <v>26.818781368</v>
      </c>
      <c r="AH41" s="29">
        <v>38.895483596000005</v>
      </c>
      <c r="AI41" s="29">
        <v>29.194823579000001</v>
      </c>
      <c r="AJ41" s="29">
        <v>36.488992515999996</v>
      </c>
      <c r="AK41" s="29">
        <v>51.857412732</v>
      </c>
      <c r="AL41" s="29">
        <v>95.739914905999996</v>
      </c>
      <c r="AM41" s="29">
        <v>24.579515886999999</v>
      </c>
      <c r="AN41" s="29">
        <v>37.038721946999999</v>
      </c>
      <c r="AO41" s="29">
        <v>40.404184504</v>
      </c>
      <c r="AP41" s="29">
        <v>21.291658528999999</v>
      </c>
      <c r="AQ41" s="29">
        <v>44.527388335000005</v>
      </c>
      <c r="AR41" s="29">
        <v>87.592296176000005</v>
      </c>
      <c r="AS41" s="29">
        <v>22.912148883999997</v>
      </c>
      <c r="AT41" s="29">
        <v>42.830600302999997</v>
      </c>
      <c r="AU41" s="29">
        <v>33.848202461</v>
      </c>
      <c r="AV41" s="29">
        <v>24.594130288999999</v>
      </c>
      <c r="AW41" s="29">
        <v>40.898029745000002</v>
      </c>
      <c r="AX41" s="29">
        <v>92.886776473000012</v>
      </c>
      <c r="AY41" s="29">
        <v>23.529761198999999</v>
      </c>
      <c r="AZ41" s="29">
        <v>37.676785350999999</v>
      </c>
      <c r="BA41" s="29">
        <v>30.952620140000001</v>
      </c>
      <c r="BB41" s="29">
        <v>37.656605636999998</v>
      </c>
      <c r="BC41" s="29">
        <v>20.425693170999999</v>
      </c>
      <c r="BD41" s="29">
        <v>99.273361085000005</v>
      </c>
      <c r="BE41" s="29">
        <v>36.412963830999999</v>
      </c>
      <c r="BF41" s="29">
        <v>29.761575586999999</v>
      </c>
      <c r="BG41" s="29">
        <v>29.416338006</v>
      </c>
      <c r="BH41" s="29">
        <v>50.950675775999997</v>
      </c>
      <c r="BI41" s="29">
        <v>23.669714287000001</v>
      </c>
      <c r="BJ41" s="29">
        <v>79.289413317999987</v>
      </c>
      <c r="BK41" s="29">
        <v>19.612745175000001</v>
      </c>
      <c r="BL41" s="29">
        <v>49.415498023000005</v>
      </c>
      <c r="BM41" s="29">
        <v>35.592503491000002</v>
      </c>
      <c r="BN41" s="29">
        <v>12.119360480999999</v>
      </c>
      <c r="BO41" s="29">
        <v>51.359373496999993</v>
      </c>
      <c r="BP41" s="29">
        <v>43.012287393000001</v>
      </c>
      <c r="BQ41" s="29">
        <v>17.262416411000004</v>
      </c>
      <c r="BR41" s="29">
        <v>45.981514473999994</v>
      </c>
      <c r="BS41" s="29">
        <v>16.513022138000004</v>
      </c>
      <c r="BT41" s="29">
        <v>20.134359923000002</v>
      </c>
      <c r="BU41" s="29">
        <v>54.854190760999998</v>
      </c>
      <c r="BV41" s="29">
        <v>53.976274990999997</v>
      </c>
      <c r="BW41" s="29">
        <v>18.026888670000002</v>
      </c>
      <c r="BX41" s="29">
        <v>33.388431787000002</v>
      </c>
      <c r="BY41" s="29">
        <v>39.653308006000003</v>
      </c>
      <c r="BZ41" s="29">
        <v>13.925832086</v>
      </c>
      <c r="CA41" s="29">
        <v>53.268815287999999</v>
      </c>
      <c r="CB41" s="29">
        <v>35.894214886999997</v>
      </c>
      <c r="CC41" s="29">
        <v>17.273570069000002</v>
      </c>
      <c r="CD41" s="29">
        <v>37.926660558000002</v>
      </c>
      <c r="CE41" s="29">
        <v>37.894451320999998</v>
      </c>
      <c r="CF41" s="29">
        <v>17.533006349000001</v>
      </c>
      <c r="CG41" s="29">
        <v>75.695110802000002</v>
      </c>
      <c r="CH41" s="29">
        <v>4.3521372180000002</v>
      </c>
      <c r="CI41" s="29">
        <v>18.946155934</v>
      </c>
      <c r="CJ41" s="29">
        <v>54.889295213999993</v>
      </c>
      <c r="CK41" s="29">
        <v>14.714246821000001</v>
      </c>
      <c r="CL41" s="29">
        <v>31.982996918000005</v>
      </c>
      <c r="CM41" s="29">
        <v>15.261462385</v>
      </c>
      <c r="CN41" s="29">
        <v>20.188809864</v>
      </c>
      <c r="CO41" s="29">
        <v>32.201730186999995</v>
      </c>
      <c r="CP41" s="29">
        <v>34.039806681000002</v>
      </c>
      <c r="CQ41" s="29">
        <v>45.437904380999996</v>
      </c>
      <c r="CR41" s="29">
        <v>33.459528829</v>
      </c>
      <c r="CS41" s="29">
        <v>40.869971289000006</v>
      </c>
      <c r="CT41" s="29">
        <v>14.299350767</v>
      </c>
      <c r="CU41" s="29">
        <v>30.962302599999997</v>
      </c>
      <c r="CV41" s="29">
        <v>50.899919073000007</v>
      </c>
      <c r="CW41" s="29">
        <v>14.627787689</v>
      </c>
      <c r="CX41" s="29">
        <v>30.874367117000002</v>
      </c>
      <c r="CY41" s="29">
        <v>2.7841505829999997</v>
      </c>
      <c r="CZ41" s="29">
        <v>17.472502975000001</v>
      </c>
      <c r="DA41" s="29">
        <v>43.265054606</v>
      </c>
      <c r="DB41" s="29">
        <v>26.960858775999998</v>
      </c>
      <c r="DC41" s="29">
        <v>7.6651717499999998</v>
      </c>
      <c r="DD41" s="29">
        <v>10.91545999</v>
      </c>
      <c r="DE41" s="29">
        <v>33.360797421999997</v>
      </c>
      <c r="DF41" s="29">
        <v>10.795707879</v>
      </c>
      <c r="DG41" s="29">
        <v>31.118587382999998</v>
      </c>
      <c r="DH41" s="29">
        <v>35.383338621999997</v>
      </c>
      <c r="DI41" s="29">
        <v>15.785979966000001</v>
      </c>
      <c r="DJ41" s="29">
        <v>14.623210596</v>
      </c>
      <c r="DK41" s="29">
        <v>11.153270747999999</v>
      </c>
      <c r="DL41" s="29">
        <v>17.927135302</v>
      </c>
      <c r="DM41" s="29">
        <v>38.518974217999997</v>
      </c>
      <c r="DN41" s="29">
        <v>39.759797610999996</v>
      </c>
      <c r="DO41" s="29">
        <v>11.236642564</v>
      </c>
      <c r="DP41" s="29">
        <v>8.3208296219999998</v>
      </c>
      <c r="DQ41" s="29">
        <v>24.541663769000003</v>
      </c>
      <c r="DR41" s="29">
        <v>19.780640078000001</v>
      </c>
      <c r="DS41" s="29">
        <v>7.6766350189999999</v>
      </c>
      <c r="DT41" s="29">
        <v>62.770817612999991</v>
      </c>
      <c r="DU41" s="29">
        <v>13.574423742</v>
      </c>
      <c r="DV41" s="29">
        <v>20.54171535</v>
      </c>
      <c r="DW41" s="29">
        <v>16.887773461000002</v>
      </c>
      <c r="DX41" s="29">
        <v>74.104171454999999</v>
      </c>
      <c r="DY41" s="29">
        <v>18.925449558</v>
      </c>
      <c r="DZ41" s="29">
        <v>72.173999641000009</v>
      </c>
      <c r="EA41" s="29">
        <v>14.606044358</v>
      </c>
      <c r="EB41" s="29">
        <v>28.111498447000002</v>
      </c>
      <c r="EC41" s="29">
        <v>66.868354703000008</v>
      </c>
      <c r="ED41" s="29">
        <v>70.994051287999994</v>
      </c>
      <c r="EE41" s="29">
        <v>17.397867418999997</v>
      </c>
      <c r="EF41" s="29">
        <v>69.097013524999994</v>
      </c>
      <c r="EG41" s="29">
        <v>14.260567279</v>
      </c>
      <c r="EH41" s="29">
        <v>27.728664319</v>
      </c>
      <c r="EI41" s="29">
        <v>25.340339022999999</v>
      </c>
      <c r="EJ41" s="29">
        <v>71.502778395999997</v>
      </c>
      <c r="EK41" s="29">
        <v>54.139735023</v>
      </c>
      <c r="EL41" s="29">
        <v>66.953650913000004</v>
      </c>
      <c r="EM41" s="29">
        <v>35.396357498</v>
      </c>
      <c r="EN41" s="29">
        <v>16.076906475999998</v>
      </c>
      <c r="EO41" s="29">
        <v>57.824224169999994</v>
      </c>
      <c r="EP41" s="29">
        <v>58.307220506</v>
      </c>
      <c r="EQ41" s="29">
        <v>196.113979312</v>
      </c>
      <c r="ER41" s="29">
        <v>66.228400985000007</v>
      </c>
      <c r="ES41" s="29">
        <v>15.743442071</v>
      </c>
      <c r="ET41" s="29">
        <v>32.079378284000001</v>
      </c>
      <c r="EU41" s="29">
        <v>25.461571223</v>
      </c>
      <c r="EV41" s="29">
        <v>139.767127453</v>
      </c>
      <c r="EW41" s="29">
        <v>208.11814463200002</v>
      </c>
      <c r="EX41" s="29">
        <v>60.784454132999997</v>
      </c>
      <c r="EY41" s="29">
        <v>18.725483708999999</v>
      </c>
      <c r="EZ41" s="29">
        <v>43.841144234000005</v>
      </c>
      <c r="FA41" s="29">
        <v>28.180372777999999</v>
      </c>
      <c r="FB41" s="30">
        <v>335.84208395999997</v>
      </c>
      <c r="FC41" s="30">
        <v>41.321143781000004</v>
      </c>
      <c r="FD41" s="30">
        <v>59.233254418999998</v>
      </c>
      <c r="FE41" s="30">
        <v>22.770598943</v>
      </c>
      <c r="FF41" s="30">
        <v>63.103499092999996</v>
      </c>
      <c r="FG41" s="30">
        <v>11.415238760999999</v>
      </c>
      <c r="FH41" s="30">
        <v>323.09803095500001</v>
      </c>
      <c r="FI41" s="30">
        <v>64.470358155</v>
      </c>
      <c r="FJ41" s="30">
        <v>48.008867545000001</v>
      </c>
      <c r="FK41" s="30">
        <v>134.51157997199999</v>
      </c>
      <c r="FL41" s="30">
        <v>21.20064571</v>
      </c>
      <c r="FM41" s="30">
        <v>26.468198454000003</v>
      </c>
      <c r="FN41" s="30">
        <v>317.926286667</v>
      </c>
      <c r="FO41" s="30">
        <v>36.997612087</v>
      </c>
      <c r="FP41" s="30">
        <v>46.613511115000001</v>
      </c>
      <c r="FQ41" s="30">
        <v>113.75139199799999</v>
      </c>
      <c r="FR41" s="30">
        <v>52.878476325000001</v>
      </c>
      <c r="FS41" s="30">
        <v>17.810227117</v>
      </c>
      <c r="FT41" s="30">
        <v>150.04371167100001</v>
      </c>
      <c r="FU41" s="30">
        <v>197.76888935700001</v>
      </c>
      <c r="FV41" s="30">
        <v>117.17878573299998</v>
      </c>
      <c r="FW41" s="30">
        <v>124.43561802500001</v>
      </c>
      <c r="FX41" s="30">
        <v>71.918462309000006</v>
      </c>
      <c r="FY41" s="30">
        <v>29.043994151</v>
      </c>
      <c r="FZ41" s="30">
        <v>150.84025935300002</v>
      </c>
      <c r="GA41" s="30">
        <v>189.55134016899999</v>
      </c>
      <c r="GB41" s="25">
        <v>112.22667848099999</v>
      </c>
      <c r="GC41" s="25">
        <v>144.79590694199999</v>
      </c>
      <c r="GD41" s="25">
        <v>72.321866960999998</v>
      </c>
      <c r="GE41" s="25">
        <v>15.027948557</v>
      </c>
      <c r="GF41" s="25">
        <v>148.36506258</v>
      </c>
      <c r="GG41" s="25">
        <v>194.74704125900001</v>
      </c>
      <c r="GH41" s="25">
        <v>211.68874921300002</v>
      </c>
      <c r="GI41" s="25">
        <v>150.37004557200001</v>
      </c>
      <c r="GJ41" s="25">
        <v>120.16899232599999</v>
      </c>
      <c r="GK41" s="25">
        <v>39.377769686000001</v>
      </c>
      <c r="GL41" s="26">
        <v>135.71840630299999</v>
      </c>
      <c r="GM41" s="26">
        <v>202.30891729500001</v>
      </c>
      <c r="GN41" s="26">
        <v>202.67712963699998</v>
      </c>
      <c r="GO41" s="26">
        <v>167.74711762999999</v>
      </c>
      <c r="GP41" s="26">
        <v>171.50266533799999</v>
      </c>
      <c r="GQ41" s="26">
        <v>23.951952265999999</v>
      </c>
      <c r="GR41" s="26">
        <v>141.54476723300002</v>
      </c>
      <c r="GS41" s="26">
        <v>296.29074526099998</v>
      </c>
      <c r="GT41" s="26">
        <v>265.68810881600001</v>
      </c>
      <c r="GU41" s="26">
        <v>208.18718309600001</v>
      </c>
      <c r="GV41" s="26">
        <v>120.20753763699999</v>
      </c>
      <c r="GW41" s="26">
        <v>25.740211659</v>
      </c>
      <c r="GX41" s="159">
        <v>135.35211587500001</v>
      </c>
      <c r="GY41" s="159">
        <v>317.80527714399994</v>
      </c>
      <c r="GZ41" s="159">
        <v>331.74613227099996</v>
      </c>
      <c r="HA41" s="159">
        <v>168.46883947400002</v>
      </c>
      <c r="HB41" s="159">
        <v>166.09026483700001</v>
      </c>
      <c r="HC41" s="159">
        <v>26.587952999000002</v>
      </c>
      <c r="HD41" s="159">
        <v>138.21269477999999</v>
      </c>
      <c r="HE41" s="159">
        <v>234.53197959199997</v>
      </c>
      <c r="HF41" s="159">
        <v>450.726525122</v>
      </c>
      <c r="HG41" s="159">
        <v>345.83927311600002</v>
      </c>
      <c r="HH41" s="159">
        <v>186.98280934799999</v>
      </c>
      <c r="HI41" s="159">
        <v>52.052930485000005</v>
      </c>
      <c r="HJ41" s="164">
        <v>124.973901</v>
      </c>
      <c r="HK41" s="164">
        <v>222.508194922</v>
      </c>
      <c r="HL41" s="164">
        <v>481.28868376700001</v>
      </c>
      <c r="HM41" s="164">
        <v>318.49929586000002</v>
      </c>
      <c r="HN41" s="164">
        <v>202.39552018200001</v>
      </c>
      <c r="HO41" s="164">
        <v>49.419130066999998</v>
      </c>
      <c r="HP41" s="164">
        <v>144.03988679299999</v>
      </c>
      <c r="HQ41" s="164">
        <v>263.28152448499998</v>
      </c>
      <c r="HR41" s="164">
        <v>522.21845047800002</v>
      </c>
      <c r="HS41" s="164">
        <v>341.80696715300002</v>
      </c>
      <c r="HT41" s="164">
        <v>239.93946229599999</v>
      </c>
      <c r="HU41" s="164">
        <v>52.112954572</v>
      </c>
      <c r="HV41" s="164">
        <v>147.85142291699998</v>
      </c>
      <c r="HW41" s="164">
        <v>255.864487295</v>
      </c>
      <c r="HX41" s="164">
        <v>556.73812649899992</v>
      </c>
      <c r="HY41" s="164">
        <v>351.76069724599995</v>
      </c>
      <c r="HZ41" s="164">
        <v>215.46775427200001</v>
      </c>
      <c r="IA41" s="164">
        <v>107.81592170799999</v>
      </c>
      <c r="IB41" s="164">
        <v>109.52354594099999</v>
      </c>
      <c r="IC41" s="164">
        <v>260.77895532000002</v>
      </c>
      <c r="ID41" s="164">
        <v>631.06538848499997</v>
      </c>
      <c r="IE41" s="164">
        <v>396.62365647900003</v>
      </c>
      <c r="IF41" s="164">
        <v>426.92214668600002</v>
      </c>
      <c r="IG41" s="164">
        <v>153.182502511</v>
      </c>
      <c r="IH41" s="164">
        <v>294.161829023</v>
      </c>
      <c r="II41" s="164">
        <v>40.503832832000001</v>
      </c>
      <c r="IJ41" s="164">
        <v>784.67088944499994</v>
      </c>
      <c r="IK41" s="164">
        <v>445.38099892300005</v>
      </c>
      <c r="IL41" s="164">
        <v>585.125973918</v>
      </c>
      <c r="IM41" s="164">
        <v>251.40127605000001</v>
      </c>
      <c r="IN41" s="164">
        <v>120.95658459100001</v>
      </c>
      <c r="IO41" s="164">
        <v>282.33616133100003</v>
      </c>
      <c r="IP41" s="164">
        <v>912.04964642500011</v>
      </c>
      <c r="IQ41" s="164">
        <v>486.34670189999997</v>
      </c>
      <c r="IR41" s="164">
        <v>659.19684707599993</v>
      </c>
      <c r="IS41" s="164">
        <v>355.17185371899996</v>
      </c>
      <c r="IT41" s="159">
        <v>62.695525802999995</v>
      </c>
      <c r="IU41" s="159">
        <v>524.23012057200003</v>
      </c>
      <c r="IV41" s="159">
        <v>923.93745091200003</v>
      </c>
      <c r="IW41" s="159">
        <v>473.05682343799998</v>
      </c>
      <c r="IX41" s="159">
        <v>692.53967024899998</v>
      </c>
      <c r="IY41" s="159">
        <v>323.50525333399997</v>
      </c>
      <c r="IZ41" s="159">
        <v>240.085125874</v>
      </c>
      <c r="JA41" s="159"/>
      <c r="JB41" s="159"/>
      <c r="JC41" s="159"/>
      <c r="JD41" s="159"/>
      <c r="JE41" s="159"/>
    </row>
    <row r="42" spans="1:265" x14ac:dyDescent="0.25">
      <c r="A42" s="31" t="s">
        <v>32</v>
      </c>
      <c r="B42" s="14">
        <v>76.088478946000009</v>
      </c>
      <c r="C42" s="14">
        <v>19.777979017</v>
      </c>
      <c r="D42" s="14">
        <v>30.446925726</v>
      </c>
      <c r="E42" s="14">
        <v>14.248810735999999</v>
      </c>
      <c r="F42" s="14">
        <v>22.64939875</v>
      </c>
      <c r="G42" s="14">
        <v>46.276714636999998</v>
      </c>
      <c r="H42" s="14">
        <v>66.137600137999996</v>
      </c>
      <c r="I42" s="14">
        <v>20.887231411000002</v>
      </c>
      <c r="J42" s="14">
        <v>2.021938778</v>
      </c>
      <c r="K42" s="14">
        <v>15.239573729</v>
      </c>
      <c r="L42" s="14">
        <v>42.613826043000003</v>
      </c>
      <c r="M42" s="14">
        <v>64.803706038000001</v>
      </c>
      <c r="N42" s="14">
        <v>26.358134066999998</v>
      </c>
      <c r="O42" s="14">
        <v>49.296783963000003</v>
      </c>
      <c r="P42" s="14">
        <v>38.533497961999998</v>
      </c>
      <c r="Q42" s="14">
        <v>21.095138304999999</v>
      </c>
      <c r="R42" s="14">
        <v>14.916563404</v>
      </c>
      <c r="S42" s="14">
        <v>48.289469609999998</v>
      </c>
      <c r="T42" s="14">
        <v>49.277734795999997</v>
      </c>
      <c r="U42" s="14">
        <v>26.137171410000001</v>
      </c>
      <c r="V42" s="14">
        <v>27.566205033999999</v>
      </c>
      <c r="W42" s="14">
        <v>16.241634427000001</v>
      </c>
      <c r="X42" s="14">
        <v>36.042276458000003</v>
      </c>
      <c r="Y42" s="14">
        <v>52.748802996999999</v>
      </c>
      <c r="Z42" s="14">
        <v>68.347265024999999</v>
      </c>
      <c r="AA42" s="14">
        <v>24.916740925999999</v>
      </c>
      <c r="AB42" s="14">
        <v>29.92204405</v>
      </c>
      <c r="AC42" s="14">
        <v>46.436782916999995</v>
      </c>
      <c r="AD42" s="14">
        <v>19.774971223000001</v>
      </c>
      <c r="AE42" s="14">
        <v>39.678707319000004</v>
      </c>
      <c r="AF42" s="14">
        <v>77.994661995000001</v>
      </c>
      <c r="AG42" s="14">
        <v>22.334591757999998</v>
      </c>
      <c r="AH42" s="14">
        <v>35.483210396000004</v>
      </c>
      <c r="AI42" s="14">
        <v>29.194823579000001</v>
      </c>
      <c r="AJ42" s="14">
        <v>24.196373189999999</v>
      </c>
      <c r="AK42" s="14">
        <v>37.678720638999998</v>
      </c>
      <c r="AL42" s="14">
        <v>92.1555623</v>
      </c>
      <c r="AM42" s="14">
        <v>24.567408092000001</v>
      </c>
      <c r="AN42" s="14">
        <v>27.312788130000001</v>
      </c>
      <c r="AO42" s="14">
        <v>32.729012734999998</v>
      </c>
      <c r="AP42" s="14">
        <v>21.291658528999999</v>
      </c>
      <c r="AQ42" s="14">
        <v>40.220152777000003</v>
      </c>
      <c r="AR42" s="14">
        <v>85.892296176000002</v>
      </c>
      <c r="AS42" s="14">
        <v>22.912148883999997</v>
      </c>
      <c r="AT42" s="14">
        <v>35.926548820000001</v>
      </c>
      <c r="AU42" s="14">
        <v>27.832765029999997</v>
      </c>
      <c r="AV42" s="14">
        <v>16.847695157999997</v>
      </c>
      <c r="AW42" s="14">
        <v>34.96844377</v>
      </c>
      <c r="AX42" s="14">
        <v>92.886776473000012</v>
      </c>
      <c r="AY42" s="14">
        <v>23.529761198999999</v>
      </c>
      <c r="AZ42" s="14">
        <v>29.805139292</v>
      </c>
      <c r="BA42" s="14">
        <v>29.783755532000001</v>
      </c>
      <c r="BB42" s="14">
        <v>31.694003187</v>
      </c>
      <c r="BC42" s="14">
        <v>20.425693170999999</v>
      </c>
      <c r="BD42" s="14">
        <v>86.495637647999999</v>
      </c>
      <c r="BE42" s="14">
        <v>29.522937329000001</v>
      </c>
      <c r="BF42" s="14">
        <v>26.641866346</v>
      </c>
      <c r="BG42" s="14">
        <v>29.416338006</v>
      </c>
      <c r="BH42" s="14">
        <v>41.482645552000001</v>
      </c>
      <c r="BI42" s="14">
        <v>-0.15110721199999999</v>
      </c>
      <c r="BJ42" s="14">
        <v>78.725258451999991</v>
      </c>
      <c r="BK42" s="14">
        <v>19.543100298000002</v>
      </c>
      <c r="BL42" s="14">
        <v>37.267208786000005</v>
      </c>
      <c r="BM42" s="14">
        <v>27.003262370000002</v>
      </c>
      <c r="BN42" s="14">
        <v>8.2774919019999995</v>
      </c>
      <c r="BO42" s="14">
        <v>30.642420214999998</v>
      </c>
      <c r="BP42" s="14">
        <v>42.062936616999998</v>
      </c>
      <c r="BQ42" s="14">
        <v>17.218240053000002</v>
      </c>
      <c r="BR42" s="14">
        <v>27.639764993</v>
      </c>
      <c r="BS42" s="14">
        <v>16.506212436000002</v>
      </c>
      <c r="BT42" s="14">
        <v>19.869457207</v>
      </c>
      <c r="BU42" s="14">
        <v>25.158875763000001</v>
      </c>
      <c r="BV42" s="14">
        <v>53.962962777999998</v>
      </c>
      <c r="BW42" s="14">
        <v>17.980856124000002</v>
      </c>
      <c r="BX42" s="14">
        <v>33.388431787000002</v>
      </c>
      <c r="BY42" s="14">
        <v>25.307838092000001</v>
      </c>
      <c r="BZ42" s="14">
        <v>13.78706934</v>
      </c>
      <c r="CA42" s="14">
        <v>24.875162415999998</v>
      </c>
      <c r="CB42" s="14">
        <v>35.436344349999999</v>
      </c>
      <c r="CC42" s="14">
        <v>17.236286786000001</v>
      </c>
      <c r="CD42" s="14">
        <v>37.595347234000002</v>
      </c>
      <c r="CE42" s="14">
        <v>16.806824895999998</v>
      </c>
      <c r="CF42" s="14">
        <v>11.030099492</v>
      </c>
      <c r="CG42" s="14">
        <v>47.020098330000003</v>
      </c>
      <c r="CH42" s="14">
        <v>4.3521372180000002</v>
      </c>
      <c r="CI42" s="14">
        <v>18.946155934</v>
      </c>
      <c r="CJ42" s="14">
        <v>40.891173222999996</v>
      </c>
      <c r="CK42" s="14">
        <v>14.714246821000001</v>
      </c>
      <c r="CL42" s="14">
        <v>8.6745688480000016</v>
      </c>
      <c r="CM42" s="14">
        <v>14.736985611</v>
      </c>
      <c r="CN42" s="14">
        <v>20.188809864</v>
      </c>
      <c r="CO42" s="14">
        <v>32.179884596999997</v>
      </c>
      <c r="CP42" s="14">
        <v>25.487800628000002</v>
      </c>
      <c r="CQ42" s="14">
        <v>16.066265379000001</v>
      </c>
      <c r="CR42" s="14">
        <v>13.016869452000002</v>
      </c>
      <c r="CS42" s="14">
        <v>25.006389694000003</v>
      </c>
      <c r="CT42" s="14">
        <v>14.299350767</v>
      </c>
      <c r="CU42" s="14">
        <v>30.948203034999999</v>
      </c>
      <c r="CV42" s="14">
        <v>23.497103038000002</v>
      </c>
      <c r="CW42" s="14">
        <v>14.553404127</v>
      </c>
      <c r="CX42" s="14">
        <v>21.535081096000003</v>
      </c>
      <c r="CY42" s="14">
        <v>1.164486546</v>
      </c>
      <c r="CZ42" s="14">
        <v>17.472502975000001</v>
      </c>
      <c r="DA42" s="14">
        <v>43.259769046999999</v>
      </c>
      <c r="DB42" s="14">
        <v>7.6814615759999993</v>
      </c>
      <c r="DC42" s="14">
        <v>7.5531059459999996</v>
      </c>
      <c r="DD42" s="14">
        <v>6.6870254280000001</v>
      </c>
      <c r="DE42" s="14">
        <v>24.075755176999998</v>
      </c>
      <c r="DF42" s="14">
        <v>10.795707879</v>
      </c>
      <c r="DG42" s="14">
        <v>31.118587382999998</v>
      </c>
      <c r="DH42" s="14">
        <v>17.984814034999999</v>
      </c>
      <c r="DI42" s="14">
        <v>15.741225866000001</v>
      </c>
      <c r="DJ42" s="14">
        <v>10.443820970000001</v>
      </c>
      <c r="DK42" s="14">
        <v>9.5978283409999996</v>
      </c>
      <c r="DL42" s="14">
        <v>17.927135302</v>
      </c>
      <c r="DM42" s="14">
        <v>38.505632315</v>
      </c>
      <c r="DN42" s="14">
        <v>12.446714648999999</v>
      </c>
      <c r="DO42" s="14">
        <v>5.9952497600000001</v>
      </c>
      <c r="DP42" s="14">
        <v>8.1588182239999991</v>
      </c>
      <c r="DQ42" s="14">
        <v>22.246758934000002</v>
      </c>
      <c r="DR42" s="14">
        <v>10.393274259</v>
      </c>
      <c r="DS42" s="14">
        <v>7.6766350189999999</v>
      </c>
      <c r="DT42" s="14">
        <v>28.746580067</v>
      </c>
      <c r="DU42" s="14">
        <v>10.293574198</v>
      </c>
      <c r="DV42" s="14">
        <v>10.663384168</v>
      </c>
      <c r="DW42" s="14">
        <v>15.331757159</v>
      </c>
      <c r="DX42" s="14">
        <v>64.727829774</v>
      </c>
      <c r="DY42" s="14">
        <v>18.925449558</v>
      </c>
      <c r="DZ42" s="14">
        <v>20.039441258</v>
      </c>
      <c r="EA42" s="14">
        <v>11.320450824</v>
      </c>
      <c r="EB42" s="14">
        <v>14.1808645</v>
      </c>
      <c r="EC42" s="14">
        <v>18.446110840000003</v>
      </c>
      <c r="ED42" s="14">
        <v>61.606685468999999</v>
      </c>
      <c r="EE42" s="14">
        <v>17.397867418999997</v>
      </c>
      <c r="EF42" s="14">
        <v>18.559632159</v>
      </c>
      <c r="EG42" s="14">
        <v>11.004317279</v>
      </c>
      <c r="EH42" s="14">
        <v>18.351037889000001</v>
      </c>
      <c r="EI42" s="14">
        <v>12.916792959</v>
      </c>
      <c r="EJ42" s="14">
        <v>59.592590139000002</v>
      </c>
      <c r="EK42" s="14">
        <v>15.211980449999999</v>
      </c>
      <c r="EL42" s="14">
        <v>18.796133602999998</v>
      </c>
      <c r="EM42" s="14">
        <v>24.997578775000001</v>
      </c>
      <c r="EN42" s="14">
        <v>7.0991915829999996</v>
      </c>
      <c r="EO42" s="14">
        <v>17.982229571000001</v>
      </c>
      <c r="EP42" s="14">
        <v>58.307220506</v>
      </c>
      <c r="EQ42" s="14">
        <v>159.92412931199999</v>
      </c>
      <c r="ER42" s="14">
        <v>18.876722449000003</v>
      </c>
      <c r="ES42" s="14">
        <v>12.441411165</v>
      </c>
      <c r="ET42" s="14">
        <v>24.319250428</v>
      </c>
      <c r="EU42" s="14">
        <v>12.533274507</v>
      </c>
      <c r="EV42" s="14">
        <v>103.13370129899999</v>
      </c>
      <c r="EW42" s="14">
        <v>171.92829463200002</v>
      </c>
      <c r="EX42" s="14">
        <v>22.440171937999999</v>
      </c>
      <c r="EY42" s="14">
        <v>14.979530073999999</v>
      </c>
      <c r="EZ42" s="14">
        <v>35.733187804000003</v>
      </c>
      <c r="FA42" s="14">
        <v>10.471615963</v>
      </c>
      <c r="FB42" s="14">
        <v>306.15916345999995</v>
      </c>
      <c r="FC42" s="14">
        <v>5.1312937810000001</v>
      </c>
      <c r="FD42" s="14">
        <v>23.769017771999998</v>
      </c>
      <c r="FE42" s="14">
        <v>20.134603571</v>
      </c>
      <c r="FF42" s="14">
        <v>44.587755584</v>
      </c>
      <c r="FG42" s="14">
        <v>9.7688764050000003</v>
      </c>
      <c r="FH42" s="14">
        <v>282.36737619199999</v>
      </c>
      <c r="FI42" s="14">
        <v>32.554925351999998</v>
      </c>
      <c r="FJ42" s="14">
        <v>23.767123628</v>
      </c>
      <c r="FK42" s="14">
        <v>131.868002647</v>
      </c>
      <c r="FL42" s="14">
        <v>12.363726719000001</v>
      </c>
      <c r="FM42" s="14">
        <v>9.5991821609999999</v>
      </c>
      <c r="FN42" s="14">
        <v>291.31765923500001</v>
      </c>
      <c r="FO42" s="14">
        <v>5.09946389</v>
      </c>
      <c r="FP42" s="14">
        <v>26.285483273000001</v>
      </c>
      <c r="FQ42" s="14">
        <v>111.31637601199999</v>
      </c>
      <c r="FR42" s="14">
        <v>47.853563498</v>
      </c>
      <c r="FS42" s="14">
        <v>11.147170101</v>
      </c>
      <c r="FT42" s="14">
        <v>109.718072449</v>
      </c>
      <c r="FU42" s="14">
        <v>182.415137343</v>
      </c>
      <c r="FV42" s="14">
        <v>100.71085874799999</v>
      </c>
      <c r="FW42" s="14">
        <v>122.09561802500001</v>
      </c>
      <c r="FX42" s="14">
        <v>54.124673881</v>
      </c>
      <c r="FY42" s="14">
        <v>17.066129354000001</v>
      </c>
      <c r="FZ42" s="14">
        <v>110.92223192100001</v>
      </c>
      <c r="GA42" s="14">
        <v>174.30129578799998</v>
      </c>
      <c r="GB42" s="6">
        <v>101.118588995</v>
      </c>
      <c r="GC42" s="6">
        <v>124.44378256399999</v>
      </c>
      <c r="GD42" s="6">
        <v>59.406196096000002</v>
      </c>
      <c r="GE42" s="6">
        <v>10.825020336</v>
      </c>
      <c r="GF42" s="6">
        <v>111.861242108</v>
      </c>
      <c r="GG42" s="6">
        <v>185.69410464000001</v>
      </c>
      <c r="GH42" s="6">
        <v>207.27702584300002</v>
      </c>
      <c r="GI42" s="6">
        <v>150.216973852</v>
      </c>
      <c r="GJ42" s="6">
        <v>81.892704654999989</v>
      </c>
      <c r="GK42" s="6">
        <v>16.403285467</v>
      </c>
      <c r="GL42" s="7">
        <v>113.099278871</v>
      </c>
      <c r="GM42" s="7">
        <v>193.342403703</v>
      </c>
      <c r="GN42" s="7">
        <v>198.88434020499997</v>
      </c>
      <c r="GO42" s="7">
        <v>162.45447575899999</v>
      </c>
      <c r="GP42" s="7">
        <v>125.133426395</v>
      </c>
      <c r="GQ42" s="7">
        <v>13.259534938</v>
      </c>
      <c r="GR42" s="7">
        <v>113.976322706</v>
      </c>
      <c r="GS42" s="7">
        <v>287.254784148</v>
      </c>
      <c r="GT42" s="7">
        <v>261.81030897099998</v>
      </c>
      <c r="GU42" s="7">
        <v>164.45552259600001</v>
      </c>
      <c r="GV42" s="7">
        <v>107.30124033099999</v>
      </c>
      <c r="GW42" s="7">
        <v>5.2088888349999998</v>
      </c>
      <c r="GX42" s="156">
        <v>121.062899402</v>
      </c>
      <c r="GY42" s="156">
        <v>303.65326462999997</v>
      </c>
      <c r="GZ42" s="156">
        <v>329.92986420299997</v>
      </c>
      <c r="HA42" s="156">
        <v>160.50858897400002</v>
      </c>
      <c r="HB42" s="156">
        <v>112.408354837</v>
      </c>
      <c r="HC42" s="156">
        <v>11.310839103000001</v>
      </c>
      <c r="HD42" s="156">
        <v>126.872863438</v>
      </c>
      <c r="HE42" s="156">
        <v>220.78500610999998</v>
      </c>
      <c r="HF42" s="156">
        <v>448.75700594</v>
      </c>
      <c r="HG42" s="156">
        <v>329.943522616</v>
      </c>
      <c r="HH42" s="156">
        <v>139.180265195</v>
      </c>
      <c r="HI42" s="156">
        <v>9.1206467350000011</v>
      </c>
      <c r="HJ42" s="161">
        <v>124.973901</v>
      </c>
      <c r="HK42" s="161">
        <v>208.55244696</v>
      </c>
      <c r="HL42" s="161">
        <v>455.82742128699999</v>
      </c>
      <c r="HM42" s="161">
        <v>293.61157036000003</v>
      </c>
      <c r="HN42" s="161">
        <v>154.603494385</v>
      </c>
      <c r="HO42" s="161">
        <v>15.401560901</v>
      </c>
      <c r="HP42" s="161">
        <v>132.71011276600001</v>
      </c>
      <c r="HQ42" s="161">
        <v>216.55753359599998</v>
      </c>
      <c r="HR42" s="161">
        <v>490.421496848</v>
      </c>
      <c r="HS42" s="161">
        <v>315.80218165299999</v>
      </c>
      <c r="HT42" s="161">
        <v>192.156552296</v>
      </c>
      <c r="HU42" s="161">
        <v>6.6564545539999997</v>
      </c>
      <c r="HV42" s="161">
        <v>138.40087694399998</v>
      </c>
      <c r="HW42" s="161">
        <v>214.26978566900002</v>
      </c>
      <c r="HX42" s="161">
        <v>524.5797674989999</v>
      </c>
      <c r="HY42" s="161">
        <v>304.55191174599997</v>
      </c>
      <c r="HZ42" s="161">
        <v>215.417689169</v>
      </c>
      <c r="IA42" s="161">
        <v>70.775300458000004</v>
      </c>
      <c r="IB42" s="161">
        <v>98.193771913999996</v>
      </c>
      <c r="IC42" s="161">
        <v>212.773261279</v>
      </c>
      <c r="ID42" s="161">
        <v>598.80644448499993</v>
      </c>
      <c r="IE42" s="161">
        <v>349.43387097900001</v>
      </c>
      <c r="IF42" s="161">
        <v>424.06185878900004</v>
      </c>
      <c r="IG42" s="161">
        <v>115.96146804199999</v>
      </c>
      <c r="IH42" s="161">
        <v>284.71128305000002</v>
      </c>
      <c r="II42" s="161">
        <v>0.221035918</v>
      </c>
      <c r="IJ42" s="161">
        <v>752.40994544499995</v>
      </c>
      <c r="IK42" s="161">
        <v>401.72221342300003</v>
      </c>
      <c r="IL42" s="161">
        <v>575.26769409500002</v>
      </c>
      <c r="IM42" s="161">
        <v>214.332401307</v>
      </c>
      <c r="IN42" s="161">
        <v>120.95658459100001</v>
      </c>
      <c r="IO42" s="161">
        <v>223.869697922</v>
      </c>
      <c r="IP42" s="161">
        <v>851.51949642500006</v>
      </c>
      <c r="IQ42" s="161">
        <v>442.32791639999999</v>
      </c>
      <c r="IR42" s="161">
        <v>644.07886122599996</v>
      </c>
      <c r="IS42" s="161">
        <v>318.23997513199998</v>
      </c>
      <c r="IT42" s="156">
        <v>62.695525802999995</v>
      </c>
      <c r="IU42" s="156">
        <v>368.36469535599997</v>
      </c>
      <c r="IV42" s="156">
        <v>891.66250691200003</v>
      </c>
      <c r="IW42" s="156">
        <v>446.18303793799998</v>
      </c>
      <c r="IX42" s="156">
        <v>670.49544323099997</v>
      </c>
      <c r="IY42" s="156">
        <v>286.46463208399996</v>
      </c>
      <c r="IZ42" s="156">
        <v>240.085125874</v>
      </c>
      <c r="JA42" s="156"/>
      <c r="JB42" s="156"/>
      <c r="JC42" s="156"/>
      <c r="JD42" s="156"/>
      <c r="JE42" s="156"/>
    </row>
    <row r="43" spans="1:265" x14ac:dyDescent="0.25">
      <c r="A43" s="31" t="s">
        <v>33</v>
      </c>
      <c r="B43" s="14">
        <v>0.36578649800000002</v>
      </c>
      <c r="C43" s="14">
        <v>2.8984513989999998</v>
      </c>
      <c r="D43" s="14">
        <v>1.8426203029999999</v>
      </c>
      <c r="E43" s="14">
        <v>2.181940897</v>
      </c>
      <c r="F43" s="14">
        <v>7.4578085430000005</v>
      </c>
      <c r="G43" s="14">
        <v>12.203503446999999</v>
      </c>
      <c r="H43" s="14">
        <v>13.859060648</v>
      </c>
      <c r="I43" s="14">
        <v>0.87416105200000005</v>
      </c>
      <c r="J43" s="14">
        <v>0.25247481500000002</v>
      </c>
      <c r="K43" s="14">
        <v>3.3730925040000002</v>
      </c>
      <c r="L43" s="14">
        <v>7.0691719500000003</v>
      </c>
      <c r="M43" s="14">
        <v>5.2623806160000006</v>
      </c>
      <c r="N43" s="14">
        <v>0</v>
      </c>
      <c r="O43" s="14">
        <v>0</v>
      </c>
      <c r="P43" s="14">
        <v>0.28499999999999998</v>
      </c>
      <c r="Q43" s="14">
        <v>0</v>
      </c>
      <c r="R43" s="14">
        <v>7.9984453340000004</v>
      </c>
      <c r="S43" s="14">
        <v>8.9507374359999989</v>
      </c>
      <c r="T43" s="14">
        <v>0.49215109699999998</v>
      </c>
      <c r="U43" s="14">
        <v>27.783860783000002</v>
      </c>
      <c r="V43" s="14">
        <v>0</v>
      </c>
      <c r="W43" s="14">
        <v>8.4934272740000001</v>
      </c>
      <c r="X43" s="14">
        <v>3.8411967890000001</v>
      </c>
      <c r="Y43" s="14">
        <v>9.8898608600000006</v>
      </c>
      <c r="Z43" s="14">
        <v>0</v>
      </c>
      <c r="AA43" s="14">
        <v>8.2788704559999999</v>
      </c>
      <c r="AB43" s="14">
        <v>0.09</v>
      </c>
      <c r="AC43" s="14">
        <v>31.281939346999998</v>
      </c>
      <c r="AD43" s="14">
        <v>6.0397501819999997</v>
      </c>
      <c r="AE43" s="14">
        <v>0</v>
      </c>
      <c r="AF43" s="14">
        <v>3.6738836429999999</v>
      </c>
      <c r="AG43" s="14">
        <v>4.4841896100000005</v>
      </c>
      <c r="AH43" s="14">
        <v>3.4122732</v>
      </c>
      <c r="AI43" s="14">
        <v>0</v>
      </c>
      <c r="AJ43" s="14">
        <v>12.292619326000001</v>
      </c>
      <c r="AK43" s="14">
        <v>14.178692093</v>
      </c>
      <c r="AL43" s="14">
        <v>3.5843526059999999</v>
      </c>
      <c r="AM43" s="14">
        <v>1.2107794999999999E-2</v>
      </c>
      <c r="AN43" s="14">
        <v>9.7259338169999996</v>
      </c>
      <c r="AO43" s="14">
        <v>7.6751717689999994</v>
      </c>
      <c r="AP43" s="14">
        <v>0</v>
      </c>
      <c r="AQ43" s="14">
        <v>4.3072355580000004</v>
      </c>
      <c r="AR43" s="14">
        <v>1.7</v>
      </c>
      <c r="AS43" s="14">
        <v>0</v>
      </c>
      <c r="AT43" s="14">
        <v>6.9040514829999999</v>
      </c>
      <c r="AU43" s="14">
        <v>6.0154374310000005</v>
      </c>
      <c r="AV43" s="14">
        <v>7.7464351310000001</v>
      </c>
      <c r="AW43" s="14">
        <v>5.9295859750000002</v>
      </c>
      <c r="AX43" s="14">
        <v>0</v>
      </c>
      <c r="AY43" s="14">
        <v>0</v>
      </c>
      <c r="AZ43" s="14">
        <v>7.8716460589999997</v>
      </c>
      <c r="BA43" s="14">
        <v>1.168864608</v>
      </c>
      <c r="BB43" s="14">
        <v>5.9626024500000003</v>
      </c>
      <c r="BC43" s="14">
        <v>0</v>
      </c>
      <c r="BD43" s="14">
        <v>12.777723437000001</v>
      </c>
      <c r="BE43" s="14">
        <v>6.8900265019999996</v>
      </c>
      <c r="BF43" s="14">
        <v>3.1197092409999998</v>
      </c>
      <c r="BG43" s="14">
        <v>0</v>
      </c>
      <c r="BH43" s="14">
        <v>9.4680302239999996</v>
      </c>
      <c r="BI43" s="14">
        <v>23.820821499000001</v>
      </c>
      <c r="BJ43" s="14">
        <v>0.56415486599999998</v>
      </c>
      <c r="BK43" s="14">
        <v>6.9644876999999994E-2</v>
      </c>
      <c r="BL43" s="14">
        <v>12.148289237</v>
      </c>
      <c r="BM43" s="14">
        <v>8.5892411209999988</v>
      </c>
      <c r="BN43" s="14">
        <v>3.8418685789999998</v>
      </c>
      <c r="BO43" s="14">
        <v>20.716953281999999</v>
      </c>
      <c r="BP43" s="14">
        <v>0.94935077599999995</v>
      </c>
      <c r="BQ43" s="14">
        <v>4.4176357999999999E-2</v>
      </c>
      <c r="BR43" s="14">
        <v>18.341749480999997</v>
      </c>
      <c r="BS43" s="14">
        <v>6.8097019999999999E-3</v>
      </c>
      <c r="BT43" s="14">
        <v>0.26490271599999998</v>
      </c>
      <c r="BU43" s="14">
        <v>29.695314998000001</v>
      </c>
      <c r="BV43" s="14">
        <v>1.3312213E-2</v>
      </c>
      <c r="BW43" s="14">
        <v>4.6032546000000001E-2</v>
      </c>
      <c r="BX43" s="14">
        <v>0</v>
      </c>
      <c r="BY43" s="14">
        <v>14.345469913999999</v>
      </c>
      <c r="BZ43" s="14">
        <v>0.13876274599999999</v>
      </c>
      <c r="CA43" s="14">
        <v>28.393652871999997</v>
      </c>
      <c r="CB43" s="14">
        <v>0.45787053700000002</v>
      </c>
      <c r="CC43" s="14">
        <v>3.7283283E-2</v>
      </c>
      <c r="CD43" s="14">
        <v>0.33131332400000002</v>
      </c>
      <c r="CE43" s="14">
        <v>21.087626425</v>
      </c>
      <c r="CF43" s="14">
        <v>6.5029068570000002</v>
      </c>
      <c r="CG43" s="14">
        <v>28.675012471999999</v>
      </c>
      <c r="CH43" s="14">
        <v>0</v>
      </c>
      <c r="CI43" s="14">
        <v>0</v>
      </c>
      <c r="CJ43" s="14">
        <v>13.998121991</v>
      </c>
      <c r="CK43" s="14">
        <v>0</v>
      </c>
      <c r="CL43" s="14">
        <v>23.308428070000001</v>
      </c>
      <c r="CM43" s="14">
        <v>0.52447677399999992</v>
      </c>
      <c r="CN43" s="14">
        <v>0</v>
      </c>
      <c r="CO43" s="14">
        <v>2.1845590000000002E-2</v>
      </c>
      <c r="CP43" s="14">
        <v>8.5520060529999995</v>
      </c>
      <c r="CQ43" s="14">
        <v>29.371639001999998</v>
      </c>
      <c r="CR43" s="14">
        <v>20.442659376999998</v>
      </c>
      <c r="CS43" s="14">
        <v>15.863581594999999</v>
      </c>
      <c r="CT43" s="14">
        <v>0</v>
      </c>
      <c r="CU43" s="14">
        <v>1.4099565E-2</v>
      </c>
      <c r="CV43" s="14">
        <v>27.402816035000001</v>
      </c>
      <c r="CW43" s="14">
        <v>7.4383562E-2</v>
      </c>
      <c r="CX43" s="14">
        <v>9.3392860209999995</v>
      </c>
      <c r="CY43" s="14">
        <v>1.6196640369999999</v>
      </c>
      <c r="CZ43" s="14">
        <v>0</v>
      </c>
      <c r="DA43" s="14">
        <v>5.2855590000000004E-3</v>
      </c>
      <c r="DB43" s="14">
        <v>19.279397199999998</v>
      </c>
      <c r="DC43" s="14">
        <v>0.112065804</v>
      </c>
      <c r="DD43" s="14">
        <v>4.2284345620000003</v>
      </c>
      <c r="DE43" s="14">
        <v>9.2850422450000014</v>
      </c>
      <c r="DF43" s="14">
        <v>0</v>
      </c>
      <c r="DG43" s="14">
        <v>0</v>
      </c>
      <c r="DH43" s="14">
        <v>17.398524587000001</v>
      </c>
      <c r="DI43" s="14">
        <v>4.4754099999999998E-2</v>
      </c>
      <c r="DJ43" s="14">
        <v>4.1793896259999999</v>
      </c>
      <c r="DK43" s="14">
        <v>1.5554424069999999</v>
      </c>
      <c r="DL43" s="14">
        <v>0</v>
      </c>
      <c r="DM43" s="14">
        <v>1.3341903E-2</v>
      </c>
      <c r="DN43" s="14">
        <v>27.313082961999999</v>
      </c>
      <c r="DO43" s="14">
        <v>5.2413928040000002</v>
      </c>
      <c r="DP43" s="14">
        <v>0.162011398</v>
      </c>
      <c r="DQ43" s="14">
        <v>2.2949048349999996</v>
      </c>
      <c r="DR43" s="14">
        <v>9.3873658190000011</v>
      </c>
      <c r="DS43" s="14">
        <v>0</v>
      </c>
      <c r="DT43" s="14">
        <v>34.024237545999995</v>
      </c>
      <c r="DU43" s="14">
        <v>3.2808495440000001</v>
      </c>
      <c r="DV43" s="14">
        <v>9.8783311820000002</v>
      </c>
      <c r="DW43" s="14">
        <v>1.556016302</v>
      </c>
      <c r="DX43" s="14">
        <v>9.3763416809999995</v>
      </c>
      <c r="DY43" s="14">
        <v>0</v>
      </c>
      <c r="DZ43" s="14">
        <v>52.134558383000005</v>
      </c>
      <c r="EA43" s="14">
        <v>3.2855935340000002</v>
      </c>
      <c r="EB43" s="14">
        <v>13.930633947</v>
      </c>
      <c r="EC43" s="14">
        <v>48.422243863000006</v>
      </c>
      <c r="ED43" s="14">
        <v>9.3873658190000011</v>
      </c>
      <c r="EE43" s="14">
        <v>0</v>
      </c>
      <c r="EF43" s="14">
        <v>50.537381365999998</v>
      </c>
      <c r="EG43" s="14">
        <v>3.2562500000000001</v>
      </c>
      <c r="EH43" s="14">
        <v>9.3776264299999994</v>
      </c>
      <c r="EI43" s="14">
        <v>12.423546064</v>
      </c>
      <c r="EJ43" s="14">
        <v>11.910188257</v>
      </c>
      <c r="EK43" s="14">
        <v>38.927754573000001</v>
      </c>
      <c r="EL43" s="14">
        <v>48.157517310000003</v>
      </c>
      <c r="EM43" s="14">
        <v>10.398778723</v>
      </c>
      <c r="EN43" s="14">
        <v>8.9777148929999999</v>
      </c>
      <c r="EO43" s="14">
        <v>39.841994598999996</v>
      </c>
      <c r="EP43" s="14">
        <v>0</v>
      </c>
      <c r="EQ43" s="14">
        <v>36.18985</v>
      </c>
      <c r="ER43" s="14">
        <v>47.351678536000001</v>
      </c>
      <c r="ES43" s="14">
        <v>3.3020309060000002</v>
      </c>
      <c r="ET43" s="14">
        <v>7.7601278560000004</v>
      </c>
      <c r="EU43" s="14">
        <v>12.928296716</v>
      </c>
      <c r="EV43" s="14">
        <v>36.633426153999999</v>
      </c>
      <c r="EW43" s="14">
        <v>36.18985</v>
      </c>
      <c r="EX43" s="14">
        <v>38.344282194999998</v>
      </c>
      <c r="EY43" s="14">
        <v>3.7459536349999998</v>
      </c>
      <c r="EZ43" s="14">
        <v>8.1079564299999998</v>
      </c>
      <c r="FA43" s="14">
        <v>17.708756815000001</v>
      </c>
      <c r="FB43" s="14">
        <v>29.682920500000002</v>
      </c>
      <c r="FC43" s="14">
        <v>36.18985</v>
      </c>
      <c r="FD43" s="14">
        <v>35.464236647</v>
      </c>
      <c r="FE43" s="14">
        <v>2.635995372</v>
      </c>
      <c r="FF43" s="14">
        <v>18.515743509</v>
      </c>
      <c r="FG43" s="14">
        <v>1.6463623559999998</v>
      </c>
      <c r="FH43" s="14">
        <v>40.730654762999997</v>
      </c>
      <c r="FI43" s="14">
        <v>31.915432802999998</v>
      </c>
      <c r="FJ43" s="14">
        <v>24.241743917000001</v>
      </c>
      <c r="FK43" s="14">
        <v>2.6435773250000003</v>
      </c>
      <c r="FL43" s="14">
        <v>8.8369189909999992</v>
      </c>
      <c r="FM43" s="14">
        <v>16.869016293000001</v>
      </c>
      <c r="FN43" s="14">
        <v>26.608627432000002</v>
      </c>
      <c r="FO43" s="14">
        <v>31.898148196999998</v>
      </c>
      <c r="FP43" s="14">
        <v>20.328027842000001</v>
      </c>
      <c r="FQ43" s="14">
        <v>2.4350159859999998</v>
      </c>
      <c r="FR43" s="14">
        <v>5.0249128270000005</v>
      </c>
      <c r="FS43" s="14">
        <v>6.6630570159999998</v>
      </c>
      <c r="FT43" s="14">
        <v>40.325639222</v>
      </c>
      <c r="FU43" s="14">
        <v>15.353752013999999</v>
      </c>
      <c r="FV43" s="14">
        <v>16.467926984999998</v>
      </c>
      <c r="FW43" s="14">
        <v>2.34</v>
      </c>
      <c r="FX43" s="14">
        <v>17.793788427999999</v>
      </c>
      <c r="FY43" s="14">
        <v>11.977864797000001</v>
      </c>
      <c r="FZ43" s="14">
        <v>39.918027432000002</v>
      </c>
      <c r="GA43" s="14">
        <v>15.250044381</v>
      </c>
      <c r="GB43" s="6">
        <v>11.108089486000001</v>
      </c>
      <c r="GC43" s="6">
        <v>20.352124377999999</v>
      </c>
      <c r="GD43" s="6">
        <v>12.915670864999999</v>
      </c>
      <c r="GE43" s="6">
        <v>4.2029282210000005</v>
      </c>
      <c r="GF43" s="6">
        <v>36.503820472000001</v>
      </c>
      <c r="GG43" s="6">
        <v>9.0529366190000005</v>
      </c>
      <c r="GH43" s="6">
        <v>4.4117233699999998</v>
      </c>
      <c r="GI43" s="6">
        <v>0.15307171999999999</v>
      </c>
      <c r="GJ43" s="6">
        <v>38.276287670999999</v>
      </c>
      <c r="GK43" s="6">
        <v>22.974484219000001</v>
      </c>
      <c r="GL43" s="7">
        <v>22.619127432000003</v>
      </c>
      <c r="GM43" s="7">
        <v>8.9665135920000001</v>
      </c>
      <c r="GN43" s="7">
        <v>3.7927894320000002</v>
      </c>
      <c r="GO43" s="7">
        <v>5.2926418709999998</v>
      </c>
      <c r="GP43" s="7">
        <v>46.369238942999999</v>
      </c>
      <c r="GQ43" s="7">
        <v>10.692417327999999</v>
      </c>
      <c r="GR43" s="7">
        <v>27.568444527</v>
      </c>
      <c r="GS43" s="7">
        <v>9.035961112999999</v>
      </c>
      <c r="GT43" s="7">
        <v>3.8777998450000002</v>
      </c>
      <c r="GU43" s="7">
        <v>43.731660499999997</v>
      </c>
      <c r="GV43" s="7">
        <v>12.906297306000001</v>
      </c>
      <c r="GW43" s="7">
        <v>20.531322824</v>
      </c>
      <c r="GX43" s="156">
        <v>14.289216473</v>
      </c>
      <c r="GY43" s="156">
        <v>14.152012514000001</v>
      </c>
      <c r="GZ43" s="156">
        <v>1.8162680680000001</v>
      </c>
      <c r="HA43" s="156">
        <v>7.9602504999999999</v>
      </c>
      <c r="HB43" s="156">
        <v>53.681910000000002</v>
      </c>
      <c r="HC43" s="156">
        <v>15.277113896000001</v>
      </c>
      <c r="HD43" s="156">
        <v>11.339831342</v>
      </c>
      <c r="HE43" s="156">
        <v>13.746973482</v>
      </c>
      <c r="HF43" s="156">
        <v>1.969519182</v>
      </c>
      <c r="HG43" s="156">
        <v>15.8957505</v>
      </c>
      <c r="HH43" s="156">
        <v>47.802544152999999</v>
      </c>
      <c r="HI43" s="156">
        <v>42.932283750000003</v>
      </c>
      <c r="HJ43" s="161">
        <v>0</v>
      </c>
      <c r="HK43" s="161">
        <v>13.955747962</v>
      </c>
      <c r="HL43" s="161">
        <v>25.461262480000002</v>
      </c>
      <c r="HM43" s="161">
        <v>24.887725500000002</v>
      </c>
      <c r="HN43" s="161">
        <v>47.792025797000001</v>
      </c>
      <c r="HO43" s="161">
        <v>34.017569166000001</v>
      </c>
      <c r="HP43" s="161">
        <v>11.329774026999999</v>
      </c>
      <c r="HQ43" s="161">
        <v>46.723990889</v>
      </c>
      <c r="HR43" s="161">
        <v>31.796953630000001</v>
      </c>
      <c r="HS43" s="161">
        <v>26.004785500000001</v>
      </c>
      <c r="HT43" s="161">
        <v>47.782910000000001</v>
      </c>
      <c r="HU43" s="161">
        <v>45.456500018</v>
      </c>
      <c r="HV43" s="161">
        <v>9.4505459730000005</v>
      </c>
      <c r="HW43" s="161">
        <v>41.594701626000003</v>
      </c>
      <c r="HX43" s="161">
        <v>32.158358999999997</v>
      </c>
      <c r="HY43" s="161">
        <v>47.208785499999998</v>
      </c>
      <c r="HZ43" s="161">
        <v>5.0065103E-2</v>
      </c>
      <c r="IA43" s="161">
        <v>37.040621249999994</v>
      </c>
      <c r="IB43" s="161">
        <v>11.329774026999999</v>
      </c>
      <c r="IC43" s="161">
        <v>48.005694041000005</v>
      </c>
      <c r="ID43" s="161">
        <v>32.258944</v>
      </c>
      <c r="IE43" s="161">
        <v>47.189785499999999</v>
      </c>
      <c r="IF43" s="161">
        <v>2.8602878970000001</v>
      </c>
      <c r="IG43" s="161">
        <v>37.221034468999996</v>
      </c>
      <c r="IH43" s="161">
        <v>9.4505459730000005</v>
      </c>
      <c r="II43" s="161">
        <v>40.282796914000002</v>
      </c>
      <c r="IJ43" s="161">
        <v>32.260944000000002</v>
      </c>
      <c r="IK43" s="161">
        <v>43.6587855</v>
      </c>
      <c r="IL43" s="161">
        <v>9.8582798230000002</v>
      </c>
      <c r="IM43" s="161">
        <v>37.068874743000002</v>
      </c>
      <c r="IN43" s="161">
        <v>0</v>
      </c>
      <c r="IO43" s="161">
        <v>58.466463409000006</v>
      </c>
      <c r="IP43" s="161">
        <v>60.530149999999999</v>
      </c>
      <c r="IQ43" s="161">
        <v>44.0187855</v>
      </c>
      <c r="IR43" s="161">
        <v>15.117985849999998</v>
      </c>
      <c r="IS43" s="161">
        <v>36.931878587</v>
      </c>
      <c r="IT43" s="156">
        <v>0</v>
      </c>
      <c r="IU43" s="156">
        <v>155.86542521600001</v>
      </c>
      <c r="IV43" s="156">
        <v>32.274943999999998</v>
      </c>
      <c r="IW43" s="156">
        <v>26.8737855</v>
      </c>
      <c r="IX43" s="156">
        <v>22.044227018000001</v>
      </c>
      <c r="IY43" s="156">
        <v>37.040621249999994</v>
      </c>
      <c r="IZ43" s="156">
        <v>0</v>
      </c>
      <c r="JA43" s="156"/>
      <c r="JB43" s="156"/>
      <c r="JC43" s="156"/>
      <c r="JD43" s="156"/>
      <c r="JE43" s="156"/>
    </row>
    <row r="44" spans="1:265" x14ac:dyDescent="0.25">
      <c r="A44" s="13" t="s">
        <v>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14">
        <v>0</v>
      </c>
      <c r="BL44" s="14">
        <v>0</v>
      </c>
      <c r="BM44" s="14">
        <v>0</v>
      </c>
      <c r="BN44" s="14">
        <v>0</v>
      </c>
      <c r="BO44" s="14">
        <v>0</v>
      </c>
      <c r="BP44" s="14">
        <v>0</v>
      </c>
      <c r="BQ44" s="14">
        <v>0</v>
      </c>
      <c r="BR44" s="14">
        <v>0</v>
      </c>
      <c r="BS44" s="14">
        <v>0</v>
      </c>
      <c r="BT44" s="14">
        <v>0</v>
      </c>
      <c r="BU44" s="14">
        <v>0</v>
      </c>
      <c r="BV44" s="14">
        <v>0</v>
      </c>
      <c r="BW44" s="14">
        <v>0</v>
      </c>
      <c r="BX44" s="14">
        <v>0</v>
      </c>
      <c r="BY44" s="14">
        <v>0</v>
      </c>
      <c r="BZ44" s="14">
        <v>0</v>
      </c>
      <c r="CA44" s="14">
        <v>0</v>
      </c>
      <c r="CB44" s="14">
        <v>0</v>
      </c>
      <c r="CC44" s="14">
        <v>0</v>
      </c>
      <c r="CD44" s="14">
        <v>0</v>
      </c>
      <c r="CE44" s="14">
        <v>0</v>
      </c>
      <c r="CF44" s="14">
        <v>0</v>
      </c>
      <c r="CG44" s="14">
        <v>0</v>
      </c>
      <c r="CH44" s="14">
        <v>0</v>
      </c>
      <c r="CI44" s="14">
        <v>0</v>
      </c>
      <c r="CJ44" s="14">
        <v>0</v>
      </c>
      <c r="CK44" s="14">
        <v>0</v>
      </c>
      <c r="CL44" s="14">
        <v>0</v>
      </c>
      <c r="CM44" s="14">
        <v>0</v>
      </c>
      <c r="CN44" s="14">
        <v>0</v>
      </c>
      <c r="CO44" s="14">
        <v>0</v>
      </c>
      <c r="CP44" s="14">
        <v>0</v>
      </c>
      <c r="CQ44" s="14">
        <v>0</v>
      </c>
      <c r="CR44" s="14">
        <v>0</v>
      </c>
      <c r="CS44" s="14">
        <v>0</v>
      </c>
      <c r="CT44" s="14">
        <v>0</v>
      </c>
      <c r="CU44" s="14">
        <v>0</v>
      </c>
      <c r="CV44" s="14">
        <v>0</v>
      </c>
      <c r="CW44" s="14">
        <v>0</v>
      </c>
      <c r="CX44" s="14">
        <v>0</v>
      </c>
      <c r="CY44" s="14">
        <v>0</v>
      </c>
      <c r="CZ44" s="14">
        <v>0</v>
      </c>
      <c r="DA44" s="14">
        <v>0</v>
      </c>
      <c r="DB44" s="14">
        <v>0</v>
      </c>
      <c r="DC44" s="14">
        <v>0</v>
      </c>
      <c r="DD44" s="14">
        <v>0</v>
      </c>
      <c r="DE44" s="14">
        <v>0</v>
      </c>
      <c r="DF44" s="14">
        <v>0</v>
      </c>
      <c r="DG44" s="14">
        <v>0</v>
      </c>
      <c r="DH44" s="14">
        <v>0</v>
      </c>
      <c r="DI44" s="14">
        <v>0</v>
      </c>
      <c r="DJ44" s="14">
        <v>0</v>
      </c>
      <c r="DK44" s="14">
        <v>0</v>
      </c>
      <c r="DL44" s="14">
        <v>0</v>
      </c>
      <c r="DM44" s="14">
        <v>0</v>
      </c>
      <c r="DN44" s="14">
        <v>0</v>
      </c>
      <c r="DO44" s="14">
        <v>0</v>
      </c>
      <c r="DP44" s="14">
        <v>0</v>
      </c>
      <c r="DQ44" s="14">
        <v>0</v>
      </c>
      <c r="DR44" s="14">
        <v>0</v>
      </c>
      <c r="DS44" s="14">
        <v>0</v>
      </c>
      <c r="DT44" s="14">
        <v>0</v>
      </c>
      <c r="DU44" s="14">
        <v>0</v>
      </c>
      <c r="DV44" s="14">
        <v>0</v>
      </c>
      <c r="DW44" s="14">
        <v>0</v>
      </c>
      <c r="DX44" s="14">
        <v>0</v>
      </c>
      <c r="DY44" s="14">
        <v>0</v>
      </c>
      <c r="DZ44" s="14">
        <v>0</v>
      </c>
      <c r="EA44" s="14">
        <v>0</v>
      </c>
      <c r="EB44" s="14">
        <v>0</v>
      </c>
      <c r="EC44" s="14">
        <v>0</v>
      </c>
      <c r="ED44" s="14">
        <v>0</v>
      </c>
      <c r="EE44" s="14">
        <v>0</v>
      </c>
      <c r="EF44" s="14">
        <v>0</v>
      </c>
      <c r="EG44" s="14">
        <v>0</v>
      </c>
      <c r="EH44" s="14">
        <v>0</v>
      </c>
      <c r="EI44" s="14">
        <v>0</v>
      </c>
      <c r="EJ44" s="14">
        <v>0</v>
      </c>
      <c r="EK44" s="14">
        <v>0</v>
      </c>
      <c r="EL44" s="14">
        <v>0</v>
      </c>
      <c r="EM44" s="14">
        <v>0</v>
      </c>
      <c r="EN44" s="14">
        <v>0</v>
      </c>
      <c r="EO44" s="14">
        <v>0</v>
      </c>
      <c r="EP44" s="14">
        <v>0</v>
      </c>
      <c r="EQ44" s="14">
        <v>0</v>
      </c>
      <c r="ER44" s="14">
        <v>0</v>
      </c>
      <c r="ES44" s="14">
        <v>0</v>
      </c>
      <c r="ET44" s="14">
        <v>0</v>
      </c>
      <c r="EU44" s="14">
        <v>0</v>
      </c>
      <c r="EV44" s="14">
        <v>0</v>
      </c>
      <c r="EW44" s="14">
        <v>0</v>
      </c>
      <c r="EX44" s="14">
        <v>0</v>
      </c>
      <c r="EY44" s="14">
        <v>0</v>
      </c>
      <c r="EZ44" s="14">
        <v>0</v>
      </c>
      <c r="FA44" s="14">
        <v>0</v>
      </c>
      <c r="FB44" s="14">
        <v>0</v>
      </c>
      <c r="FC44" s="14">
        <v>0</v>
      </c>
      <c r="FD44" s="14">
        <v>0</v>
      </c>
      <c r="FE44" s="14">
        <v>0</v>
      </c>
      <c r="FF44" s="14">
        <v>0</v>
      </c>
      <c r="FG44" s="14">
        <v>0</v>
      </c>
      <c r="FH44" s="14">
        <v>0</v>
      </c>
      <c r="FI44" s="14">
        <v>0</v>
      </c>
      <c r="FJ44" s="14">
        <v>0</v>
      </c>
      <c r="FK44" s="14">
        <v>0</v>
      </c>
      <c r="FL44" s="14">
        <v>0</v>
      </c>
      <c r="FM44" s="14">
        <v>0</v>
      </c>
      <c r="FN44" s="14">
        <v>0</v>
      </c>
      <c r="FO44" s="14">
        <v>0</v>
      </c>
      <c r="FP44" s="14">
        <v>0</v>
      </c>
      <c r="FQ44" s="14">
        <v>0</v>
      </c>
      <c r="FR44" s="14">
        <v>0</v>
      </c>
      <c r="FS44" s="14">
        <v>0</v>
      </c>
      <c r="FT44" s="14">
        <v>0</v>
      </c>
      <c r="FU44" s="14">
        <v>0</v>
      </c>
      <c r="FV44" s="14">
        <v>0</v>
      </c>
      <c r="FW44" s="14">
        <v>0</v>
      </c>
      <c r="FX44" s="14">
        <v>0</v>
      </c>
      <c r="FY44" s="14">
        <v>0</v>
      </c>
      <c r="FZ44" s="14">
        <v>0</v>
      </c>
      <c r="GA44" s="14">
        <v>0</v>
      </c>
      <c r="GB44" s="6">
        <v>0</v>
      </c>
      <c r="GC44" s="6">
        <v>0</v>
      </c>
      <c r="GD44" s="6">
        <v>0</v>
      </c>
      <c r="GE44" s="6">
        <v>0</v>
      </c>
      <c r="GF44" s="6">
        <v>0</v>
      </c>
      <c r="GG44" s="6">
        <v>0</v>
      </c>
      <c r="GH44" s="6">
        <v>0</v>
      </c>
      <c r="GI44" s="6">
        <v>0</v>
      </c>
      <c r="GJ44" s="6">
        <v>0</v>
      </c>
      <c r="GK44" s="6">
        <v>0</v>
      </c>
      <c r="GL44" s="7">
        <v>0</v>
      </c>
      <c r="GM44" s="7">
        <v>0</v>
      </c>
      <c r="GN44" s="7">
        <v>0</v>
      </c>
      <c r="GO44" s="7">
        <v>0</v>
      </c>
      <c r="GP44" s="7">
        <v>0</v>
      </c>
      <c r="GQ44" s="7">
        <v>0</v>
      </c>
      <c r="GR44" s="7">
        <v>0</v>
      </c>
      <c r="GS44" s="7">
        <v>0</v>
      </c>
      <c r="GT44" s="7">
        <v>0</v>
      </c>
      <c r="GU44" s="7">
        <v>0</v>
      </c>
      <c r="GV44" s="7">
        <v>0</v>
      </c>
      <c r="GW44" s="7">
        <v>0</v>
      </c>
      <c r="GX44" s="156">
        <v>0</v>
      </c>
      <c r="GY44" s="156">
        <v>0</v>
      </c>
      <c r="GZ44" s="156">
        <v>0</v>
      </c>
      <c r="HA44" s="156">
        <v>0</v>
      </c>
      <c r="HB44" s="156">
        <v>0</v>
      </c>
      <c r="HC44" s="156">
        <v>0</v>
      </c>
      <c r="HD44" s="156">
        <v>0</v>
      </c>
      <c r="HE44" s="156">
        <v>0</v>
      </c>
      <c r="HF44" s="156">
        <v>0</v>
      </c>
      <c r="HG44" s="156">
        <v>0</v>
      </c>
      <c r="HH44" s="156">
        <v>0</v>
      </c>
      <c r="HI44" s="156">
        <v>0</v>
      </c>
      <c r="HJ44" s="161">
        <v>0</v>
      </c>
      <c r="HK44" s="161">
        <v>0</v>
      </c>
      <c r="HL44" s="161">
        <v>0</v>
      </c>
      <c r="HM44" s="161">
        <v>0</v>
      </c>
      <c r="HN44" s="161">
        <v>0</v>
      </c>
      <c r="HO44" s="161">
        <v>0</v>
      </c>
      <c r="HP44" s="161">
        <v>0</v>
      </c>
      <c r="HQ44" s="161">
        <v>0</v>
      </c>
      <c r="HR44" s="161">
        <v>0</v>
      </c>
      <c r="HS44" s="161">
        <v>0</v>
      </c>
      <c r="HT44" s="161">
        <v>0</v>
      </c>
      <c r="HU44" s="161">
        <v>0</v>
      </c>
      <c r="HV44" s="161">
        <v>0</v>
      </c>
      <c r="HW44" s="161">
        <v>0</v>
      </c>
      <c r="HX44" s="161">
        <v>0</v>
      </c>
      <c r="HY44" s="161">
        <v>0</v>
      </c>
      <c r="HZ44" s="161">
        <v>0</v>
      </c>
      <c r="IA44" s="161">
        <v>0</v>
      </c>
      <c r="IB44" s="161">
        <v>0</v>
      </c>
      <c r="IC44" s="161">
        <v>0</v>
      </c>
      <c r="ID44" s="161">
        <v>0</v>
      </c>
      <c r="IE44" s="161">
        <v>0</v>
      </c>
      <c r="IF44" s="161">
        <v>0</v>
      </c>
      <c r="IG44" s="161">
        <v>0</v>
      </c>
      <c r="IH44" s="161">
        <v>0</v>
      </c>
      <c r="II44" s="161">
        <v>0</v>
      </c>
      <c r="IJ44" s="161">
        <v>0</v>
      </c>
      <c r="IK44" s="161">
        <v>0</v>
      </c>
      <c r="IL44" s="161">
        <v>0</v>
      </c>
      <c r="IM44" s="161">
        <v>0</v>
      </c>
      <c r="IN44" s="161">
        <v>0</v>
      </c>
      <c r="IO44" s="161">
        <v>0</v>
      </c>
      <c r="IP44" s="161">
        <v>0</v>
      </c>
      <c r="IQ44" s="161">
        <v>0</v>
      </c>
      <c r="IR44" s="161">
        <v>0</v>
      </c>
      <c r="IS44" s="161">
        <v>0</v>
      </c>
      <c r="IT44" s="156">
        <v>0</v>
      </c>
      <c r="IU44" s="156">
        <v>0</v>
      </c>
      <c r="IV44" s="156">
        <v>0</v>
      </c>
      <c r="IW44" s="156">
        <v>0</v>
      </c>
      <c r="IX44" s="156">
        <v>0</v>
      </c>
      <c r="IY44" s="156">
        <v>0</v>
      </c>
      <c r="IZ44" s="156">
        <v>0</v>
      </c>
      <c r="JA44" s="156"/>
      <c r="JB44" s="156"/>
      <c r="JC44" s="156"/>
      <c r="JD44" s="156"/>
      <c r="JE44" s="156"/>
    </row>
    <row r="45" spans="1:265" x14ac:dyDescent="0.25">
      <c r="A45" s="13" t="s">
        <v>11</v>
      </c>
      <c r="B45" s="14">
        <v>16.948533831999999</v>
      </c>
      <c r="C45" s="14">
        <v>20.394368132999997</v>
      </c>
      <c r="D45" s="14">
        <v>35.348987037999997</v>
      </c>
      <c r="E45" s="14">
        <v>32.908623631000005</v>
      </c>
      <c r="F45" s="14">
        <v>44.055768280999999</v>
      </c>
      <c r="G45" s="14">
        <v>49.244186841000001</v>
      </c>
      <c r="H45" s="14">
        <v>49.688204464999998</v>
      </c>
      <c r="I45" s="14">
        <v>26.217447936000003</v>
      </c>
      <c r="J45" s="14">
        <v>38.407108325999999</v>
      </c>
      <c r="K45" s="14">
        <v>53.504472591000003</v>
      </c>
      <c r="L45" s="14">
        <v>56.386418947999999</v>
      </c>
      <c r="M45" s="14">
        <v>140.81332075500001</v>
      </c>
      <c r="N45" s="14">
        <v>15.525228144000002</v>
      </c>
      <c r="O45" s="14">
        <v>24.302487460999998</v>
      </c>
      <c r="P45" s="14">
        <v>28.800872961999996</v>
      </c>
      <c r="Q45" s="14">
        <v>36.052671164000003</v>
      </c>
      <c r="R45" s="14">
        <v>51.429796720999995</v>
      </c>
      <c r="S45" s="14">
        <v>45.030755835999997</v>
      </c>
      <c r="T45" s="14">
        <v>56.519238518000002</v>
      </c>
      <c r="U45" s="14">
        <v>75.959006198000012</v>
      </c>
      <c r="V45" s="14">
        <v>69.218971386000007</v>
      </c>
      <c r="W45" s="14">
        <v>91.991798783999997</v>
      </c>
      <c r="X45" s="14">
        <v>58.136774639999999</v>
      </c>
      <c r="Y45" s="14">
        <v>137.70022418600001</v>
      </c>
      <c r="Z45" s="14">
        <v>8.2530983500000001</v>
      </c>
      <c r="AA45" s="14">
        <v>68.056514777000004</v>
      </c>
      <c r="AB45" s="14">
        <v>54.259594648999993</v>
      </c>
      <c r="AC45" s="14">
        <v>67.55992336700001</v>
      </c>
      <c r="AD45" s="14">
        <v>74.641495791000011</v>
      </c>
      <c r="AE45" s="14">
        <v>75.794565610999996</v>
      </c>
      <c r="AF45" s="14">
        <v>95.439457969000003</v>
      </c>
      <c r="AG45" s="14">
        <v>84.770226942000022</v>
      </c>
      <c r="AH45" s="14">
        <v>86.693289184999983</v>
      </c>
      <c r="AI45" s="14">
        <v>101.860255499</v>
      </c>
      <c r="AJ45" s="14">
        <v>120.467638358</v>
      </c>
      <c r="AK45" s="14">
        <v>134.88374772499998</v>
      </c>
      <c r="AL45" s="14">
        <v>24.842391468000002</v>
      </c>
      <c r="AM45" s="14">
        <v>36.557931701000001</v>
      </c>
      <c r="AN45" s="14">
        <v>60.242387827999998</v>
      </c>
      <c r="AO45" s="14">
        <v>81.273563254999999</v>
      </c>
      <c r="AP45" s="14">
        <v>80.983466334999989</v>
      </c>
      <c r="AQ45" s="14">
        <v>113.864130014</v>
      </c>
      <c r="AR45" s="14">
        <v>88.617685749999993</v>
      </c>
      <c r="AS45" s="14">
        <v>92.477829291999996</v>
      </c>
      <c r="AT45" s="14">
        <v>112.046044952</v>
      </c>
      <c r="AU45" s="14">
        <v>83.281230261000005</v>
      </c>
      <c r="AV45" s="14">
        <v>70.032494661000001</v>
      </c>
      <c r="AW45" s="14">
        <v>271.01056955799999</v>
      </c>
      <c r="AX45" s="14">
        <v>26.072562599999998</v>
      </c>
      <c r="AY45" s="14">
        <v>58.804678139000004</v>
      </c>
      <c r="AZ45" s="14">
        <v>76.981805264000002</v>
      </c>
      <c r="BA45" s="14">
        <v>75.847540413000004</v>
      </c>
      <c r="BB45" s="14">
        <v>96.035936640000003</v>
      </c>
      <c r="BC45" s="14">
        <v>92.225887829000001</v>
      </c>
      <c r="BD45" s="14">
        <v>108.953574194</v>
      </c>
      <c r="BE45" s="14">
        <v>130.15392419200001</v>
      </c>
      <c r="BF45" s="14">
        <v>112.404600065</v>
      </c>
      <c r="BG45" s="14">
        <v>124.82079412300001</v>
      </c>
      <c r="BH45" s="14">
        <v>144.18320740500002</v>
      </c>
      <c r="BI45" s="14">
        <v>226.53153421300001</v>
      </c>
      <c r="BJ45" s="14">
        <v>37.384915192999998</v>
      </c>
      <c r="BK45" s="14">
        <v>111.50272481399999</v>
      </c>
      <c r="BL45" s="14">
        <v>135.91585269100003</v>
      </c>
      <c r="BM45" s="14">
        <v>156.952720535</v>
      </c>
      <c r="BN45" s="14">
        <v>87.694756731999988</v>
      </c>
      <c r="BO45" s="14">
        <v>102.06744179899999</v>
      </c>
      <c r="BP45" s="14">
        <v>113.56412853800001</v>
      </c>
      <c r="BQ45" s="14">
        <v>85.055431069000008</v>
      </c>
      <c r="BR45" s="14">
        <v>125.062600217</v>
      </c>
      <c r="BS45" s="14">
        <v>106.16197482100002</v>
      </c>
      <c r="BT45" s="14">
        <v>114.50930517799999</v>
      </c>
      <c r="BU45" s="14">
        <v>277.38971373599998</v>
      </c>
      <c r="BV45" s="14">
        <v>41.554823604999996</v>
      </c>
      <c r="BW45" s="14">
        <v>93.600041812000015</v>
      </c>
      <c r="BX45" s="14">
        <v>203.18893411600001</v>
      </c>
      <c r="BY45" s="14">
        <v>142.18233474600001</v>
      </c>
      <c r="BZ45" s="14">
        <v>143.92570063800002</v>
      </c>
      <c r="CA45" s="14">
        <v>144.30582470300001</v>
      </c>
      <c r="CB45" s="14">
        <v>146.65849052900001</v>
      </c>
      <c r="CC45" s="14">
        <v>158.96141284299998</v>
      </c>
      <c r="CD45" s="14">
        <v>168.44981281999998</v>
      </c>
      <c r="CE45" s="14">
        <v>263.04619725600003</v>
      </c>
      <c r="CF45" s="14">
        <v>190.86915646599999</v>
      </c>
      <c r="CG45" s="14">
        <v>366.07967651399997</v>
      </c>
      <c r="CH45" s="14">
        <v>45.020723035000003</v>
      </c>
      <c r="CI45" s="14">
        <v>112.04403393500002</v>
      </c>
      <c r="CJ45" s="14">
        <v>110.31340942899999</v>
      </c>
      <c r="CK45" s="14">
        <v>118.55509077800001</v>
      </c>
      <c r="CL45" s="14">
        <v>111.681231516</v>
      </c>
      <c r="CM45" s="14">
        <v>327.57747591600003</v>
      </c>
      <c r="CN45" s="14">
        <v>150.17702791400001</v>
      </c>
      <c r="CO45" s="14">
        <v>161.05838307299999</v>
      </c>
      <c r="CP45" s="14">
        <v>134.73444554</v>
      </c>
      <c r="CQ45" s="14">
        <v>88.925830262000019</v>
      </c>
      <c r="CR45" s="14">
        <v>236.24056869600003</v>
      </c>
      <c r="CS45" s="14">
        <v>347.78957978699998</v>
      </c>
      <c r="CT45" s="14">
        <v>69.814233797</v>
      </c>
      <c r="CU45" s="14">
        <v>113.56076380099998</v>
      </c>
      <c r="CV45" s="14">
        <v>251.88737192200003</v>
      </c>
      <c r="CW45" s="14">
        <v>180.04681581</v>
      </c>
      <c r="CX45" s="14">
        <v>199.15728811800003</v>
      </c>
      <c r="CY45" s="14">
        <v>220.50434337600004</v>
      </c>
      <c r="CZ45" s="14">
        <v>233.117887575</v>
      </c>
      <c r="DA45" s="14">
        <v>304.30410273500001</v>
      </c>
      <c r="DB45" s="14">
        <v>161.01425999</v>
      </c>
      <c r="DC45" s="14">
        <v>206.34360493299999</v>
      </c>
      <c r="DD45" s="14">
        <v>187.81655576599996</v>
      </c>
      <c r="DE45" s="14">
        <v>657.626758784</v>
      </c>
      <c r="DF45" s="14">
        <v>14.401702405</v>
      </c>
      <c r="DG45" s="14">
        <v>325.69627418499999</v>
      </c>
      <c r="DH45" s="14">
        <v>305.19501156200005</v>
      </c>
      <c r="DI45" s="14">
        <v>380.17971112099997</v>
      </c>
      <c r="DJ45" s="14">
        <v>368.32427171300003</v>
      </c>
      <c r="DK45" s="14">
        <v>282.17937914800001</v>
      </c>
      <c r="DL45" s="14">
        <v>317.62257606499998</v>
      </c>
      <c r="DM45" s="14">
        <v>252.05201273999998</v>
      </c>
      <c r="DN45" s="14">
        <v>158.88459903700002</v>
      </c>
      <c r="DO45" s="14">
        <v>283.86991055900006</v>
      </c>
      <c r="DP45" s="14">
        <v>645.16858537499991</v>
      </c>
      <c r="DQ45" s="14">
        <v>466.04882959400004</v>
      </c>
      <c r="DR45" s="14">
        <v>437.68385763300012</v>
      </c>
      <c r="DS45" s="14">
        <v>333.17024232999995</v>
      </c>
      <c r="DT45" s="14">
        <v>321.45089283700003</v>
      </c>
      <c r="DU45" s="14">
        <v>262.74505926500001</v>
      </c>
      <c r="DV45" s="14">
        <v>300.13471602199996</v>
      </c>
      <c r="DW45" s="14">
        <v>224.896851021</v>
      </c>
      <c r="DX45" s="14">
        <v>255.30266477700002</v>
      </c>
      <c r="DY45" s="14">
        <v>214.30844021899998</v>
      </c>
      <c r="DZ45" s="14">
        <v>243.18739838400001</v>
      </c>
      <c r="EA45" s="14">
        <v>259.66013497599999</v>
      </c>
      <c r="EB45" s="14">
        <v>255.64611572399997</v>
      </c>
      <c r="EC45" s="14">
        <v>604.29916230699996</v>
      </c>
      <c r="ED45" s="14">
        <v>145.00294764100002</v>
      </c>
      <c r="EE45" s="14">
        <v>450.44986755999997</v>
      </c>
      <c r="EF45" s="14">
        <v>333.46315081000006</v>
      </c>
      <c r="EG45" s="14">
        <v>259.60300202800005</v>
      </c>
      <c r="EH45" s="14">
        <v>283.73902603599998</v>
      </c>
      <c r="EI45" s="14">
        <v>548.31195986300008</v>
      </c>
      <c r="EJ45" s="14">
        <v>449.90764220999995</v>
      </c>
      <c r="EK45" s="14">
        <v>302.259772387</v>
      </c>
      <c r="EL45" s="14">
        <v>320.85291607700003</v>
      </c>
      <c r="EM45" s="14">
        <v>281.337581333</v>
      </c>
      <c r="EN45" s="14">
        <v>432.36607283900003</v>
      </c>
      <c r="EO45" s="14">
        <v>473.51986421400005</v>
      </c>
      <c r="EP45" s="14">
        <v>163.70640595499998</v>
      </c>
      <c r="EQ45" s="14">
        <v>310.42193658100001</v>
      </c>
      <c r="ER45" s="14">
        <v>370.78635034999996</v>
      </c>
      <c r="ES45" s="14">
        <v>312.17633040999999</v>
      </c>
      <c r="ET45" s="14">
        <v>329.58721653999999</v>
      </c>
      <c r="EU45" s="14">
        <v>491.07154408699995</v>
      </c>
      <c r="EV45" s="14">
        <v>575.63692978300003</v>
      </c>
      <c r="EW45" s="14">
        <v>338.24739457899994</v>
      </c>
      <c r="EX45" s="14">
        <v>358.78424022499996</v>
      </c>
      <c r="EY45" s="14">
        <v>259.29397415300002</v>
      </c>
      <c r="EZ45" s="14">
        <v>299.22473196700003</v>
      </c>
      <c r="FA45" s="14">
        <v>615.04317056899993</v>
      </c>
      <c r="FB45" s="32">
        <v>255.85564789399999</v>
      </c>
      <c r="FC45" s="32">
        <v>576.48235894000004</v>
      </c>
      <c r="FD45" s="32">
        <v>373.11395542700001</v>
      </c>
      <c r="FE45" s="32">
        <v>331.37722629799998</v>
      </c>
      <c r="FF45" s="32">
        <v>374.75303312999995</v>
      </c>
      <c r="FG45" s="32">
        <v>348.70485776200002</v>
      </c>
      <c r="FH45" s="32">
        <v>321.222109612</v>
      </c>
      <c r="FI45" s="32">
        <v>312.47085039299998</v>
      </c>
      <c r="FJ45" s="32">
        <v>445.57430110299998</v>
      </c>
      <c r="FK45" s="32">
        <v>334.80513602799999</v>
      </c>
      <c r="FL45" s="32">
        <v>294.60611304600008</v>
      </c>
      <c r="FM45" s="32">
        <v>447.66397796399997</v>
      </c>
      <c r="FN45" s="32">
        <v>518.481780641</v>
      </c>
      <c r="FO45" s="32">
        <v>288.60883006499995</v>
      </c>
      <c r="FP45" s="32">
        <v>361.61742580500004</v>
      </c>
      <c r="FQ45" s="32">
        <v>532.58294263200003</v>
      </c>
      <c r="FR45" s="32">
        <v>353.02170198599998</v>
      </c>
      <c r="FS45" s="32">
        <v>343.74254986999995</v>
      </c>
      <c r="FT45" s="32">
        <v>353.82573100100001</v>
      </c>
      <c r="FU45" s="32">
        <v>339.26632138499997</v>
      </c>
      <c r="FV45" s="32">
        <v>350.98896285000001</v>
      </c>
      <c r="FW45" s="32">
        <v>371.66067991400001</v>
      </c>
      <c r="FX45" s="32">
        <v>392.88282687100002</v>
      </c>
      <c r="FY45" s="32">
        <v>443.08974065400002</v>
      </c>
      <c r="FZ45" s="32">
        <v>128.55491450700001</v>
      </c>
      <c r="GA45" s="32">
        <v>598.01845786000001</v>
      </c>
      <c r="GB45" s="6">
        <v>427.15604781399992</v>
      </c>
      <c r="GC45" s="6">
        <v>414.17958677899998</v>
      </c>
      <c r="GD45" s="6">
        <v>352.48592491299996</v>
      </c>
      <c r="GE45" s="6">
        <v>368.50487381500005</v>
      </c>
      <c r="GF45" s="6">
        <v>434.36753413899999</v>
      </c>
      <c r="GG45" s="6">
        <v>328.58773808299998</v>
      </c>
      <c r="GH45" s="6">
        <v>327.10826591899996</v>
      </c>
      <c r="GI45" s="6">
        <v>426.20805327900001</v>
      </c>
      <c r="GJ45" s="6">
        <v>435.11202976600003</v>
      </c>
      <c r="GK45" s="6">
        <v>555.39615908499991</v>
      </c>
      <c r="GL45" s="7">
        <v>264.65129009499998</v>
      </c>
      <c r="GM45" s="7">
        <v>457.61682566899998</v>
      </c>
      <c r="GN45" s="7">
        <v>498.50771384400008</v>
      </c>
      <c r="GO45" s="7">
        <v>358.43382038799996</v>
      </c>
      <c r="GP45" s="7">
        <v>479.88543958700001</v>
      </c>
      <c r="GQ45" s="7">
        <v>363.79653158299999</v>
      </c>
      <c r="GR45" s="7">
        <v>377.14054980999998</v>
      </c>
      <c r="GS45" s="7">
        <v>356.06154876799997</v>
      </c>
      <c r="GT45" s="7">
        <v>313.94931373700001</v>
      </c>
      <c r="GU45" s="7">
        <v>340.65104509999998</v>
      </c>
      <c r="GV45" s="7">
        <v>370.57313693999998</v>
      </c>
      <c r="GW45" s="7">
        <v>542.10683839099988</v>
      </c>
      <c r="GX45" s="156">
        <v>305.35630844599996</v>
      </c>
      <c r="GY45" s="156">
        <v>318.92269044900002</v>
      </c>
      <c r="GZ45" s="156">
        <v>349.75021752300006</v>
      </c>
      <c r="HA45" s="156">
        <v>356.70846973199997</v>
      </c>
      <c r="HB45" s="156">
        <v>333.82637938300002</v>
      </c>
      <c r="HC45" s="156">
        <v>317.76314457900003</v>
      </c>
      <c r="HD45" s="156">
        <v>304.75019239500006</v>
      </c>
      <c r="HE45" s="156">
        <v>275.84410334800003</v>
      </c>
      <c r="HF45" s="156">
        <v>570.33572521700012</v>
      </c>
      <c r="HG45" s="156">
        <v>348.766605325</v>
      </c>
      <c r="HH45" s="156">
        <v>412.09648736300005</v>
      </c>
      <c r="HI45" s="156">
        <v>667.69911118800007</v>
      </c>
      <c r="HJ45" s="161">
        <v>182.010698101</v>
      </c>
      <c r="HK45" s="161">
        <v>389.42385789499997</v>
      </c>
      <c r="HL45" s="161">
        <v>366.49241632100001</v>
      </c>
      <c r="HM45" s="161">
        <v>429.18195936499995</v>
      </c>
      <c r="HN45" s="161">
        <v>381.81574812500003</v>
      </c>
      <c r="HO45" s="161">
        <v>383.68446427999999</v>
      </c>
      <c r="HP45" s="161">
        <v>382.30807468900002</v>
      </c>
      <c r="HQ45" s="161">
        <v>348.61671588400003</v>
      </c>
      <c r="HR45" s="161">
        <v>346.13246358799995</v>
      </c>
      <c r="HS45" s="161">
        <v>414.991824834</v>
      </c>
      <c r="HT45" s="161">
        <v>381.25620419000001</v>
      </c>
      <c r="HU45" s="161">
        <v>763.47756059500011</v>
      </c>
      <c r="HV45" s="161">
        <v>181.90650433100004</v>
      </c>
      <c r="HW45" s="161">
        <v>304.45394862899997</v>
      </c>
      <c r="HX45" s="161">
        <v>367.91253187000001</v>
      </c>
      <c r="HY45" s="161">
        <v>445.04071703399995</v>
      </c>
      <c r="HZ45" s="161">
        <v>399.60277200199999</v>
      </c>
      <c r="IA45" s="161">
        <v>394.296952594</v>
      </c>
      <c r="IB45" s="161">
        <v>414.41454508300006</v>
      </c>
      <c r="IC45" s="161">
        <v>367.51811569300003</v>
      </c>
      <c r="ID45" s="161">
        <v>398.17455540099991</v>
      </c>
      <c r="IE45" s="161">
        <v>431.66533240700005</v>
      </c>
      <c r="IF45" s="161">
        <v>451.31509101500001</v>
      </c>
      <c r="IG45" s="161">
        <v>581.94371369400005</v>
      </c>
      <c r="IH45" s="161">
        <v>301.85929265700003</v>
      </c>
      <c r="II45" s="161">
        <v>375.81849253000001</v>
      </c>
      <c r="IJ45" s="161">
        <v>407.49645330400006</v>
      </c>
      <c r="IK45" s="161">
        <v>486.22660848999999</v>
      </c>
      <c r="IL45" s="161">
        <v>419.81873271900002</v>
      </c>
      <c r="IM45" s="161">
        <v>345.29331814599993</v>
      </c>
      <c r="IN45" s="161">
        <v>411.72823958600009</v>
      </c>
      <c r="IO45" s="161">
        <v>439.98344992000006</v>
      </c>
      <c r="IP45" s="161">
        <v>484.35946257699999</v>
      </c>
      <c r="IQ45" s="161">
        <v>430.20722538799998</v>
      </c>
      <c r="IR45" s="161">
        <v>419.3593098099999</v>
      </c>
      <c r="IS45" s="161">
        <v>649.50024751400008</v>
      </c>
      <c r="IT45" s="156">
        <v>370.640668844</v>
      </c>
      <c r="IU45" s="156">
        <v>360.22253671300001</v>
      </c>
      <c r="IV45" s="156">
        <v>425.16344091600001</v>
      </c>
      <c r="IW45" s="156">
        <v>470.41790083899991</v>
      </c>
      <c r="IX45" s="156">
        <v>412.23324842499994</v>
      </c>
      <c r="IY45" s="156">
        <v>425.65938595200004</v>
      </c>
      <c r="IZ45" s="156">
        <v>870.29515321299994</v>
      </c>
      <c r="JA45" s="156"/>
      <c r="JB45" s="156"/>
      <c r="JC45" s="156"/>
      <c r="JD45" s="156"/>
      <c r="JE45" s="156"/>
    </row>
    <row r="46" spans="1:265" x14ac:dyDescent="0.25">
      <c r="A46" s="13" t="s">
        <v>167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14">
        <v>0</v>
      </c>
      <c r="BL46" s="14">
        <v>0</v>
      </c>
      <c r="BM46" s="14">
        <v>0</v>
      </c>
      <c r="BN46" s="14">
        <v>0</v>
      </c>
      <c r="BO46" s="14">
        <v>0</v>
      </c>
      <c r="BP46" s="14">
        <v>0</v>
      </c>
      <c r="BQ46" s="14">
        <v>0</v>
      </c>
      <c r="BR46" s="14">
        <v>0</v>
      </c>
      <c r="BS46" s="14">
        <v>0</v>
      </c>
      <c r="BT46" s="14">
        <v>0</v>
      </c>
      <c r="BU46" s="14">
        <v>0</v>
      </c>
      <c r="BV46" s="14">
        <v>0</v>
      </c>
      <c r="BW46" s="14">
        <v>0</v>
      </c>
      <c r="BX46" s="14">
        <v>0</v>
      </c>
      <c r="BY46" s="14">
        <v>0</v>
      </c>
      <c r="BZ46" s="14">
        <v>0</v>
      </c>
      <c r="CA46" s="14">
        <v>0</v>
      </c>
      <c r="CB46" s="14">
        <v>0</v>
      </c>
      <c r="CC46" s="14">
        <v>0</v>
      </c>
      <c r="CD46" s="14">
        <v>0</v>
      </c>
      <c r="CE46" s="14">
        <v>0</v>
      </c>
      <c r="CF46" s="14">
        <v>0</v>
      </c>
      <c r="CG46" s="14">
        <v>0</v>
      </c>
      <c r="CH46" s="14">
        <v>0</v>
      </c>
      <c r="CI46" s="14">
        <v>0</v>
      </c>
      <c r="CJ46" s="14">
        <v>0</v>
      </c>
      <c r="CK46" s="14">
        <v>0</v>
      </c>
      <c r="CL46" s="14">
        <v>0</v>
      </c>
      <c r="CM46" s="14">
        <v>0</v>
      </c>
      <c r="CN46" s="14">
        <v>0</v>
      </c>
      <c r="CO46" s="14">
        <v>0</v>
      </c>
      <c r="CP46" s="14">
        <v>0</v>
      </c>
      <c r="CQ46" s="14">
        <v>0</v>
      </c>
      <c r="CR46" s="14">
        <v>0</v>
      </c>
      <c r="CS46" s="14">
        <v>0</v>
      </c>
      <c r="CT46" s="14">
        <v>0</v>
      </c>
      <c r="CU46" s="14">
        <v>0</v>
      </c>
      <c r="CV46" s="14">
        <v>0</v>
      </c>
      <c r="CW46" s="14">
        <v>0</v>
      </c>
      <c r="CX46" s="14">
        <v>0</v>
      </c>
      <c r="CY46" s="14">
        <v>0</v>
      </c>
      <c r="CZ46" s="14">
        <v>0</v>
      </c>
      <c r="DA46" s="14">
        <v>0</v>
      </c>
      <c r="DB46" s="14">
        <v>0</v>
      </c>
      <c r="DC46" s="14">
        <v>0</v>
      </c>
      <c r="DD46" s="14">
        <v>0</v>
      </c>
      <c r="DE46" s="14">
        <v>0</v>
      </c>
      <c r="DF46" s="14">
        <v>0</v>
      </c>
      <c r="DG46" s="14">
        <v>0</v>
      </c>
      <c r="DH46" s="14">
        <v>0</v>
      </c>
      <c r="DI46" s="14">
        <v>0</v>
      </c>
      <c r="DJ46" s="14">
        <v>0</v>
      </c>
      <c r="DK46" s="14">
        <v>0</v>
      </c>
      <c r="DL46" s="14">
        <v>0</v>
      </c>
      <c r="DM46" s="14">
        <v>0</v>
      </c>
      <c r="DN46" s="14">
        <v>0</v>
      </c>
      <c r="DO46" s="14">
        <v>0</v>
      </c>
      <c r="DP46" s="14">
        <v>0</v>
      </c>
      <c r="DQ46" s="14">
        <v>0</v>
      </c>
      <c r="DR46" s="14">
        <v>0</v>
      </c>
      <c r="DS46" s="14">
        <v>0</v>
      </c>
      <c r="DT46" s="14">
        <v>0</v>
      </c>
      <c r="DU46" s="14">
        <v>0</v>
      </c>
      <c r="DV46" s="14">
        <v>0</v>
      </c>
      <c r="DW46" s="14">
        <v>0</v>
      </c>
      <c r="DX46" s="14">
        <v>0</v>
      </c>
      <c r="DY46" s="14">
        <v>0</v>
      </c>
      <c r="DZ46" s="14">
        <v>0</v>
      </c>
      <c r="EA46" s="14">
        <v>0</v>
      </c>
      <c r="EB46" s="14">
        <v>0</v>
      </c>
      <c r="EC46" s="14">
        <v>0</v>
      </c>
      <c r="ED46" s="14">
        <v>0</v>
      </c>
      <c r="EE46" s="14">
        <v>0</v>
      </c>
      <c r="EF46" s="14">
        <v>0</v>
      </c>
      <c r="EG46" s="14">
        <v>0</v>
      </c>
      <c r="EH46" s="14">
        <v>0</v>
      </c>
      <c r="EI46" s="14">
        <v>0</v>
      </c>
      <c r="EJ46" s="14">
        <v>0</v>
      </c>
      <c r="EK46" s="14">
        <v>0</v>
      </c>
      <c r="EL46" s="14">
        <v>0</v>
      </c>
      <c r="EM46" s="14">
        <v>0</v>
      </c>
      <c r="EN46" s="14">
        <v>0</v>
      </c>
      <c r="EO46" s="14">
        <v>0</v>
      </c>
      <c r="EP46" s="14">
        <v>0</v>
      </c>
      <c r="EQ46" s="14">
        <v>0</v>
      </c>
      <c r="ER46" s="14">
        <v>0</v>
      </c>
      <c r="ES46" s="14">
        <v>0</v>
      </c>
      <c r="ET46" s="14">
        <v>0</v>
      </c>
      <c r="EU46" s="14">
        <v>0</v>
      </c>
      <c r="EV46" s="14">
        <v>0</v>
      </c>
      <c r="EW46" s="14">
        <v>0</v>
      </c>
      <c r="EX46" s="14">
        <v>0</v>
      </c>
      <c r="EY46" s="14">
        <v>0</v>
      </c>
      <c r="EZ46" s="14">
        <v>0</v>
      </c>
      <c r="FA46" s="14">
        <v>0</v>
      </c>
      <c r="FB46" s="14">
        <v>0</v>
      </c>
      <c r="FC46" s="14">
        <v>0</v>
      </c>
      <c r="FD46" s="14">
        <v>0</v>
      </c>
      <c r="FE46" s="14">
        <v>0</v>
      </c>
      <c r="FF46" s="14">
        <v>0</v>
      </c>
      <c r="FG46" s="14">
        <v>0</v>
      </c>
      <c r="FH46" s="14">
        <v>0</v>
      </c>
      <c r="FI46" s="14">
        <v>0</v>
      </c>
      <c r="FJ46" s="14">
        <v>0</v>
      </c>
      <c r="FK46" s="14">
        <v>0</v>
      </c>
      <c r="FL46" s="14">
        <v>0</v>
      </c>
      <c r="FM46" s="14">
        <v>0</v>
      </c>
      <c r="FN46" s="14">
        <v>0</v>
      </c>
      <c r="FO46" s="14">
        <v>0</v>
      </c>
      <c r="FP46" s="14">
        <v>0</v>
      </c>
      <c r="FQ46" s="14">
        <v>0</v>
      </c>
      <c r="FR46" s="14">
        <v>0</v>
      </c>
      <c r="FS46" s="14">
        <v>0</v>
      </c>
      <c r="FT46" s="14">
        <v>0</v>
      </c>
      <c r="FU46" s="14">
        <v>0</v>
      </c>
      <c r="FV46" s="14">
        <v>0</v>
      </c>
      <c r="FW46" s="14">
        <v>0</v>
      </c>
      <c r="FX46" s="14">
        <v>0</v>
      </c>
      <c r="FY46" s="14">
        <v>0</v>
      </c>
      <c r="FZ46" s="14">
        <v>0</v>
      </c>
      <c r="GA46" s="14">
        <v>0</v>
      </c>
      <c r="GB46" s="6">
        <v>0</v>
      </c>
      <c r="GC46" s="6">
        <v>0</v>
      </c>
      <c r="GD46" s="6">
        <v>0</v>
      </c>
      <c r="GE46" s="6">
        <v>0</v>
      </c>
      <c r="GF46" s="6">
        <v>0</v>
      </c>
      <c r="GG46" s="6">
        <v>0</v>
      </c>
      <c r="GH46" s="6">
        <v>0</v>
      </c>
      <c r="GI46" s="6">
        <v>0</v>
      </c>
      <c r="GJ46" s="6">
        <v>0</v>
      </c>
      <c r="GK46" s="6">
        <v>0</v>
      </c>
      <c r="GL46" s="7">
        <v>0</v>
      </c>
      <c r="GM46" s="7">
        <v>0</v>
      </c>
      <c r="GN46" s="7">
        <v>0</v>
      </c>
      <c r="GO46" s="7">
        <v>0</v>
      </c>
      <c r="GP46" s="7">
        <v>0</v>
      </c>
      <c r="GQ46" s="7">
        <v>0</v>
      </c>
      <c r="GR46" s="7">
        <v>0</v>
      </c>
      <c r="GS46" s="7">
        <v>0</v>
      </c>
      <c r="GT46" s="7">
        <v>0</v>
      </c>
      <c r="GU46" s="7">
        <v>0</v>
      </c>
      <c r="GV46" s="7">
        <v>0</v>
      </c>
      <c r="GW46" s="7">
        <v>0</v>
      </c>
      <c r="GX46" s="156">
        <v>0</v>
      </c>
      <c r="GY46" s="156">
        <v>0</v>
      </c>
      <c r="GZ46" s="156">
        <v>0</v>
      </c>
      <c r="HA46" s="156">
        <v>0</v>
      </c>
      <c r="HB46" s="156">
        <v>0</v>
      </c>
      <c r="HC46" s="156">
        <v>0</v>
      </c>
      <c r="HD46" s="156">
        <v>0</v>
      </c>
      <c r="HE46" s="156">
        <v>0</v>
      </c>
      <c r="HF46" s="156">
        <v>0</v>
      </c>
      <c r="HG46" s="156">
        <v>0</v>
      </c>
      <c r="HH46" s="156">
        <v>0</v>
      </c>
      <c r="HI46" s="156">
        <v>0</v>
      </c>
      <c r="HJ46" s="161">
        <v>0</v>
      </c>
      <c r="HK46" s="161">
        <v>0</v>
      </c>
      <c r="HL46" s="161">
        <v>0</v>
      </c>
      <c r="HM46" s="161">
        <v>0</v>
      </c>
      <c r="HN46" s="161">
        <v>0</v>
      </c>
      <c r="HO46" s="161">
        <v>0</v>
      </c>
      <c r="HP46" s="161">
        <v>0</v>
      </c>
      <c r="HQ46" s="161">
        <v>0</v>
      </c>
      <c r="HR46" s="161">
        <v>0</v>
      </c>
      <c r="HS46" s="161">
        <v>0</v>
      </c>
      <c r="HT46" s="161">
        <v>0</v>
      </c>
      <c r="HU46" s="161">
        <v>0</v>
      </c>
      <c r="HV46" s="161">
        <v>0</v>
      </c>
      <c r="HW46" s="161">
        <v>0</v>
      </c>
      <c r="HX46" s="161">
        <v>0</v>
      </c>
      <c r="HY46" s="161">
        <v>0</v>
      </c>
      <c r="HZ46" s="161">
        <v>0</v>
      </c>
      <c r="IA46" s="161">
        <v>0</v>
      </c>
      <c r="IB46" s="161">
        <v>0</v>
      </c>
      <c r="IC46" s="161">
        <v>0</v>
      </c>
      <c r="ID46" s="161">
        <v>0</v>
      </c>
      <c r="IE46" s="161">
        <v>0</v>
      </c>
      <c r="IF46" s="161">
        <v>0</v>
      </c>
      <c r="IG46" s="161">
        <v>0</v>
      </c>
      <c r="IH46" s="161">
        <v>0</v>
      </c>
      <c r="II46" s="161">
        <v>0</v>
      </c>
      <c r="IJ46" s="161">
        <v>0</v>
      </c>
      <c r="IK46" s="161">
        <v>0</v>
      </c>
      <c r="IL46" s="161">
        <v>0</v>
      </c>
      <c r="IM46" s="161">
        <v>0</v>
      </c>
      <c r="IN46" s="161">
        <v>0</v>
      </c>
      <c r="IO46" s="161">
        <v>0</v>
      </c>
      <c r="IP46" s="161">
        <v>0</v>
      </c>
      <c r="IQ46" s="161">
        <v>0</v>
      </c>
      <c r="IR46" s="161">
        <v>0</v>
      </c>
      <c r="IS46" s="161">
        <v>0</v>
      </c>
      <c r="IT46" s="156">
        <v>0</v>
      </c>
      <c r="IU46" s="156">
        <v>0</v>
      </c>
      <c r="IV46" s="156">
        <v>0</v>
      </c>
      <c r="IW46" s="156">
        <v>0</v>
      </c>
      <c r="IX46" s="156">
        <v>0</v>
      </c>
      <c r="IY46" s="156">
        <v>0</v>
      </c>
      <c r="IZ46" s="156">
        <v>0</v>
      </c>
      <c r="JA46" s="156"/>
      <c r="JB46" s="156"/>
      <c r="JC46" s="156"/>
      <c r="JD46" s="156"/>
      <c r="JE46" s="156"/>
    </row>
    <row r="47" spans="1:265" s="27" customFormat="1" x14ac:dyDescent="0.25">
      <c r="A47" s="28" t="s">
        <v>13</v>
      </c>
      <c r="B47" s="29">
        <v>0</v>
      </c>
      <c r="C47" s="29">
        <v>0</v>
      </c>
      <c r="D47" s="29">
        <v>0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  <c r="AC47" s="29">
        <v>0</v>
      </c>
      <c r="AD47" s="29">
        <v>0</v>
      </c>
      <c r="AE47" s="29">
        <v>0</v>
      </c>
      <c r="AF47" s="29">
        <v>0</v>
      </c>
      <c r="AG47" s="29">
        <v>0</v>
      </c>
      <c r="AH47" s="29">
        <v>0</v>
      </c>
      <c r="AI47" s="29">
        <v>0</v>
      </c>
      <c r="AJ47" s="29">
        <v>0</v>
      </c>
      <c r="AK47" s="29">
        <v>0</v>
      </c>
      <c r="AL47" s="29">
        <v>0</v>
      </c>
      <c r="AM47" s="29">
        <v>0</v>
      </c>
      <c r="AN47" s="29">
        <v>0</v>
      </c>
      <c r="AO47" s="29">
        <v>0</v>
      </c>
      <c r="AP47" s="29">
        <v>0</v>
      </c>
      <c r="AQ47" s="29">
        <v>0</v>
      </c>
      <c r="AR47" s="29">
        <v>0</v>
      </c>
      <c r="AS47" s="29">
        <v>0</v>
      </c>
      <c r="AT47" s="29">
        <v>0</v>
      </c>
      <c r="AU47" s="29">
        <v>0</v>
      </c>
      <c r="AV47" s="29">
        <v>0</v>
      </c>
      <c r="AW47" s="29">
        <v>0</v>
      </c>
      <c r="AX47" s="29">
        <v>0</v>
      </c>
      <c r="AY47" s="29">
        <v>0</v>
      </c>
      <c r="AZ47" s="29">
        <v>0</v>
      </c>
      <c r="BA47" s="29">
        <v>0</v>
      </c>
      <c r="BB47" s="29">
        <v>0</v>
      </c>
      <c r="BC47" s="29">
        <v>0</v>
      </c>
      <c r="BD47" s="29">
        <v>0</v>
      </c>
      <c r="BE47" s="29">
        <v>0</v>
      </c>
      <c r="BF47" s="29">
        <v>0</v>
      </c>
      <c r="BG47" s="29">
        <v>0</v>
      </c>
      <c r="BH47" s="29">
        <v>0</v>
      </c>
      <c r="BI47" s="29">
        <v>0</v>
      </c>
      <c r="BJ47" s="29">
        <v>0</v>
      </c>
      <c r="BK47" s="29">
        <v>0</v>
      </c>
      <c r="BL47" s="29">
        <v>0</v>
      </c>
      <c r="BM47" s="29">
        <v>0</v>
      </c>
      <c r="BN47" s="29">
        <v>0</v>
      </c>
      <c r="BO47" s="29">
        <v>0</v>
      </c>
      <c r="BP47" s="29">
        <v>0</v>
      </c>
      <c r="BQ47" s="29">
        <v>0</v>
      </c>
      <c r="BR47" s="29">
        <v>0</v>
      </c>
      <c r="BS47" s="29">
        <v>0</v>
      </c>
      <c r="BT47" s="29">
        <v>0</v>
      </c>
      <c r="BU47" s="29">
        <v>0</v>
      </c>
      <c r="BV47" s="29">
        <v>0</v>
      </c>
      <c r="BW47" s="29">
        <v>0</v>
      </c>
      <c r="BX47" s="29">
        <v>0</v>
      </c>
      <c r="BY47" s="29">
        <v>0</v>
      </c>
      <c r="BZ47" s="29">
        <v>0</v>
      </c>
      <c r="CA47" s="29">
        <v>0</v>
      </c>
      <c r="CB47" s="29">
        <v>0</v>
      </c>
      <c r="CC47" s="29">
        <v>0</v>
      </c>
      <c r="CD47" s="29">
        <v>0</v>
      </c>
      <c r="CE47" s="29">
        <v>0</v>
      </c>
      <c r="CF47" s="29">
        <v>0</v>
      </c>
      <c r="CG47" s="29">
        <v>0</v>
      </c>
      <c r="CH47" s="29">
        <v>0</v>
      </c>
      <c r="CI47" s="29">
        <v>0</v>
      </c>
      <c r="CJ47" s="29">
        <v>0</v>
      </c>
      <c r="CK47" s="29">
        <v>0</v>
      </c>
      <c r="CL47" s="29">
        <v>0</v>
      </c>
      <c r="CM47" s="29">
        <v>0</v>
      </c>
      <c r="CN47" s="29">
        <v>0</v>
      </c>
      <c r="CO47" s="29">
        <v>0</v>
      </c>
      <c r="CP47" s="29">
        <v>0</v>
      </c>
      <c r="CQ47" s="29">
        <v>0</v>
      </c>
      <c r="CR47" s="29">
        <v>0</v>
      </c>
      <c r="CS47" s="29">
        <v>0</v>
      </c>
      <c r="CT47" s="29">
        <v>0</v>
      </c>
      <c r="CU47" s="29">
        <v>0</v>
      </c>
      <c r="CV47" s="29">
        <v>0</v>
      </c>
      <c r="CW47" s="29">
        <v>0</v>
      </c>
      <c r="CX47" s="29">
        <v>0</v>
      </c>
      <c r="CY47" s="29">
        <v>0</v>
      </c>
      <c r="CZ47" s="29">
        <v>0</v>
      </c>
      <c r="DA47" s="29">
        <v>0</v>
      </c>
      <c r="DB47" s="29">
        <v>0</v>
      </c>
      <c r="DC47" s="29">
        <v>0</v>
      </c>
      <c r="DD47" s="29">
        <v>0</v>
      </c>
      <c r="DE47" s="29">
        <v>0</v>
      </c>
      <c r="DF47" s="29">
        <v>0</v>
      </c>
      <c r="DG47" s="29">
        <v>0</v>
      </c>
      <c r="DH47" s="29">
        <v>0</v>
      </c>
      <c r="DI47" s="29">
        <v>0</v>
      </c>
      <c r="DJ47" s="29">
        <v>0</v>
      </c>
      <c r="DK47" s="29">
        <v>0</v>
      </c>
      <c r="DL47" s="29">
        <v>0</v>
      </c>
      <c r="DM47" s="29">
        <v>0</v>
      </c>
      <c r="DN47" s="29">
        <v>0</v>
      </c>
      <c r="DO47" s="29">
        <v>0</v>
      </c>
      <c r="DP47" s="29">
        <v>0</v>
      </c>
      <c r="DQ47" s="29">
        <v>0</v>
      </c>
      <c r="DR47" s="29">
        <v>0</v>
      </c>
      <c r="DS47" s="29">
        <v>0</v>
      </c>
      <c r="DT47" s="29">
        <v>0</v>
      </c>
      <c r="DU47" s="29">
        <v>0</v>
      </c>
      <c r="DV47" s="29">
        <v>0</v>
      </c>
      <c r="DW47" s="29">
        <v>0</v>
      </c>
      <c r="DX47" s="29">
        <v>0</v>
      </c>
      <c r="DY47" s="29">
        <v>0</v>
      </c>
      <c r="DZ47" s="29">
        <v>0</v>
      </c>
      <c r="EA47" s="29">
        <v>0</v>
      </c>
      <c r="EB47" s="29">
        <v>0</v>
      </c>
      <c r="EC47" s="29">
        <v>0</v>
      </c>
      <c r="ED47" s="29">
        <v>0</v>
      </c>
      <c r="EE47" s="29">
        <v>0</v>
      </c>
      <c r="EF47" s="29">
        <v>0</v>
      </c>
      <c r="EG47" s="29">
        <v>0</v>
      </c>
      <c r="EH47" s="29">
        <v>0</v>
      </c>
      <c r="EI47" s="29">
        <v>0</v>
      </c>
      <c r="EJ47" s="29">
        <v>0</v>
      </c>
      <c r="EK47" s="29">
        <v>0</v>
      </c>
      <c r="EL47" s="29">
        <v>0</v>
      </c>
      <c r="EM47" s="29">
        <v>0</v>
      </c>
      <c r="EN47" s="29">
        <v>0</v>
      </c>
      <c r="EO47" s="29">
        <v>0</v>
      </c>
      <c r="EP47" s="29">
        <v>0</v>
      </c>
      <c r="EQ47" s="29">
        <v>0</v>
      </c>
      <c r="ER47" s="29">
        <v>0</v>
      </c>
      <c r="ES47" s="29">
        <v>0</v>
      </c>
      <c r="ET47" s="29">
        <v>0</v>
      </c>
      <c r="EU47" s="29">
        <v>0</v>
      </c>
      <c r="EV47" s="29">
        <v>0</v>
      </c>
      <c r="EW47" s="29">
        <v>0</v>
      </c>
      <c r="EX47" s="29">
        <v>0</v>
      </c>
      <c r="EY47" s="29">
        <v>0</v>
      </c>
      <c r="EZ47" s="29">
        <v>0</v>
      </c>
      <c r="FA47" s="29">
        <v>0</v>
      </c>
      <c r="FB47" s="29">
        <v>0</v>
      </c>
      <c r="FC47" s="29">
        <v>0</v>
      </c>
      <c r="FD47" s="29">
        <v>0</v>
      </c>
      <c r="FE47" s="29">
        <v>0</v>
      </c>
      <c r="FF47" s="29">
        <v>0</v>
      </c>
      <c r="FG47" s="29">
        <v>0</v>
      </c>
      <c r="FH47" s="29">
        <v>0</v>
      </c>
      <c r="FI47" s="29">
        <v>0</v>
      </c>
      <c r="FJ47" s="29">
        <v>0</v>
      </c>
      <c r="FK47" s="29">
        <v>0</v>
      </c>
      <c r="FL47" s="29">
        <v>0</v>
      </c>
      <c r="FM47" s="29">
        <v>0</v>
      </c>
      <c r="FN47" s="29">
        <v>0</v>
      </c>
      <c r="FO47" s="29">
        <v>0</v>
      </c>
      <c r="FP47" s="29">
        <v>0</v>
      </c>
      <c r="FQ47" s="29">
        <v>0</v>
      </c>
      <c r="FR47" s="29">
        <v>0</v>
      </c>
      <c r="FS47" s="29">
        <v>0</v>
      </c>
      <c r="FT47" s="29">
        <v>0</v>
      </c>
      <c r="FU47" s="29">
        <v>0</v>
      </c>
      <c r="FV47" s="29">
        <v>0</v>
      </c>
      <c r="FW47" s="29">
        <v>0</v>
      </c>
      <c r="FX47" s="29">
        <v>0</v>
      </c>
      <c r="FY47" s="29">
        <v>0</v>
      </c>
      <c r="FZ47" s="29">
        <v>0</v>
      </c>
      <c r="GA47" s="29">
        <v>0</v>
      </c>
      <c r="GB47" s="25">
        <v>0</v>
      </c>
      <c r="GC47" s="25">
        <v>0</v>
      </c>
      <c r="GD47" s="25">
        <v>0</v>
      </c>
      <c r="GE47" s="25">
        <v>0</v>
      </c>
      <c r="GF47" s="25">
        <v>0</v>
      </c>
      <c r="GG47" s="25">
        <v>0</v>
      </c>
      <c r="GH47" s="25">
        <v>0</v>
      </c>
      <c r="GI47" s="25">
        <v>0</v>
      </c>
      <c r="GJ47" s="25">
        <v>0</v>
      </c>
      <c r="GK47" s="25">
        <v>0</v>
      </c>
      <c r="GL47" s="26">
        <v>0</v>
      </c>
      <c r="GM47" s="26">
        <v>0</v>
      </c>
      <c r="GN47" s="26">
        <v>0</v>
      </c>
      <c r="GO47" s="26">
        <v>0</v>
      </c>
      <c r="GP47" s="26">
        <v>0</v>
      </c>
      <c r="GQ47" s="26">
        <v>0</v>
      </c>
      <c r="GR47" s="26">
        <v>0</v>
      </c>
      <c r="GS47" s="26">
        <v>0</v>
      </c>
      <c r="GT47" s="26">
        <v>0</v>
      </c>
      <c r="GU47" s="26">
        <v>0</v>
      </c>
      <c r="GV47" s="26">
        <v>0</v>
      </c>
      <c r="GW47" s="26">
        <v>0</v>
      </c>
      <c r="GX47" s="159">
        <v>0</v>
      </c>
      <c r="GY47" s="159">
        <v>0</v>
      </c>
      <c r="GZ47" s="159">
        <v>0</v>
      </c>
      <c r="HA47" s="159">
        <v>0</v>
      </c>
      <c r="HB47" s="159">
        <v>0</v>
      </c>
      <c r="HC47" s="159">
        <v>0</v>
      </c>
      <c r="HD47" s="159">
        <v>0</v>
      </c>
      <c r="HE47" s="159">
        <v>0</v>
      </c>
      <c r="HF47" s="159">
        <v>0</v>
      </c>
      <c r="HG47" s="159">
        <v>0</v>
      </c>
      <c r="HH47" s="159">
        <v>0</v>
      </c>
      <c r="HI47" s="159">
        <v>0</v>
      </c>
      <c r="HJ47" s="164">
        <v>0</v>
      </c>
      <c r="HK47" s="164">
        <v>0</v>
      </c>
      <c r="HL47" s="164">
        <v>0</v>
      </c>
      <c r="HM47" s="164">
        <v>0</v>
      </c>
      <c r="HN47" s="164">
        <v>0</v>
      </c>
      <c r="HO47" s="164">
        <v>0</v>
      </c>
      <c r="HP47" s="164">
        <v>0</v>
      </c>
      <c r="HQ47" s="164">
        <v>0</v>
      </c>
      <c r="HR47" s="164">
        <v>0</v>
      </c>
      <c r="HS47" s="164">
        <v>0</v>
      </c>
      <c r="HT47" s="164">
        <v>0</v>
      </c>
      <c r="HU47" s="164">
        <v>0</v>
      </c>
      <c r="HV47" s="164">
        <v>0</v>
      </c>
      <c r="HW47" s="164">
        <v>0</v>
      </c>
      <c r="HX47" s="164">
        <v>0</v>
      </c>
      <c r="HY47" s="164">
        <v>0</v>
      </c>
      <c r="HZ47" s="164">
        <v>0</v>
      </c>
      <c r="IA47" s="164">
        <v>0</v>
      </c>
      <c r="IB47" s="164">
        <v>0</v>
      </c>
      <c r="IC47" s="164">
        <v>0</v>
      </c>
      <c r="ID47" s="164">
        <v>0</v>
      </c>
      <c r="IE47" s="164">
        <v>0</v>
      </c>
      <c r="IF47" s="164">
        <v>0</v>
      </c>
      <c r="IG47" s="164">
        <v>0</v>
      </c>
      <c r="IH47" s="164">
        <v>0</v>
      </c>
      <c r="II47" s="164">
        <v>0</v>
      </c>
      <c r="IJ47" s="164">
        <v>0</v>
      </c>
      <c r="IK47" s="164">
        <v>0</v>
      </c>
      <c r="IL47" s="164">
        <v>0</v>
      </c>
      <c r="IM47" s="164">
        <v>0</v>
      </c>
      <c r="IN47" s="164">
        <v>0</v>
      </c>
      <c r="IO47" s="164">
        <v>0</v>
      </c>
      <c r="IP47" s="164">
        <v>0</v>
      </c>
      <c r="IQ47" s="164">
        <v>0</v>
      </c>
      <c r="IR47" s="164">
        <v>0</v>
      </c>
      <c r="IS47" s="164">
        <v>0</v>
      </c>
      <c r="IT47" s="159">
        <v>0</v>
      </c>
      <c r="IU47" s="159">
        <v>0</v>
      </c>
      <c r="IV47" s="159">
        <v>0</v>
      </c>
      <c r="IW47" s="159">
        <v>0</v>
      </c>
      <c r="IX47" s="159">
        <v>0</v>
      </c>
      <c r="IY47" s="159">
        <v>0</v>
      </c>
      <c r="IZ47" s="159">
        <v>0</v>
      </c>
      <c r="JA47" s="159"/>
      <c r="JB47" s="159"/>
      <c r="JC47" s="159"/>
      <c r="JD47" s="159"/>
      <c r="JE47" s="159"/>
    </row>
    <row r="48" spans="1:265" x14ac:dyDescent="0.25">
      <c r="A48" s="13" t="s">
        <v>14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14">
        <v>0</v>
      </c>
      <c r="BL48" s="14">
        <v>0</v>
      </c>
      <c r="BM48" s="14">
        <v>0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0</v>
      </c>
      <c r="BY48" s="14">
        <v>0</v>
      </c>
      <c r="BZ48" s="14">
        <v>0</v>
      </c>
      <c r="CA48" s="14">
        <v>0</v>
      </c>
      <c r="CB48" s="14">
        <v>0</v>
      </c>
      <c r="CC48" s="14">
        <v>0</v>
      </c>
      <c r="CD48" s="14">
        <v>0</v>
      </c>
      <c r="CE48" s="14">
        <v>0</v>
      </c>
      <c r="CF48" s="14">
        <v>0</v>
      </c>
      <c r="CG48" s="14">
        <v>0</v>
      </c>
      <c r="CH48" s="14">
        <v>0</v>
      </c>
      <c r="CI48" s="14">
        <v>0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0</v>
      </c>
      <c r="CS48" s="14">
        <v>0</v>
      </c>
      <c r="CT48" s="14">
        <v>0</v>
      </c>
      <c r="CU48" s="14">
        <v>0</v>
      </c>
      <c r="CV48" s="14">
        <v>0</v>
      </c>
      <c r="CW48" s="14">
        <v>0</v>
      </c>
      <c r="CX48" s="14">
        <v>0</v>
      </c>
      <c r="CY48" s="14">
        <v>0</v>
      </c>
      <c r="CZ48" s="14">
        <v>0</v>
      </c>
      <c r="DA48" s="14">
        <v>0</v>
      </c>
      <c r="DB48" s="14">
        <v>0</v>
      </c>
      <c r="DC48" s="14">
        <v>0</v>
      </c>
      <c r="DD48" s="14">
        <v>0</v>
      </c>
      <c r="DE48" s="14">
        <v>0</v>
      </c>
      <c r="DF48" s="14">
        <v>0</v>
      </c>
      <c r="DG48" s="14">
        <v>0</v>
      </c>
      <c r="DH48" s="14">
        <v>0</v>
      </c>
      <c r="DI48" s="14">
        <v>0</v>
      </c>
      <c r="DJ48" s="14">
        <v>0</v>
      </c>
      <c r="DK48" s="14">
        <v>0</v>
      </c>
      <c r="DL48" s="14">
        <v>0</v>
      </c>
      <c r="DM48" s="14">
        <v>0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0</v>
      </c>
      <c r="DT48" s="14">
        <v>0</v>
      </c>
      <c r="DU48" s="14">
        <v>0</v>
      </c>
      <c r="DV48" s="14">
        <v>0</v>
      </c>
      <c r="DW48" s="14">
        <v>0</v>
      </c>
      <c r="DX48" s="14">
        <v>0</v>
      </c>
      <c r="DY48" s="14">
        <v>0</v>
      </c>
      <c r="DZ48" s="14">
        <v>0</v>
      </c>
      <c r="EA48" s="14">
        <v>0</v>
      </c>
      <c r="EB48" s="14">
        <v>0</v>
      </c>
      <c r="EC48" s="14">
        <v>0</v>
      </c>
      <c r="ED48" s="14">
        <v>0</v>
      </c>
      <c r="EE48" s="14">
        <v>0</v>
      </c>
      <c r="EF48" s="14">
        <v>0</v>
      </c>
      <c r="EG48" s="14">
        <v>0</v>
      </c>
      <c r="EH48" s="14">
        <v>0</v>
      </c>
      <c r="EI48" s="14">
        <v>0</v>
      </c>
      <c r="EJ48" s="14">
        <v>0</v>
      </c>
      <c r="EK48" s="14">
        <v>0</v>
      </c>
      <c r="EL48" s="14">
        <v>0</v>
      </c>
      <c r="EM48" s="14">
        <v>0</v>
      </c>
      <c r="EN48" s="14">
        <v>0</v>
      </c>
      <c r="EO48" s="14">
        <v>0</v>
      </c>
      <c r="EP48" s="14">
        <v>0</v>
      </c>
      <c r="EQ48" s="14">
        <v>0</v>
      </c>
      <c r="ER48" s="14">
        <v>0</v>
      </c>
      <c r="ES48" s="14">
        <v>0</v>
      </c>
      <c r="ET48" s="14">
        <v>0</v>
      </c>
      <c r="EU48" s="14">
        <v>0</v>
      </c>
      <c r="EV48" s="14">
        <v>0</v>
      </c>
      <c r="EW48" s="14">
        <v>0</v>
      </c>
      <c r="EX48" s="14">
        <v>0</v>
      </c>
      <c r="EY48" s="14">
        <v>0</v>
      </c>
      <c r="EZ48" s="14">
        <v>0</v>
      </c>
      <c r="FA48" s="14">
        <v>0</v>
      </c>
      <c r="FB48" s="14">
        <v>0</v>
      </c>
      <c r="FC48" s="14">
        <v>0</v>
      </c>
      <c r="FD48" s="14">
        <v>0</v>
      </c>
      <c r="FE48" s="14">
        <v>0</v>
      </c>
      <c r="FF48" s="14">
        <v>0</v>
      </c>
      <c r="FG48" s="14">
        <v>0</v>
      </c>
      <c r="FH48" s="14">
        <v>0</v>
      </c>
      <c r="FI48" s="14">
        <v>0</v>
      </c>
      <c r="FJ48" s="14">
        <v>0</v>
      </c>
      <c r="FK48" s="14">
        <v>0</v>
      </c>
      <c r="FL48" s="14">
        <v>0</v>
      </c>
      <c r="FM48" s="14">
        <v>0</v>
      </c>
      <c r="FN48" s="14">
        <v>0</v>
      </c>
      <c r="FO48" s="14">
        <v>0</v>
      </c>
      <c r="FP48" s="14">
        <v>0</v>
      </c>
      <c r="FQ48" s="14">
        <v>0</v>
      </c>
      <c r="FR48" s="14">
        <v>0</v>
      </c>
      <c r="FS48" s="14">
        <v>0</v>
      </c>
      <c r="FT48" s="14">
        <v>0</v>
      </c>
      <c r="FU48" s="14">
        <v>0</v>
      </c>
      <c r="FV48" s="14">
        <v>0</v>
      </c>
      <c r="FW48" s="14">
        <v>0</v>
      </c>
      <c r="FX48" s="14">
        <v>0</v>
      </c>
      <c r="FY48" s="14">
        <v>0</v>
      </c>
      <c r="FZ48" s="14">
        <v>0</v>
      </c>
      <c r="GA48" s="14">
        <v>0</v>
      </c>
      <c r="GB48" s="6">
        <v>0</v>
      </c>
      <c r="GC48" s="6">
        <v>0</v>
      </c>
      <c r="GD48" s="6">
        <v>0</v>
      </c>
      <c r="GE48" s="6">
        <v>0</v>
      </c>
      <c r="GF48" s="6">
        <v>0</v>
      </c>
      <c r="GG48" s="6">
        <v>0</v>
      </c>
      <c r="GH48" s="6">
        <v>0</v>
      </c>
      <c r="GI48" s="6">
        <v>0</v>
      </c>
      <c r="GJ48" s="6">
        <v>0</v>
      </c>
      <c r="GK48" s="6">
        <v>0</v>
      </c>
      <c r="GL48" s="7">
        <v>0</v>
      </c>
      <c r="GM48" s="7">
        <v>0</v>
      </c>
      <c r="GN48" s="7">
        <v>0</v>
      </c>
      <c r="GO48" s="7">
        <v>0</v>
      </c>
      <c r="GP48" s="7">
        <v>0</v>
      </c>
      <c r="GQ48" s="7">
        <v>0</v>
      </c>
      <c r="GR48" s="7">
        <v>0</v>
      </c>
      <c r="GS48" s="7">
        <v>0</v>
      </c>
      <c r="GT48" s="7">
        <v>0</v>
      </c>
      <c r="GU48" s="7">
        <v>0</v>
      </c>
      <c r="GV48" s="7">
        <v>0</v>
      </c>
      <c r="GW48" s="7">
        <v>0</v>
      </c>
      <c r="GX48" s="156">
        <v>0</v>
      </c>
      <c r="GY48" s="156">
        <v>0</v>
      </c>
      <c r="GZ48" s="156">
        <v>0</v>
      </c>
      <c r="HA48" s="156">
        <v>0</v>
      </c>
      <c r="HB48" s="156">
        <v>0</v>
      </c>
      <c r="HC48" s="156">
        <v>0</v>
      </c>
      <c r="HD48" s="156">
        <v>0</v>
      </c>
      <c r="HE48" s="156">
        <v>0</v>
      </c>
      <c r="HF48" s="156">
        <v>0</v>
      </c>
      <c r="HG48" s="156">
        <v>0</v>
      </c>
      <c r="HH48" s="156">
        <v>0</v>
      </c>
      <c r="HI48" s="156">
        <v>0</v>
      </c>
      <c r="HJ48" s="161">
        <v>0</v>
      </c>
      <c r="HK48" s="161">
        <v>0</v>
      </c>
      <c r="HL48" s="161">
        <v>0</v>
      </c>
      <c r="HM48" s="161">
        <v>0</v>
      </c>
      <c r="HN48" s="161">
        <v>0</v>
      </c>
      <c r="HO48" s="161">
        <v>0</v>
      </c>
      <c r="HP48" s="161">
        <v>0</v>
      </c>
      <c r="HQ48" s="161">
        <v>0</v>
      </c>
      <c r="HR48" s="161">
        <v>0</v>
      </c>
      <c r="HS48" s="161">
        <v>0</v>
      </c>
      <c r="HT48" s="161">
        <v>0</v>
      </c>
      <c r="HU48" s="161">
        <v>0</v>
      </c>
      <c r="HV48" s="161">
        <v>0</v>
      </c>
      <c r="HW48" s="161">
        <v>0</v>
      </c>
      <c r="HX48" s="161">
        <v>0</v>
      </c>
      <c r="HY48" s="161">
        <v>0</v>
      </c>
      <c r="HZ48" s="161">
        <v>0</v>
      </c>
      <c r="IA48" s="161">
        <v>0</v>
      </c>
      <c r="IB48" s="161">
        <v>0</v>
      </c>
      <c r="IC48" s="161">
        <v>0</v>
      </c>
      <c r="ID48" s="161">
        <v>0</v>
      </c>
      <c r="IE48" s="161">
        <v>0</v>
      </c>
      <c r="IF48" s="161">
        <v>0</v>
      </c>
      <c r="IG48" s="161">
        <v>0</v>
      </c>
      <c r="IH48" s="161">
        <v>0</v>
      </c>
      <c r="II48" s="161">
        <v>0</v>
      </c>
      <c r="IJ48" s="161">
        <v>0</v>
      </c>
      <c r="IK48" s="161">
        <v>0</v>
      </c>
      <c r="IL48" s="161">
        <v>0</v>
      </c>
      <c r="IM48" s="161">
        <v>0</v>
      </c>
      <c r="IN48" s="161">
        <v>0</v>
      </c>
      <c r="IO48" s="161">
        <v>0</v>
      </c>
      <c r="IP48" s="161">
        <v>0</v>
      </c>
      <c r="IQ48" s="161">
        <v>0</v>
      </c>
      <c r="IR48" s="161">
        <v>0</v>
      </c>
      <c r="IS48" s="161">
        <v>0</v>
      </c>
      <c r="IT48" s="156">
        <v>0</v>
      </c>
      <c r="IU48" s="156">
        <v>0</v>
      </c>
      <c r="IV48" s="156">
        <v>0</v>
      </c>
      <c r="IW48" s="156">
        <v>0</v>
      </c>
      <c r="IX48" s="156">
        <v>0</v>
      </c>
      <c r="IY48" s="156">
        <v>0</v>
      </c>
      <c r="IZ48" s="156">
        <v>0</v>
      </c>
      <c r="JA48" s="156"/>
      <c r="JB48" s="156"/>
      <c r="JC48" s="156"/>
      <c r="JD48" s="156"/>
      <c r="JE48" s="156"/>
    </row>
    <row r="49" spans="1:265" x14ac:dyDescent="0.25">
      <c r="A49" s="13" t="s">
        <v>148</v>
      </c>
      <c r="B49" s="14">
        <v>0.14254977600000002</v>
      </c>
      <c r="C49" s="14">
        <v>9.9558661999999992E-2</v>
      </c>
      <c r="D49" s="14">
        <v>0.538740424</v>
      </c>
      <c r="E49" s="14">
        <v>0.20615666300000002</v>
      </c>
      <c r="F49" s="14">
        <v>0.34807220100000003</v>
      </c>
      <c r="G49" s="14">
        <v>2.6673222700000001</v>
      </c>
      <c r="H49" s="14">
        <v>0.417608331</v>
      </c>
      <c r="I49" s="14">
        <v>0.178990076</v>
      </c>
      <c r="J49" s="14">
        <v>1.462576275</v>
      </c>
      <c r="K49" s="14">
        <v>1.009511568</v>
      </c>
      <c r="L49" s="14">
        <v>2.1421316090000002</v>
      </c>
      <c r="M49" s="14">
        <v>-0.19851323100000001</v>
      </c>
      <c r="N49" s="14">
        <v>0.08</v>
      </c>
      <c r="O49" s="14">
        <v>0.17864476999999998</v>
      </c>
      <c r="P49" s="14">
        <v>0.39358166</v>
      </c>
      <c r="Q49" s="14">
        <v>0.96560017000000009</v>
      </c>
      <c r="R49" s="14">
        <v>2.148352021</v>
      </c>
      <c r="S49" s="14">
        <v>0.55042204000000006</v>
      </c>
      <c r="T49" s="14">
        <v>0.44536150400000002</v>
      </c>
      <c r="U49" s="14">
        <v>1.288984224</v>
      </c>
      <c r="V49" s="14">
        <v>0.71607760300000001</v>
      </c>
      <c r="W49" s="14">
        <v>0.93919160999999995</v>
      </c>
      <c r="X49" s="14">
        <v>0.67109529999999995</v>
      </c>
      <c r="Y49" s="14">
        <v>1.1268428189999999</v>
      </c>
      <c r="Z49" s="14">
        <v>0.89996739999999997</v>
      </c>
      <c r="AA49" s="14">
        <v>2.0843252510000001</v>
      </c>
      <c r="AB49" s="14">
        <v>1.4384895489999998</v>
      </c>
      <c r="AC49" s="14">
        <v>0.56146397400000003</v>
      </c>
      <c r="AD49" s="14">
        <v>2.0935975790000003</v>
      </c>
      <c r="AE49" s="14">
        <v>1.3348247940000002</v>
      </c>
      <c r="AF49" s="14">
        <v>1.6299924219999999</v>
      </c>
      <c r="AG49" s="14">
        <v>2.7456999510000002</v>
      </c>
      <c r="AH49" s="14">
        <v>1.090558092</v>
      </c>
      <c r="AI49" s="14">
        <v>1.2132751000000002</v>
      </c>
      <c r="AJ49" s="14">
        <v>2.487410428</v>
      </c>
      <c r="AK49" s="14">
        <v>3.642668687</v>
      </c>
      <c r="AL49" s="14">
        <v>0.08</v>
      </c>
      <c r="AM49" s="14">
        <v>1.2</v>
      </c>
      <c r="AN49" s="14">
        <v>3.4506991600000001</v>
      </c>
      <c r="AO49" s="14">
        <v>0.51179365300000002</v>
      </c>
      <c r="AP49" s="14">
        <v>1.2228079250000001</v>
      </c>
      <c r="AQ49" s="14">
        <v>1.2716E-2</v>
      </c>
      <c r="AR49" s="14">
        <v>0.745</v>
      </c>
      <c r="AS49" s="14">
        <v>2.6517508189999996</v>
      </c>
      <c r="AT49" s="14">
        <v>2.3479106330000001</v>
      </c>
      <c r="AU49" s="14">
        <v>0.34912400999999998</v>
      </c>
      <c r="AV49" s="14">
        <v>1.0501358999999999</v>
      </c>
      <c r="AW49" s="14">
        <v>2.9838955999999999</v>
      </c>
      <c r="AX49" s="14">
        <v>1.0799912</v>
      </c>
      <c r="AY49" s="14">
        <v>1.0732148189999999</v>
      </c>
      <c r="AZ49" s="14">
        <v>2.3046411529999999</v>
      </c>
      <c r="BA49" s="14">
        <v>1.1329185480000001</v>
      </c>
      <c r="BB49" s="14">
        <v>3.0326344000000001</v>
      </c>
      <c r="BC49" s="14">
        <v>0.72020000000000006</v>
      </c>
      <c r="BD49" s="14">
        <v>0.74476043300000005</v>
      </c>
      <c r="BE49" s="14">
        <v>2.9906585199999998</v>
      </c>
      <c r="BF49" s="14">
        <v>3.579208451</v>
      </c>
      <c r="BG49" s="14">
        <v>1.2005763999999999</v>
      </c>
      <c r="BH49" s="14">
        <v>1.004977241</v>
      </c>
      <c r="BI49" s="14">
        <v>0.15997549699999999</v>
      </c>
      <c r="BJ49" s="14">
        <v>0.08</v>
      </c>
      <c r="BK49" s="14">
        <v>2.8312396950000003</v>
      </c>
      <c r="BL49" s="14">
        <v>2.6915154029999999</v>
      </c>
      <c r="BM49" s="14">
        <v>4.2114659730000001</v>
      </c>
      <c r="BN49" s="14">
        <v>4.1456460220000002</v>
      </c>
      <c r="BO49" s="14">
        <v>1.5227480200000001</v>
      </c>
      <c r="BP49" s="14">
        <v>4.1054254209999996</v>
      </c>
      <c r="BQ49" s="14">
        <v>0.467415101</v>
      </c>
      <c r="BR49" s="14">
        <v>2.4446208440000001</v>
      </c>
      <c r="BS49" s="14">
        <v>4.081666309</v>
      </c>
      <c r="BT49" s="14">
        <v>3.9368749599999999</v>
      </c>
      <c r="BU49" s="14">
        <v>1.9873717999999998</v>
      </c>
      <c r="BV49" s="14">
        <v>0.08</v>
      </c>
      <c r="BW49" s="14">
        <v>2.47655</v>
      </c>
      <c r="BX49" s="14">
        <v>5.3233436330000004</v>
      </c>
      <c r="BY49" s="14">
        <v>5.0678468599999995</v>
      </c>
      <c r="BZ49" s="14">
        <v>1.371913073</v>
      </c>
      <c r="CA49" s="14">
        <v>3.0430433149999998</v>
      </c>
      <c r="CB49" s="14">
        <v>2.1089284130000001</v>
      </c>
      <c r="CC49" s="14">
        <v>4.3959342999999995</v>
      </c>
      <c r="CD49" s="14">
        <v>2.2783215599999997</v>
      </c>
      <c r="CE49" s="14">
        <v>0.89397110299999993</v>
      </c>
      <c r="CF49" s="14">
        <v>2.2429749999999999</v>
      </c>
      <c r="CG49" s="14">
        <v>5.8789025000000006</v>
      </c>
      <c r="CH49" s="14">
        <v>1.9607284999999999</v>
      </c>
      <c r="CI49" s="14">
        <v>1.220415</v>
      </c>
      <c r="CJ49" s="14">
        <v>4.0165978999999998</v>
      </c>
      <c r="CK49" s="14">
        <v>4.8068267029999996</v>
      </c>
      <c r="CL49" s="14">
        <v>2.2215826889999999</v>
      </c>
      <c r="CM49" s="14">
        <v>5.1762970500000005</v>
      </c>
      <c r="CN49" s="14">
        <v>1.49895</v>
      </c>
      <c r="CO49" s="14">
        <v>2.4350852270000001</v>
      </c>
      <c r="CP49" s="14">
        <v>4.1069430579999997</v>
      </c>
      <c r="CQ49" s="14">
        <v>1.742161292</v>
      </c>
      <c r="CR49" s="14">
        <v>2.0562081229999998</v>
      </c>
      <c r="CS49" s="14">
        <v>13.359705889999999</v>
      </c>
      <c r="CT49" s="14">
        <v>4.1952944879999992</v>
      </c>
      <c r="CU49" s="14">
        <v>3.3359600999999999</v>
      </c>
      <c r="CV49" s="14">
        <v>4.5229914900000008</v>
      </c>
      <c r="CW49" s="14">
        <v>3.2065120839999999</v>
      </c>
      <c r="CX49" s="14">
        <v>8.7200120389999984</v>
      </c>
      <c r="CY49" s="14">
        <v>3.2797185660000001</v>
      </c>
      <c r="CZ49" s="14">
        <v>2.3968468650000001</v>
      </c>
      <c r="DA49" s="14">
        <v>116.340816754</v>
      </c>
      <c r="DB49" s="14">
        <v>1.642500544</v>
      </c>
      <c r="DC49" s="14">
        <v>3.6337429980000002</v>
      </c>
      <c r="DD49" s="14">
        <v>3.0370875829999999</v>
      </c>
      <c r="DE49" s="14">
        <v>170.96662412599997</v>
      </c>
      <c r="DF49" s="14">
        <v>3.4995514459999999</v>
      </c>
      <c r="DG49" s="14">
        <v>1.8150715479999999</v>
      </c>
      <c r="DH49" s="14">
        <v>3.0628342670000004</v>
      </c>
      <c r="DI49" s="14">
        <v>4.2522403539999996</v>
      </c>
      <c r="DJ49" s="14">
        <v>5.4186613180000007</v>
      </c>
      <c r="DK49" s="14">
        <v>2.9870356170000001</v>
      </c>
      <c r="DL49" s="14">
        <v>2.8780635370000001</v>
      </c>
      <c r="DM49" s="14">
        <v>1.759987864</v>
      </c>
      <c r="DN49" s="14">
        <v>1.6301524090000001</v>
      </c>
      <c r="DO49" s="14">
        <v>3.6898858639999998</v>
      </c>
      <c r="DP49" s="14">
        <v>3.6227641279999996</v>
      </c>
      <c r="DQ49" s="14">
        <v>0.30493010199999998</v>
      </c>
      <c r="DR49" s="14">
        <v>3.510339788</v>
      </c>
      <c r="DS49" s="14">
        <v>2.472026015</v>
      </c>
      <c r="DT49" s="14">
        <v>2.4247784550000002</v>
      </c>
      <c r="DU49" s="14">
        <v>3.7222571210000002</v>
      </c>
      <c r="DV49" s="14">
        <v>6.6485400739999996</v>
      </c>
      <c r="DW49" s="14">
        <v>1.6286720499999998</v>
      </c>
      <c r="DX49" s="14">
        <v>2.0202317880000003</v>
      </c>
      <c r="DY49" s="14">
        <v>0.33426703400000002</v>
      </c>
      <c r="DZ49" s="14">
        <v>2.0936258140000001</v>
      </c>
      <c r="EA49" s="14">
        <v>2.0409028610000002</v>
      </c>
      <c r="EB49" s="14">
        <v>2.7962374920000004</v>
      </c>
      <c r="EC49" s="14">
        <v>6.8527564089999995</v>
      </c>
      <c r="ED49" s="14">
        <v>0.74000636899999994</v>
      </c>
      <c r="EE49" s="14">
        <v>0.40492307599999999</v>
      </c>
      <c r="EF49" s="14">
        <v>5.9819200970000006</v>
      </c>
      <c r="EG49" s="14">
        <v>6.0613597440000007</v>
      </c>
      <c r="EH49" s="14">
        <v>8.7390588310000012</v>
      </c>
      <c r="EI49" s="14">
        <v>2.976159488</v>
      </c>
      <c r="EJ49" s="14">
        <v>1.0940455330000001</v>
      </c>
      <c r="EK49" s="14">
        <v>1.3669824819999998</v>
      </c>
      <c r="EL49" s="14">
        <v>1.0865030760000001</v>
      </c>
      <c r="EM49" s="14">
        <v>4.1019156349999992</v>
      </c>
      <c r="EN49" s="14">
        <v>11.555677006</v>
      </c>
      <c r="EO49" s="14">
        <v>17.762377631</v>
      </c>
      <c r="EP49" s="14">
        <v>0.31492307599999997</v>
      </c>
      <c r="EQ49" s="14">
        <v>3.8231644379999996</v>
      </c>
      <c r="ER49" s="14">
        <v>5.2269314339999999</v>
      </c>
      <c r="ES49" s="14">
        <v>3.5690797490000001</v>
      </c>
      <c r="ET49" s="14">
        <v>8.825054862</v>
      </c>
      <c r="EU49" s="14">
        <v>5.2013979040000002</v>
      </c>
      <c r="EV49" s="14">
        <v>4.6544771629999993</v>
      </c>
      <c r="EW49" s="14">
        <v>9.5797450709999996</v>
      </c>
      <c r="EX49" s="14">
        <v>0.58179147600000003</v>
      </c>
      <c r="EY49" s="14">
        <v>1.942788256</v>
      </c>
      <c r="EZ49" s="14">
        <v>5.7902946790000005</v>
      </c>
      <c r="FA49" s="14">
        <v>2.9024300199999997</v>
      </c>
      <c r="FB49" s="32">
        <v>0.31492307599999997</v>
      </c>
      <c r="FC49" s="32">
        <v>2.5420863250000001</v>
      </c>
      <c r="FD49" s="32">
        <v>8.700502178999999</v>
      </c>
      <c r="FE49" s="32">
        <v>2.3112646269999999</v>
      </c>
      <c r="FF49" s="32">
        <v>4.2040028000000005</v>
      </c>
      <c r="FG49" s="32">
        <v>3.1249387039999998</v>
      </c>
      <c r="FH49" s="32">
        <v>13.181740731000001</v>
      </c>
      <c r="FI49" s="32">
        <v>3.448747413</v>
      </c>
      <c r="FJ49" s="32">
        <v>4.6051638119999998</v>
      </c>
      <c r="FK49" s="32">
        <v>4.4874980080000002</v>
      </c>
      <c r="FL49" s="32">
        <v>8.9300243310000003</v>
      </c>
      <c r="FM49" s="32">
        <v>13.439675697999997</v>
      </c>
      <c r="FN49" s="32">
        <v>0.97502896500000003</v>
      </c>
      <c r="FO49" s="32">
        <v>9.7398393530000007</v>
      </c>
      <c r="FP49" s="32">
        <v>3.8532470960000005</v>
      </c>
      <c r="FQ49" s="32">
        <v>3.8601062190000013</v>
      </c>
      <c r="FR49" s="32">
        <v>7.1786306169999996</v>
      </c>
      <c r="FS49" s="32">
        <v>3.6342167250000004</v>
      </c>
      <c r="FT49" s="32">
        <v>6.7366477589999993</v>
      </c>
      <c r="FU49" s="32">
        <v>13.223090964000001</v>
      </c>
      <c r="FV49" s="32">
        <v>4.8992874109999995</v>
      </c>
      <c r="FW49" s="32">
        <v>3.8279998079999999</v>
      </c>
      <c r="FX49" s="32">
        <v>5.8622258770000002</v>
      </c>
      <c r="FY49" s="32">
        <v>8.4923756590000004</v>
      </c>
      <c r="FZ49" s="32">
        <v>1.0228630759999999</v>
      </c>
      <c r="GA49" s="32">
        <v>5.6858554809999999</v>
      </c>
      <c r="GB49" s="6">
        <v>4.9991581319999998</v>
      </c>
      <c r="GC49" s="6">
        <v>8.3486432879999999</v>
      </c>
      <c r="GD49" s="6">
        <v>9.6427556289999998</v>
      </c>
      <c r="GE49" s="6">
        <v>3.5724250980000001</v>
      </c>
      <c r="GF49" s="6">
        <v>6.875222557999999</v>
      </c>
      <c r="GG49" s="6">
        <v>2.79565047</v>
      </c>
      <c r="GH49" s="6">
        <v>3.8697209610000001</v>
      </c>
      <c r="GI49" s="6">
        <v>0.32150858800000004</v>
      </c>
      <c r="GJ49" s="6">
        <v>4.9762602999999999</v>
      </c>
      <c r="GK49" s="6">
        <v>7.1980149769999997</v>
      </c>
      <c r="GL49" s="7">
        <v>0.71964217599999991</v>
      </c>
      <c r="GM49" s="7">
        <v>3.6075959699999998</v>
      </c>
      <c r="GN49" s="7">
        <v>4.1974730900000008</v>
      </c>
      <c r="GO49" s="7">
        <v>4.4466795700000006</v>
      </c>
      <c r="GP49" s="7">
        <v>8.8126162229999991</v>
      </c>
      <c r="GQ49" s="7">
        <v>3.6571363369999998</v>
      </c>
      <c r="GR49" s="7">
        <v>9.3574932050000008</v>
      </c>
      <c r="GS49" s="7">
        <v>3.0670370450000002</v>
      </c>
      <c r="GT49" s="7">
        <v>5.1329201730000005</v>
      </c>
      <c r="GU49" s="7">
        <v>4.4950336960000001</v>
      </c>
      <c r="GV49" s="7">
        <v>4.090813775</v>
      </c>
      <c r="GW49" s="7">
        <v>8.1272863910000002</v>
      </c>
      <c r="GX49" s="156">
        <v>1.5043003619999999</v>
      </c>
      <c r="GY49" s="156">
        <v>1.9451833569999999</v>
      </c>
      <c r="GZ49" s="156">
        <v>2.506279556</v>
      </c>
      <c r="HA49" s="156">
        <v>1.178971794</v>
      </c>
      <c r="HB49" s="156">
        <v>1.490869019</v>
      </c>
      <c r="HC49" s="156">
        <v>5.068332088</v>
      </c>
      <c r="HD49" s="156">
        <v>1.7820659189999999</v>
      </c>
      <c r="HE49" s="156">
        <v>4.5479717270000002</v>
      </c>
      <c r="HF49" s="156">
        <v>3.1899397570000003</v>
      </c>
      <c r="HG49" s="156">
        <v>2.0186776719999999</v>
      </c>
      <c r="HH49" s="156">
        <v>3.8896541020000006</v>
      </c>
      <c r="HI49" s="156">
        <v>10.300522966000001</v>
      </c>
      <c r="HJ49" s="161">
        <v>0.66928701000000002</v>
      </c>
      <c r="HK49" s="161">
        <v>3.5064679500000002</v>
      </c>
      <c r="HL49" s="161">
        <v>5.6392867210000004</v>
      </c>
      <c r="HM49" s="161">
        <v>3.8618465839999998</v>
      </c>
      <c r="HN49" s="161">
        <v>2.0574687250000001</v>
      </c>
      <c r="HO49" s="161">
        <v>7.5181014089999998</v>
      </c>
      <c r="HP49" s="161">
        <v>7.1654252170000001</v>
      </c>
      <c r="HQ49" s="161">
        <v>5.6760161989999993</v>
      </c>
      <c r="HR49" s="161">
        <v>3.5302225149999997</v>
      </c>
      <c r="HS49" s="161">
        <v>4.0809897820000005</v>
      </c>
      <c r="HT49" s="161">
        <v>2.6073906290000002</v>
      </c>
      <c r="HU49" s="161">
        <v>5.0992841580000006</v>
      </c>
      <c r="HV49" s="161">
        <v>3.1528936610000002</v>
      </c>
      <c r="HW49" s="161">
        <v>5.5770433220000006</v>
      </c>
      <c r="HX49" s="161">
        <v>2.7896342810000001</v>
      </c>
      <c r="HY49" s="161">
        <v>7.7599792150000004</v>
      </c>
      <c r="HZ49" s="161">
        <v>5.1520152680000004</v>
      </c>
      <c r="IA49" s="161">
        <v>6.0622959090000004</v>
      </c>
      <c r="IB49" s="161">
        <v>2.0887943949999999</v>
      </c>
      <c r="IC49" s="161">
        <v>11.877859946000001</v>
      </c>
      <c r="ID49" s="161">
        <v>2.7038656159999999</v>
      </c>
      <c r="IE49" s="161">
        <v>2.0049638570000003</v>
      </c>
      <c r="IF49" s="161">
        <v>4.0330299410000006</v>
      </c>
      <c r="IG49" s="161">
        <v>1.4778019199999999</v>
      </c>
      <c r="IH49" s="161">
        <v>2.2444666959999999</v>
      </c>
      <c r="II49" s="161">
        <v>4.4900362889999998</v>
      </c>
      <c r="IJ49" s="161">
        <v>5.638468166</v>
      </c>
      <c r="IK49" s="161">
        <v>7.2022718260000005</v>
      </c>
      <c r="IL49" s="161">
        <v>5.0149778630000004</v>
      </c>
      <c r="IM49" s="161">
        <v>5.9193940879999998</v>
      </c>
      <c r="IN49" s="161">
        <v>8.8656078980000004</v>
      </c>
      <c r="IO49" s="161">
        <v>4.9589981730000003</v>
      </c>
      <c r="IP49" s="161">
        <v>11.461184628000002</v>
      </c>
      <c r="IQ49" s="161">
        <v>3.8846130880000005</v>
      </c>
      <c r="IR49" s="161">
        <v>1.9458225689999999</v>
      </c>
      <c r="IS49" s="161">
        <v>2.5967533340000002</v>
      </c>
      <c r="IT49" s="156">
        <v>2.6667584020000001</v>
      </c>
      <c r="IU49" s="156">
        <v>1.807553103</v>
      </c>
      <c r="IV49" s="156">
        <v>3.9114824479999997</v>
      </c>
      <c r="IW49" s="156">
        <v>2.9815557349999997</v>
      </c>
      <c r="IX49" s="156">
        <v>15.717472501</v>
      </c>
      <c r="IY49" s="156">
        <v>1.5524617490000001</v>
      </c>
      <c r="IZ49" s="156">
        <v>6.3208455700000004</v>
      </c>
      <c r="JA49" s="156"/>
      <c r="JB49" s="156"/>
      <c r="JC49" s="156"/>
      <c r="JD49" s="156"/>
      <c r="JE49" s="156"/>
    </row>
    <row r="50" spans="1:265" s="27" customFormat="1" x14ac:dyDescent="0.25">
      <c r="A50" s="28" t="s">
        <v>13</v>
      </c>
      <c r="B50" s="29">
        <v>0.14254977600000002</v>
      </c>
      <c r="C50" s="29">
        <v>9.9558661999999992E-2</v>
      </c>
      <c r="D50" s="29">
        <v>0.538740424</v>
      </c>
      <c r="E50" s="29">
        <v>0.20615666300000002</v>
      </c>
      <c r="F50" s="29">
        <v>0.34807220100000003</v>
      </c>
      <c r="G50" s="29">
        <v>2.6673222700000001</v>
      </c>
      <c r="H50" s="29">
        <v>0.417608331</v>
      </c>
      <c r="I50" s="29">
        <v>0.178990076</v>
      </c>
      <c r="J50" s="29">
        <v>1.462576275</v>
      </c>
      <c r="K50" s="29">
        <v>1.009511568</v>
      </c>
      <c r="L50" s="29">
        <v>2.1421316090000002</v>
      </c>
      <c r="M50" s="29">
        <v>-0.23865486000000002</v>
      </c>
      <c r="N50" s="29">
        <v>0.08</v>
      </c>
      <c r="O50" s="29">
        <v>0.17864476999999998</v>
      </c>
      <c r="P50" s="29">
        <v>0.39358166</v>
      </c>
      <c r="Q50" s="29">
        <v>0.96560017000000009</v>
      </c>
      <c r="R50" s="29">
        <v>2.148352021</v>
      </c>
      <c r="S50" s="29">
        <v>0.55042204000000006</v>
      </c>
      <c r="T50" s="29">
        <v>0.44536150400000002</v>
      </c>
      <c r="U50" s="29">
        <v>1.288984224</v>
      </c>
      <c r="V50" s="29">
        <v>0.71607760300000001</v>
      </c>
      <c r="W50" s="29">
        <v>0.93919160999999995</v>
      </c>
      <c r="X50" s="29">
        <v>0.67109529999999995</v>
      </c>
      <c r="Y50" s="29">
        <v>1.1268428189999999</v>
      </c>
      <c r="Z50" s="29">
        <v>0.89996739999999997</v>
      </c>
      <c r="AA50" s="29">
        <v>2.0843252510000001</v>
      </c>
      <c r="AB50" s="29">
        <v>1.4384895489999998</v>
      </c>
      <c r="AC50" s="29">
        <v>0.56146397400000003</v>
      </c>
      <c r="AD50" s="29">
        <v>2.0935975790000003</v>
      </c>
      <c r="AE50" s="29">
        <v>1.3348247940000002</v>
      </c>
      <c r="AF50" s="29">
        <v>1.6299924219999999</v>
      </c>
      <c r="AG50" s="29">
        <v>2.7456999510000002</v>
      </c>
      <c r="AH50" s="29">
        <v>1.090558092</v>
      </c>
      <c r="AI50" s="29">
        <v>1.2132751000000002</v>
      </c>
      <c r="AJ50" s="29">
        <v>2.487410428</v>
      </c>
      <c r="AK50" s="29">
        <v>3.642668687</v>
      </c>
      <c r="AL50" s="29">
        <v>0.08</v>
      </c>
      <c r="AM50" s="29">
        <v>1.2</v>
      </c>
      <c r="AN50" s="29">
        <v>3.4506991600000001</v>
      </c>
      <c r="AO50" s="29">
        <v>0.51179365300000002</v>
      </c>
      <c r="AP50" s="29">
        <v>1.2228079250000001</v>
      </c>
      <c r="AQ50" s="29">
        <v>1.2716E-2</v>
      </c>
      <c r="AR50" s="29">
        <v>0.745</v>
      </c>
      <c r="AS50" s="29">
        <v>2.6517508189999996</v>
      </c>
      <c r="AT50" s="29">
        <v>2.3479106330000001</v>
      </c>
      <c r="AU50" s="29">
        <v>0.34912400999999998</v>
      </c>
      <c r="AV50" s="29">
        <v>1.0501358999999999</v>
      </c>
      <c r="AW50" s="29">
        <v>0.29389559999999998</v>
      </c>
      <c r="AX50" s="29">
        <v>1.0799912</v>
      </c>
      <c r="AY50" s="29">
        <v>1.0732148189999999</v>
      </c>
      <c r="AZ50" s="29">
        <v>2.3046411529999999</v>
      </c>
      <c r="BA50" s="29">
        <v>1.1329185480000001</v>
      </c>
      <c r="BB50" s="29">
        <v>1.1388844</v>
      </c>
      <c r="BC50" s="29">
        <v>0.72020000000000006</v>
      </c>
      <c r="BD50" s="29">
        <v>0.74476043300000005</v>
      </c>
      <c r="BE50" s="29">
        <v>2.9906585199999998</v>
      </c>
      <c r="BF50" s="29">
        <v>1.5995084509999999</v>
      </c>
      <c r="BG50" s="29">
        <v>1.2896884</v>
      </c>
      <c r="BH50" s="29">
        <v>1.004977241</v>
      </c>
      <c r="BI50" s="29">
        <v>0.15997549699999999</v>
      </c>
      <c r="BJ50" s="29">
        <v>0.08</v>
      </c>
      <c r="BK50" s="29">
        <v>2.8312396950000003</v>
      </c>
      <c r="BL50" s="29">
        <v>2.6915154029999999</v>
      </c>
      <c r="BM50" s="29">
        <v>2.0414659730000002</v>
      </c>
      <c r="BN50" s="29">
        <v>4.1456460220000002</v>
      </c>
      <c r="BO50" s="29">
        <v>1.5227480200000001</v>
      </c>
      <c r="BP50" s="29">
        <v>4.1054254209999996</v>
      </c>
      <c r="BQ50" s="29">
        <v>0.467415101</v>
      </c>
      <c r="BR50" s="29">
        <v>2.5496208440000001</v>
      </c>
      <c r="BS50" s="29">
        <v>1.866666309</v>
      </c>
      <c r="BT50" s="29">
        <v>3.9368749599999999</v>
      </c>
      <c r="BU50" s="29">
        <v>1.9873717999999998</v>
      </c>
      <c r="BV50" s="29">
        <v>0.08</v>
      </c>
      <c r="BW50" s="29">
        <v>2.47655</v>
      </c>
      <c r="BX50" s="29">
        <v>5.3233436330000004</v>
      </c>
      <c r="BY50" s="29">
        <v>5.0678468599999995</v>
      </c>
      <c r="BZ50" s="29">
        <v>1.371913073</v>
      </c>
      <c r="CA50" s="29">
        <v>3.0430433149999998</v>
      </c>
      <c r="CB50" s="29">
        <v>2.1089284130000001</v>
      </c>
      <c r="CC50" s="29">
        <v>4.3959342999999995</v>
      </c>
      <c r="CD50" s="29">
        <v>2.2783215599999997</v>
      </c>
      <c r="CE50" s="29">
        <v>0.89397110299999993</v>
      </c>
      <c r="CF50" s="29">
        <v>2.2429749999999999</v>
      </c>
      <c r="CG50" s="29">
        <v>5.8789025000000006</v>
      </c>
      <c r="CH50" s="29">
        <v>1.9607284999999999</v>
      </c>
      <c r="CI50" s="29">
        <v>1.220415</v>
      </c>
      <c r="CJ50" s="29">
        <v>4.0165978999999998</v>
      </c>
      <c r="CK50" s="29">
        <v>4.8068267029999996</v>
      </c>
      <c r="CL50" s="29">
        <v>2.2215826889999999</v>
      </c>
      <c r="CM50" s="29">
        <v>5.1762970500000005</v>
      </c>
      <c r="CN50" s="29">
        <v>1.49895</v>
      </c>
      <c r="CO50" s="29">
        <v>2.4350852270000001</v>
      </c>
      <c r="CP50" s="29">
        <v>4.1069430579999997</v>
      </c>
      <c r="CQ50" s="29">
        <v>1.742161292</v>
      </c>
      <c r="CR50" s="29">
        <v>2.0562081229999998</v>
      </c>
      <c r="CS50" s="29">
        <v>13.359705889999999</v>
      </c>
      <c r="CT50" s="29">
        <v>4.1952944879999992</v>
      </c>
      <c r="CU50" s="29">
        <v>3.3359600999999999</v>
      </c>
      <c r="CV50" s="29">
        <v>4.5229914900000008</v>
      </c>
      <c r="CW50" s="29">
        <v>3.2065120839999999</v>
      </c>
      <c r="CX50" s="29">
        <v>8.7200120389999984</v>
      </c>
      <c r="CY50" s="29">
        <v>3.2797185660000001</v>
      </c>
      <c r="CZ50" s="29">
        <v>2.3968468650000001</v>
      </c>
      <c r="DA50" s="29">
        <v>1.7108167539999999</v>
      </c>
      <c r="DB50" s="29">
        <v>1.642500544</v>
      </c>
      <c r="DC50" s="29">
        <v>3.6337429980000002</v>
      </c>
      <c r="DD50" s="29">
        <v>3.0370875829999999</v>
      </c>
      <c r="DE50" s="29">
        <v>7.7702241260000005</v>
      </c>
      <c r="DF50" s="29">
        <v>3.4995514459999999</v>
      </c>
      <c r="DG50" s="29">
        <v>1.8150715479999999</v>
      </c>
      <c r="DH50" s="29">
        <v>3.0628342670000004</v>
      </c>
      <c r="DI50" s="29">
        <v>4.2522403539999996</v>
      </c>
      <c r="DJ50" s="29">
        <v>5.4186613180000007</v>
      </c>
      <c r="DK50" s="29">
        <v>2.9870356170000001</v>
      </c>
      <c r="DL50" s="29">
        <v>2.8780635370000001</v>
      </c>
      <c r="DM50" s="29">
        <v>1.759987864</v>
      </c>
      <c r="DN50" s="29">
        <v>1.6301524090000001</v>
      </c>
      <c r="DO50" s="29">
        <v>3.6898858639999998</v>
      </c>
      <c r="DP50" s="29">
        <v>3.6227641279999996</v>
      </c>
      <c r="DQ50" s="29">
        <v>0.30493010199999998</v>
      </c>
      <c r="DR50" s="29">
        <v>3.510339788</v>
      </c>
      <c r="DS50" s="29">
        <v>2.472026015</v>
      </c>
      <c r="DT50" s="29">
        <v>2.4247784550000002</v>
      </c>
      <c r="DU50" s="29">
        <v>3.7222571210000002</v>
      </c>
      <c r="DV50" s="29">
        <v>6.6485400739999996</v>
      </c>
      <c r="DW50" s="29">
        <v>1.6286720499999998</v>
      </c>
      <c r="DX50" s="29">
        <v>2.0202317880000003</v>
      </c>
      <c r="DY50" s="29">
        <v>0.33426703400000002</v>
      </c>
      <c r="DZ50" s="29">
        <v>2.0936258140000001</v>
      </c>
      <c r="EA50" s="29">
        <v>2.0409028610000002</v>
      </c>
      <c r="EB50" s="29">
        <v>2.7962374920000004</v>
      </c>
      <c r="EC50" s="29">
        <v>0.85275640899999994</v>
      </c>
      <c r="ED50" s="29">
        <v>0.74000636899999994</v>
      </c>
      <c r="EE50" s="29">
        <v>0.40492307599999999</v>
      </c>
      <c r="EF50" s="29">
        <v>5.9819200970000006</v>
      </c>
      <c r="EG50" s="29">
        <v>6.0613597440000007</v>
      </c>
      <c r="EH50" s="29">
        <v>8.1143924590000012</v>
      </c>
      <c r="EI50" s="29">
        <v>2.976159488</v>
      </c>
      <c r="EJ50" s="29">
        <v>1.0940455330000001</v>
      </c>
      <c r="EK50" s="29">
        <v>1.3669824819999998</v>
      </c>
      <c r="EL50" s="29">
        <v>1.0865030760000001</v>
      </c>
      <c r="EM50" s="29">
        <v>4.1019156349999992</v>
      </c>
      <c r="EN50" s="29">
        <v>11.555677006</v>
      </c>
      <c r="EO50" s="29">
        <v>4.042630076</v>
      </c>
      <c r="EP50" s="29">
        <v>0.31492307599999997</v>
      </c>
      <c r="EQ50" s="29">
        <v>3.8231644379999996</v>
      </c>
      <c r="ER50" s="29">
        <v>5.2269314339999999</v>
      </c>
      <c r="ES50" s="29">
        <v>2.8965154760000003</v>
      </c>
      <c r="ET50" s="29">
        <v>8.825054862</v>
      </c>
      <c r="EU50" s="29">
        <v>3.8639725440000001</v>
      </c>
      <c r="EV50" s="29">
        <v>4.6544771629999993</v>
      </c>
      <c r="EW50" s="29">
        <v>5.3193143149999997</v>
      </c>
      <c r="EX50" s="29">
        <v>0.58179147600000003</v>
      </c>
      <c r="EY50" s="29">
        <v>1.456324416</v>
      </c>
      <c r="EZ50" s="29">
        <v>5.2985829310000003</v>
      </c>
      <c r="FA50" s="29">
        <v>1.3835197270000001</v>
      </c>
      <c r="FB50" s="29">
        <v>0.31492307599999997</v>
      </c>
      <c r="FC50" s="29">
        <v>2.5420863250000001</v>
      </c>
      <c r="FD50" s="29">
        <v>8.700502178999999</v>
      </c>
      <c r="FE50" s="29">
        <v>2.3112646269999999</v>
      </c>
      <c r="FF50" s="29">
        <v>4.2040028000000005</v>
      </c>
      <c r="FG50" s="29">
        <v>1.9889387039999999</v>
      </c>
      <c r="FH50" s="29">
        <v>11.289087810000002</v>
      </c>
      <c r="FI50" s="29">
        <v>1.538664163</v>
      </c>
      <c r="FJ50" s="29">
        <v>3.482163812</v>
      </c>
      <c r="FK50" s="29">
        <v>3.2162871979999998</v>
      </c>
      <c r="FL50" s="29">
        <v>5.940024331</v>
      </c>
      <c r="FM50" s="29">
        <v>12.873100698</v>
      </c>
      <c r="FN50" s="29">
        <v>0.97502896500000003</v>
      </c>
      <c r="FO50" s="29">
        <v>2.8398393529999999</v>
      </c>
      <c r="FP50" s="29">
        <v>4.4032470960000003</v>
      </c>
      <c r="FQ50" s="29">
        <v>2.3200500759999998</v>
      </c>
      <c r="FR50" s="29">
        <v>6.3511405999999999</v>
      </c>
      <c r="FS50" s="29">
        <v>3.1342167250000004</v>
      </c>
      <c r="FT50" s="29">
        <v>4.1107304299999994</v>
      </c>
      <c r="FU50" s="29">
        <v>9.2900735640000001</v>
      </c>
      <c r="FV50" s="29">
        <v>2.649287411</v>
      </c>
      <c r="FW50" s="29">
        <v>3.8279998079999999</v>
      </c>
      <c r="FX50" s="29">
        <v>0.88212000499999998</v>
      </c>
      <c r="FY50" s="29">
        <v>1.909500263</v>
      </c>
      <c r="FZ50" s="29">
        <v>1.0228630759999999</v>
      </c>
      <c r="GA50" s="29">
        <v>4.6858554809999999</v>
      </c>
      <c r="GB50" s="25">
        <v>4.9647493369999998</v>
      </c>
      <c r="GC50" s="25">
        <v>3.2256617349999996</v>
      </c>
      <c r="GD50" s="25">
        <v>4.8517542380000007</v>
      </c>
      <c r="GE50" s="25">
        <v>1.5724250979999999</v>
      </c>
      <c r="GF50" s="25">
        <v>4.5108427709999992</v>
      </c>
      <c r="GG50" s="25">
        <v>2.0900528739999999</v>
      </c>
      <c r="GH50" s="25">
        <v>3.8640064729999999</v>
      </c>
      <c r="GI50" s="25">
        <v>0.327223076</v>
      </c>
      <c r="GJ50" s="25">
        <v>2.4673796400000003</v>
      </c>
      <c r="GK50" s="25">
        <v>5.9980149769999995</v>
      </c>
      <c r="GL50" s="26">
        <v>0.71964217599999991</v>
      </c>
      <c r="GM50" s="26">
        <v>3.6075959699999998</v>
      </c>
      <c r="GN50" s="26">
        <v>4.1974730900000008</v>
      </c>
      <c r="GO50" s="26">
        <v>4.4466795700000006</v>
      </c>
      <c r="GP50" s="26">
        <v>8.8126162229999991</v>
      </c>
      <c r="GQ50" s="26">
        <v>3.6571363369999998</v>
      </c>
      <c r="GR50" s="26">
        <v>5.0324932050000006</v>
      </c>
      <c r="GS50" s="26">
        <v>3.0670370450000002</v>
      </c>
      <c r="GT50" s="26">
        <v>5.1329201730000005</v>
      </c>
      <c r="GU50" s="26">
        <v>3.4150336960000001</v>
      </c>
      <c r="GV50" s="26">
        <v>4.090813775</v>
      </c>
      <c r="GW50" s="26">
        <v>3.463286391</v>
      </c>
      <c r="GX50" s="159">
        <v>1.5043003619999999</v>
      </c>
      <c r="GY50" s="159">
        <v>1.9451833569999999</v>
      </c>
      <c r="GZ50" s="159">
        <v>2.506279556</v>
      </c>
      <c r="HA50" s="159">
        <v>1.178971794</v>
      </c>
      <c r="HB50" s="159">
        <v>1.490869019</v>
      </c>
      <c r="HC50" s="159">
        <v>5.068332088</v>
      </c>
      <c r="HD50" s="159">
        <v>1.7820659189999999</v>
      </c>
      <c r="HE50" s="159">
        <v>4.5479717270000002</v>
      </c>
      <c r="HF50" s="159">
        <v>3.1899397570000003</v>
      </c>
      <c r="HG50" s="159">
        <v>2.0186776719999999</v>
      </c>
      <c r="HH50" s="159">
        <v>3.8896541020000006</v>
      </c>
      <c r="HI50" s="159">
        <v>8.8005229660000008</v>
      </c>
      <c r="HJ50" s="164">
        <v>0.66928701000000002</v>
      </c>
      <c r="HK50" s="164">
        <v>3.5064679500000002</v>
      </c>
      <c r="HL50" s="164">
        <v>5.6392867210000004</v>
      </c>
      <c r="HM50" s="164">
        <v>3.7550606399999999</v>
      </c>
      <c r="HN50" s="164">
        <v>2.0574687250000001</v>
      </c>
      <c r="HO50" s="164">
        <v>7.5181014089999998</v>
      </c>
      <c r="HP50" s="164">
        <v>7.1654252170000001</v>
      </c>
      <c r="HQ50" s="164">
        <v>5.6760161989999993</v>
      </c>
      <c r="HR50" s="164">
        <v>3.5302225149999997</v>
      </c>
      <c r="HS50" s="164">
        <v>4.0809897820000005</v>
      </c>
      <c r="HT50" s="164">
        <v>2.6073906290000002</v>
      </c>
      <c r="HU50" s="164">
        <v>4.8572026210000008</v>
      </c>
      <c r="HV50" s="164">
        <v>3.1528936610000002</v>
      </c>
      <c r="HW50" s="164">
        <v>5.5770433220000006</v>
      </c>
      <c r="HX50" s="164">
        <v>2.7896342810000001</v>
      </c>
      <c r="HY50" s="164">
        <v>7.7599792150000004</v>
      </c>
      <c r="HZ50" s="164">
        <v>5.1520152680000004</v>
      </c>
      <c r="IA50" s="164">
        <v>6.0622959090000004</v>
      </c>
      <c r="IB50" s="164">
        <v>2.0887943949999999</v>
      </c>
      <c r="IC50" s="164">
        <v>11.877859946000001</v>
      </c>
      <c r="ID50" s="164">
        <v>2.7038656159999999</v>
      </c>
      <c r="IE50" s="164">
        <v>2.0049638570000003</v>
      </c>
      <c r="IF50" s="164">
        <v>4.0330299410000006</v>
      </c>
      <c r="IG50" s="164">
        <v>1.4705019319999999</v>
      </c>
      <c r="IH50" s="164">
        <v>2.2444666959999999</v>
      </c>
      <c r="II50" s="164">
        <v>4.4900362889999998</v>
      </c>
      <c r="IJ50" s="164">
        <v>5.638468166</v>
      </c>
      <c r="IK50" s="164">
        <v>7.2022718260000005</v>
      </c>
      <c r="IL50" s="164">
        <v>5.0149778630000004</v>
      </c>
      <c r="IM50" s="164">
        <v>5.9193940879999998</v>
      </c>
      <c r="IN50" s="164">
        <v>8.8656078980000004</v>
      </c>
      <c r="IO50" s="164">
        <v>4.9589981730000003</v>
      </c>
      <c r="IP50" s="164">
        <v>11.461184628000002</v>
      </c>
      <c r="IQ50" s="164">
        <v>3.8846130880000005</v>
      </c>
      <c r="IR50" s="164">
        <v>1.9458225689999999</v>
      </c>
      <c r="IS50" s="164">
        <v>2.5967533340000002</v>
      </c>
      <c r="IT50" s="159">
        <v>2.6667584020000001</v>
      </c>
      <c r="IU50" s="159">
        <v>1.807553103</v>
      </c>
      <c r="IV50" s="159">
        <v>3.9114824479999997</v>
      </c>
      <c r="IW50" s="159">
        <v>2.9815557349999997</v>
      </c>
      <c r="IX50" s="159">
        <v>15.717472501</v>
      </c>
      <c r="IY50" s="159">
        <v>1.5524617490000001</v>
      </c>
      <c r="IZ50" s="159">
        <v>6.3208455700000004</v>
      </c>
      <c r="JA50" s="159"/>
      <c r="JB50" s="159"/>
      <c r="JC50" s="159"/>
      <c r="JD50" s="159"/>
      <c r="JE50" s="159"/>
    </row>
    <row r="51" spans="1:265" x14ac:dyDescent="0.25">
      <c r="A51" s="13" t="s">
        <v>14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4.0141629000000005E-2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2.69</v>
      </c>
      <c r="AX51" s="14">
        <v>0</v>
      </c>
      <c r="AY51" s="14">
        <v>0</v>
      </c>
      <c r="AZ51" s="14">
        <v>0</v>
      </c>
      <c r="BA51" s="14">
        <v>0</v>
      </c>
      <c r="BB51" s="14">
        <v>1.89375</v>
      </c>
      <c r="BC51" s="14">
        <v>0</v>
      </c>
      <c r="BD51" s="14">
        <v>0</v>
      </c>
      <c r="BE51" s="14">
        <v>0</v>
      </c>
      <c r="BF51" s="14">
        <v>1.9797</v>
      </c>
      <c r="BG51" s="14">
        <v>-8.9111999999999997E-2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2.17</v>
      </c>
      <c r="BN51" s="14">
        <v>0</v>
      </c>
      <c r="BO51" s="14">
        <v>0</v>
      </c>
      <c r="BP51" s="14">
        <v>0</v>
      </c>
      <c r="BQ51" s="14">
        <v>0</v>
      </c>
      <c r="BR51" s="14">
        <v>-0.105</v>
      </c>
      <c r="BS51" s="14">
        <v>2.2149999999999999</v>
      </c>
      <c r="BT51" s="14">
        <v>0</v>
      </c>
      <c r="BU51" s="14">
        <v>0</v>
      </c>
      <c r="BV51" s="14">
        <v>0</v>
      </c>
      <c r="BW51" s="14">
        <v>0</v>
      </c>
      <c r="BX51" s="14">
        <v>0</v>
      </c>
      <c r="BY51" s="14">
        <v>0</v>
      </c>
      <c r="BZ51" s="14">
        <v>0</v>
      </c>
      <c r="CA51" s="14">
        <v>0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0</v>
      </c>
      <c r="CK51" s="14">
        <v>0</v>
      </c>
      <c r="CL51" s="14">
        <v>0</v>
      </c>
      <c r="CM51" s="14">
        <v>0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0</v>
      </c>
      <c r="CT51" s="14">
        <v>0</v>
      </c>
      <c r="CU51" s="14">
        <v>0</v>
      </c>
      <c r="CV51" s="14">
        <v>0</v>
      </c>
      <c r="CW51" s="14">
        <v>0</v>
      </c>
      <c r="CX51" s="14">
        <v>0</v>
      </c>
      <c r="CY51" s="14">
        <v>0</v>
      </c>
      <c r="CZ51" s="14">
        <v>0</v>
      </c>
      <c r="DA51" s="14">
        <v>114.63</v>
      </c>
      <c r="DB51" s="14">
        <v>0</v>
      </c>
      <c r="DC51" s="14">
        <v>0</v>
      </c>
      <c r="DD51" s="14">
        <v>0</v>
      </c>
      <c r="DE51" s="14">
        <v>163.19639999999998</v>
      </c>
      <c r="DF51" s="14">
        <v>0</v>
      </c>
      <c r="DG51" s="14">
        <v>0</v>
      </c>
      <c r="DH51" s="14">
        <v>0</v>
      </c>
      <c r="DI51" s="14">
        <v>0</v>
      </c>
      <c r="DJ51" s="14">
        <v>0</v>
      </c>
      <c r="DK51" s="14">
        <v>0</v>
      </c>
      <c r="DL51" s="14">
        <v>0</v>
      </c>
      <c r="DM51" s="14">
        <v>0</v>
      </c>
      <c r="DN51" s="14">
        <v>0</v>
      </c>
      <c r="DO51" s="14">
        <v>0</v>
      </c>
      <c r="DP51" s="14">
        <v>0</v>
      </c>
      <c r="DQ51" s="14">
        <v>0</v>
      </c>
      <c r="DR51" s="14">
        <v>0</v>
      </c>
      <c r="DS51" s="14">
        <v>0</v>
      </c>
      <c r="DT51" s="14">
        <v>0</v>
      </c>
      <c r="DU51" s="14">
        <v>0</v>
      </c>
      <c r="DV51" s="14">
        <v>0</v>
      </c>
      <c r="DW51" s="14">
        <v>0</v>
      </c>
      <c r="DX51" s="14">
        <v>0</v>
      </c>
      <c r="DY51" s="14">
        <v>0</v>
      </c>
      <c r="DZ51" s="14">
        <v>0</v>
      </c>
      <c r="EA51" s="14">
        <v>0</v>
      </c>
      <c r="EB51" s="14">
        <v>0</v>
      </c>
      <c r="EC51" s="14">
        <v>6</v>
      </c>
      <c r="ED51" s="14">
        <v>0</v>
      </c>
      <c r="EE51" s="14">
        <v>0</v>
      </c>
      <c r="EF51" s="14">
        <v>0</v>
      </c>
      <c r="EG51" s="14">
        <v>0</v>
      </c>
      <c r="EH51" s="14">
        <v>0.62466637199999997</v>
      </c>
      <c r="EI51" s="14">
        <v>0</v>
      </c>
      <c r="EJ51" s="14">
        <v>0</v>
      </c>
      <c r="EK51" s="14">
        <v>0</v>
      </c>
      <c r="EL51" s="14">
        <v>0</v>
      </c>
      <c r="EM51" s="14">
        <v>0</v>
      </c>
      <c r="EN51" s="14">
        <v>0</v>
      </c>
      <c r="EO51" s="14">
        <v>13.719747555</v>
      </c>
      <c r="EP51" s="14">
        <v>0</v>
      </c>
      <c r="EQ51" s="14">
        <v>0</v>
      </c>
      <c r="ER51" s="14">
        <v>0</v>
      </c>
      <c r="ES51" s="14">
        <v>0.67256427299999999</v>
      </c>
      <c r="ET51" s="14">
        <v>0</v>
      </c>
      <c r="EU51" s="14">
        <v>1.3374253599999999</v>
      </c>
      <c r="EV51" s="14">
        <v>0</v>
      </c>
      <c r="EW51" s="14">
        <v>4.2604307559999999</v>
      </c>
      <c r="EX51" s="14">
        <v>0</v>
      </c>
      <c r="EY51" s="14">
        <v>0.48646383999999998</v>
      </c>
      <c r="EZ51" s="14">
        <v>0.491711748</v>
      </c>
      <c r="FA51" s="14">
        <v>1.5189102929999998</v>
      </c>
      <c r="FB51" s="14">
        <v>0</v>
      </c>
      <c r="FC51" s="14">
        <v>0</v>
      </c>
      <c r="FD51" s="14">
        <v>0</v>
      </c>
      <c r="FE51" s="14">
        <v>0</v>
      </c>
      <c r="FF51" s="14">
        <v>0</v>
      </c>
      <c r="FG51" s="14">
        <v>1.1359999999999999</v>
      </c>
      <c r="FH51" s="14">
        <v>1.8926529209999998</v>
      </c>
      <c r="FI51" s="14">
        <v>1.91008325</v>
      </c>
      <c r="FJ51" s="14">
        <v>1.123</v>
      </c>
      <c r="FK51" s="14">
        <v>1.2712108100000001</v>
      </c>
      <c r="FL51" s="14">
        <v>2.99</v>
      </c>
      <c r="FM51" s="14">
        <v>0.56657499999999705</v>
      </c>
      <c r="FN51" s="14">
        <v>0</v>
      </c>
      <c r="FO51" s="14">
        <v>6.9</v>
      </c>
      <c r="FP51" s="14">
        <v>-0.55000000000000004</v>
      </c>
      <c r="FQ51" s="14">
        <v>1.5400561430000017</v>
      </c>
      <c r="FR51" s="14">
        <v>0.82749001699999991</v>
      </c>
      <c r="FS51" s="14">
        <v>0.5</v>
      </c>
      <c r="FT51" s="14">
        <v>2.625917329</v>
      </c>
      <c r="FU51" s="14">
        <v>3.9330174000000002</v>
      </c>
      <c r="FV51" s="14">
        <v>2.25</v>
      </c>
      <c r="FW51" s="14">
        <v>0</v>
      </c>
      <c r="FX51" s="14">
        <v>4.9801058720000002</v>
      </c>
      <c r="FY51" s="14">
        <v>6.5828753960000004</v>
      </c>
      <c r="FZ51" s="14">
        <v>0</v>
      </c>
      <c r="GA51" s="14">
        <v>1</v>
      </c>
      <c r="GB51" s="6">
        <v>3.4408794999999999E-2</v>
      </c>
      <c r="GC51" s="6">
        <v>5.1229815529999998</v>
      </c>
      <c r="GD51" s="6">
        <v>4.791001391</v>
      </c>
      <c r="GE51" s="6">
        <v>2</v>
      </c>
      <c r="GF51" s="6">
        <v>2.3643797869999998</v>
      </c>
      <c r="GG51" s="6">
        <v>0.70559759599999994</v>
      </c>
      <c r="GH51" s="6">
        <v>5.7144880000000002E-3</v>
      </c>
      <c r="GI51" s="6">
        <v>-5.7144879999999603E-3</v>
      </c>
      <c r="GJ51" s="6">
        <v>2.50888066</v>
      </c>
      <c r="GK51" s="6">
        <v>1.2</v>
      </c>
      <c r="GL51" s="7">
        <v>0</v>
      </c>
      <c r="GM51" s="7">
        <v>0</v>
      </c>
      <c r="GN51" s="7">
        <v>0</v>
      </c>
      <c r="GO51" s="7">
        <v>0</v>
      </c>
      <c r="GP51" s="7">
        <v>0</v>
      </c>
      <c r="GQ51" s="7">
        <v>0</v>
      </c>
      <c r="GR51" s="7">
        <v>4.3250000000000002</v>
      </c>
      <c r="GS51" s="7">
        <v>0</v>
      </c>
      <c r="GT51" s="7">
        <v>0</v>
      </c>
      <c r="GU51" s="7">
        <v>1.08</v>
      </c>
      <c r="GV51" s="7">
        <v>0</v>
      </c>
      <c r="GW51" s="7">
        <v>4.6639999999999997</v>
      </c>
      <c r="GX51" s="156">
        <v>0</v>
      </c>
      <c r="GY51" s="156">
        <v>0</v>
      </c>
      <c r="GZ51" s="156">
        <v>0</v>
      </c>
      <c r="HA51" s="156">
        <v>0</v>
      </c>
      <c r="HB51" s="156">
        <v>0</v>
      </c>
      <c r="HC51" s="156">
        <v>0</v>
      </c>
      <c r="HD51" s="156">
        <v>0</v>
      </c>
      <c r="HE51" s="156">
        <v>0</v>
      </c>
      <c r="HF51" s="156">
        <v>0</v>
      </c>
      <c r="HG51" s="156">
        <v>0</v>
      </c>
      <c r="HH51" s="156">
        <v>0</v>
      </c>
      <c r="HI51" s="156">
        <v>1.5</v>
      </c>
      <c r="HJ51" s="161">
        <v>0</v>
      </c>
      <c r="HK51" s="161">
        <v>0</v>
      </c>
      <c r="HL51" s="161">
        <v>0</v>
      </c>
      <c r="HM51" s="161">
        <v>0.10678594399999999</v>
      </c>
      <c r="HN51" s="161">
        <v>0</v>
      </c>
      <c r="HO51" s="161">
        <v>0</v>
      </c>
      <c r="HP51" s="161">
        <v>0</v>
      </c>
      <c r="HQ51" s="161">
        <v>0</v>
      </c>
      <c r="HR51" s="161">
        <v>0</v>
      </c>
      <c r="HS51" s="161">
        <v>0</v>
      </c>
      <c r="HT51" s="161">
        <v>0</v>
      </c>
      <c r="HU51" s="161">
        <v>0.24208153699999999</v>
      </c>
      <c r="HV51" s="161">
        <v>0</v>
      </c>
      <c r="HW51" s="161">
        <v>0</v>
      </c>
      <c r="HX51" s="161">
        <v>0</v>
      </c>
      <c r="HY51" s="161">
        <v>0</v>
      </c>
      <c r="HZ51" s="161">
        <v>0</v>
      </c>
      <c r="IA51" s="161">
        <v>0</v>
      </c>
      <c r="IB51" s="161">
        <v>0</v>
      </c>
      <c r="IC51" s="161">
        <v>0</v>
      </c>
      <c r="ID51" s="161">
        <v>0</v>
      </c>
      <c r="IE51" s="161">
        <v>0</v>
      </c>
      <c r="IF51" s="161">
        <v>0</v>
      </c>
      <c r="IG51" s="161">
        <v>7.2999880000000003E-3</v>
      </c>
      <c r="IH51" s="161">
        <v>0</v>
      </c>
      <c r="II51" s="161">
        <v>0</v>
      </c>
      <c r="IJ51" s="161">
        <v>0</v>
      </c>
      <c r="IK51" s="161">
        <v>0</v>
      </c>
      <c r="IL51" s="161">
        <v>0</v>
      </c>
      <c r="IM51" s="161">
        <v>0</v>
      </c>
      <c r="IN51" s="161">
        <v>0</v>
      </c>
      <c r="IO51" s="161">
        <v>0</v>
      </c>
      <c r="IP51" s="161">
        <v>0</v>
      </c>
      <c r="IQ51" s="161">
        <v>0</v>
      </c>
      <c r="IR51" s="161">
        <v>0</v>
      </c>
      <c r="IS51" s="161">
        <v>0</v>
      </c>
      <c r="IT51" s="156">
        <v>0</v>
      </c>
      <c r="IU51" s="156">
        <v>0</v>
      </c>
      <c r="IV51" s="156">
        <v>0</v>
      </c>
      <c r="IW51" s="156">
        <v>0</v>
      </c>
      <c r="IX51" s="156">
        <v>0</v>
      </c>
      <c r="IY51" s="156">
        <v>0</v>
      </c>
      <c r="IZ51" s="156">
        <v>0</v>
      </c>
      <c r="JA51" s="156"/>
      <c r="JB51" s="156"/>
      <c r="JC51" s="156"/>
      <c r="JD51" s="156"/>
      <c r="JE51" s="156"/>
    </row>
    <row r="52" spans="1:265" x14ac:dyDescent="0.25">
      <c r="A52" s="13" t="s">
        <v>149</v>
      </c>
      <c r="B52" s="14">
        <v>16.805984056</v>
      </c>
      <c r="C52" s="14">
        <v>20.294809470999997</v>
      </c>
      <c r="D52" s="14">
        <v>34.810246614</v>
      </c>
      <c r="E52" s="14">
        <v>32.702466968000003</v>
      </c>
      <c r="F52" s="14">
        <v>43.707696079999998</v>
      </c>
      <c r="G52" s="14">
        <v>46.576864571000002</v>
      </c>
      <c r="H52" s="14">
        <v>49.270596134000002</v>
      </c>
      <c r="I52" s="14">
        <v>26.038457860000001</v>
      </c>
      <c r="J52" s="14">
        <v>36.944532051000003</v>
      </c>
      <c r="K52" s="14">
        <v>52.494961023000002</v>
      </c>
      <c r="L52" s="14">
        <v>54.244287338999996</v>
      </c>
      <c r="M52" s="14">
        <v>141.011833986</v>
      </c>
      <c r="N52" s="14">
        <v>15.445228144000001</v>
      </c>
      <c r="O52" s="14">
        <v>24.123842691</v>
      </c>
      <c r="P52" s="14">
        <v>28.407291301999997</v>
      </c>
      <c r="Q52" s="14">
        <v>35.087070994000001</v>
      </c>
      <c r="R52" s="14">
        <v>49.281444699999994</v>
      </c>
      <c r="S52" s="14">
        <v>44.480333795999996</v>
      </c>
      <c r="T52" s="14">
        <v>56.073877014000004</v>
      </c>
      <c r="U52" s="14">
        <v>74.670021974000008</v>
      </c>
      <c r="V52" s="14">
        <v>68.502893783000005</v>
      </c>
      <c r="W52" s="14">
        <v>91.052607174000002</v>
      </c>
      <c r="X52" s="14">
        <v>57.465679340000001</v>
      </c>
      <c r="Y52" s="14">
        <v>136.57338136700002</v>
      </c>
      <c r="Z52" s="14">
        <v>7.3531309499999997</v>
      </c>
      <c r="AA52" s="14">
        <v>65.972189526000008</v>
      </c>
      <c r="AB52" s="14">
        <v>52.821105099999997</v>
      </c>
      <c r="AC52" s="14">
        <v>66.998459393000005</v>
      </c>
      <c r="AD52" s="14">
        <v>72.547898212000007</v>
      </c>
      <c r="AE52" s="14">
        <v>74.459740816999997</v>
      </c>
      <c r="AF52" s="14">
        <v>93.809465547000002</v>
      </c>
      <c r="AG52" s="14">
        <v>82.024526991000016</v>
      </c>
      <c r="AH52" s="14">
        <v>85.602731092999989</v>
      </c>
      <c r="AI52" s="14">
        <v>100.646980399</v>
      </c>
      <c r="AJ52" s="14">
        <v>117.98022793</v>
      </c>
      <c r="AK52" s="14">
        <v>131.24107903799998</v>
      </c>
      <c r="AL52" s="14">
        <v>24.762391468000004</v>
      </c>
      <c r="AM52" s="14">
        <v>35.357931700999998</v>
      </c>
      <c r="AN52" s="14">
        <v>56.791688667999999</v>
      </c>
      <c r="AO52" s="14">
        <v>80.761769602000001</v>
      </c>
      <c r="AP52" s="14">
        <v>79.760658409999991</v>
      </c>
      <c r="AQ52" s="14">
        <v>113.851414014</v>
      </c>
      <c r="AR52" s="14">
        <v>87.872685749999988</v>
      </c>
      <c r="AS52" s="14">
        <v>89.826078472999995</v>
      </c>
      <c r="AT52" s="14">
        <v>109.698134319</v>
      </c>
      <c r="AU52" s="14">
        <v>82.932106251000008</v>
      </c>
      <c r="AV52" s="14">
        <v>68.982358761</v>
      </c>
      <c r="AW52" s="14">
        <v>268.026673958</v>
      </c>
      <c r="AX52" s="14">
        <v>24.992571399999999</v>
      </c>
      <c r="AY52" s="14">
        <v>57.731463320000003</v>
      </c>
      <c r="AZ52" s="14">
        <v>74.677164110999996</v>
      </c>
      <c r="BA52" s="14">
        <v>74.714621864999998</v>
      </c>
      <c r="BB52" s="14">
        <v>93.003302239999996</v>
      </c>
      <c r="BC52" s="14">
        <v>91.505687828999996</v>
      </c>
      <c r="BD52" s="14">
        <v>108.208813761</v>
      </c>
      <c r="BE52" s="14">
        <v>127.16326567200001</v>
      </c>
      <c r="BF52" s="14">
        <v>108.825391614</v>
      </c>
      <c r="BG52" s="14">
        <v>123.62021772300001</v>
      </c>
      <c r="BH52" s="14">
        <v>143.17823016400001</v>
      </c>
      <c r="BI52" s="14">
        <v>226.37155871600001</v>
      </c>
      <c r="BJ52" s="14">
        <v>37.304915192999999</v>
      </c>
      <c r="BK52" s="14">
        <v>108.671485119</v>
      </c>
      <c r="BL52" s="14">
        <v>133.22433728800002</v>
      </c>
      <c r="BM52" s="14">
        <v>152.74125456199999</v>
      </c>
      <c r="BN52" s="14">
        <v>83.549110709999994</v>
      </c>
      <c r="BO52" s="14">
        <v>100.544693779</v>
      </c>
      <c r="BP52" s="14">
        <v>109.458703117</v>
      </c>
      <c r="BQ52" s="14">
        <v>84.588015968000008</v>
      </c>
      <c r="BR52" s="14">
        <v>122.617979373</v>
      </c>
      <c r="BS52" s="14">
        <v>102.08030851200002</v>
      </c>
      <c r="BT52" s="14">
        <v>110.57243021799999</v>
      </c>
      <c r="BU52" s="14">
        <v>275.40234193599997</v>
      </c>
      <c r="BV52" s="14">
        <v>41.474823604999997</v>
      </c>
      <c r="BW52" s="14">
        <v>91.123491812000012</v>
      </c>
      <c r="BX52" s="14">
        <v>197.86559048300001</v>
      </c>
      <c r="BY52" s="14">
        <v>137.11448788600001</v>
      </c>
      <c r="BZ52" s="14">
        <v>142.55378756500002</v>
      </c>
      <c r="CA52" s="14">
        <v>141.26278138800001</v>
      </c>
      <c r="CB52" s="14">
        <v>144.549562116</v>
      </c>
      <c r="CC52" s="14">
        <v>154.56547854299998</v>
      </c>
      <c r="CD52" s="14">
        <v>166.17149125999998</v>
      </c>
      <c r="CE52" s="14">
        <v>262.15222615300002</v>
      </c>
      <c r="CF52" s="14">
        <v>188.62618146599999</v>
      </c>
      <c r="CG52" s="14">
        <v>360.20077401399999</v>
      </c>
      <c r="CH52" s="14">
        <v>43.059994535000001</v>
      </c>
      <c r="CI52" s="14">
        <v>110.82361893500001</v>
      </c>
      <c r="CJ52" s="14">
        <v>106.296811529</v>
      </c>
      <c r="CK52" s="14">
        <v>113.74826407500001</v>
      </c>
      <c r="CL52" s="14">
        <v>109.459648827</v>
      </c>
      <c r="CM52" s="14">
        <v>322.40117886600001</v>
      </c>
      <c r="CN52" s="14">
        <v>148.678077914</v>
      </c>
      <c r="CO52" s="14">
        <v>158.62329784599999</v>
      </c>
      <c r="CP52" s="14">
        <v>130.62750248199998</v>
      </c>
      <c r="CQ52" s="14">
        <v>87.183668970000014</v>
      </c>
      <c r="CR52" s="14">
        <v>234.18436057300002</v>
      </c>
      <c r="CS52" s="14">
        <v>334.42987389699999</v>
      </c>
      <c r="CT52" s="14">
        <v>65.618939308999998</v>
      </c>
      <c r="CU52" s="14">
        <v>110.22480370099998</v>
      </c>
      <c r="CV52" s="14">
        <v>247.36438043200002</v>
      </c>
      <c r="CW52" s="14">
        <v>176.840303726</v>
      </c>
      <c r="CX52" s="14">
        <v>190.43727607900001</v>
      </c>
      <c r="CY52" s="14">
        <v>217.22462481000002</v>
      </c>
      <c r="CZ52" s="14">
        <v>230.72104071000001</v>
      </c>
      <c r="DA52" s="14">
        <v>187.96328598100001</v>
      </c>
      <c r="DB52" s="14">
        <v>159.371759446</v>
      </c>
      <c r="DC52" s="14">
        <v>202.70986193499999</v>
      </c>
      <c r="DD52" s="14">
        <v>184.77946818299998</v>
      </c>
      <c r="DE52" s="14">
        <v>486.660134658</v>
      </c>
      <c r="DF52" s="14">
        <v>10.902150959</v>
      </c>
      <c r="DG52" s="14">
        <v>323.881202637</v>
      </c>
      <c r="DH52" s="14">
        <v>302.13217729500002</v>
      </c>
      <c r="DI52" s="14">
        <v>375.92747076699999</v>
      </c>
      <c r="DJ52" s="14">
        <v>362.90561039500005</v>
      </c>
      <c r="DK52" s="14">
        <v>279.19234353100001</v>
      </c>
      <c r="DL52" s="14">
        <v>314.74451252799997</v>
      </c>
      <c r="DM52" s="14">
        <v>250.29202487599997</v>
      </c>
      <c r="DN52" s="14">
        <v>157.25444662800001</v>
      </c>
      <c r="DO52" s="14">
        <v>280.18002469500004</v>
      </c>
      <c r="DP52" s="14">
        <v>641.54582124699994</v>
      </c>
      <c r="DQ52" s="14">
        <v>465.74389949200003</v>
      </c>
      <c r="DR52" s="14">
        <v>434.17351784500011</v>
      </c>
      <c r="DS52" s="14">
        <v>330.69821631499997</v>
      </c>
      <c r="DT52" s="14">
        <v>319.026114382</v>
      </c>
      <c r="DU52" s="14">
        <v>259.02280214400002</v>
      </c>
      <c r="DV52" s="14">
        <v>293.48617594799998</v>
      </c>
      <c r="DW52" s="14">
        <v>223.268178971</v>
      </c>
      <c r="DX52" s="14">
        <v>253.28243298900003</v>
      </c>
      <c r="DY52" s="14">
        <v>213.97417318499998</v>
      </c>
      <c r="DZ52" s="14">
        <v>241.09377257</v>
      </c>
      <c r="EA52" s="14">
        <v>257.61923211499999</v>
      </c>
      <c r="EB52" s="14">
        <v>252.84987823199998</v>
      </c>
      <c r="EC52" s="14">
        <v>597.44640589799997</v>
      </c>
      <c r="ED52" s="14">
        <v>144.26294127200001</v>
      </c>
      <c r="EE52" s="14">
        <v>450.04494448399998</v>
      </c>
      <c r="EF52" s="14">
        <v>327.48123071300006</v>
      </c>
      <c r="EG52" s="14">
        <v>253.54164228400003</v>
      </c>
      <c r="EH52" s="14">
        <v>274.99996720499996</v>
      </c>
      <c r="EI52" s="14">
        <v>545.33580037500008</v>
      </c>
      <c r="EJ52" s="14">
        <v>448.81359667699996</v>
      </c>
      <c r="EK52" s="14">
        <v>300.89278990499997</v>
      </c>
      <c r="EL52" s="14">
        <v>319.76641300100005</v>
      </c>
      <c r="EM52" s="14">
        <v>277.23566569799999</v>
      </c>
      <c r="EN52" s="14">
        <v>420.81039583300003</v>
      </c>
      <c r="EO52" s="14">
        <v>455.75748658300006</v>
      </c>
      <c r="EP52" s="14">
        <v>163.39148287899997</v>
      </c>
      <c r="EQ52" s="14">
        <v>306.59877214300002</v>
      </c>
      <c r="ER52" s="14">
        <v>365.55941891599997</v>
      </c>
      <c r="ES52" s="14">
        <v>308.60725066099997</v>
      </c>
      <c r="ET52" s="14">
        <v>320.76216167799998</v>
      </c>
      <c r="EU52" s="14">
        <v>485.87014618299997</v>
      </c>
      <c r="EV52" s="14">
        <v>570.98245262</v>
      </c>
      <c r="EW52" s="14">
        <v>328.66764950799995</v>
      </c>
      <c r="EX52" s="14">
        <v>358.20244874899998</v>
      </c>
      <c r="EY52" s="14">
        <v>257.35118589700005</v>
      </c>
      <c r="EZ52" s="14">
        <v>293.43443728800003</v>
      </c>
      <c r="FA52" s="14">
        <v>612.14074054899993</v>
      </c>
      <c r="FB52" s="32">
        <v>255.54072481799997</v>
      </c>
      <c r="FC52" s="32">
        <v>573.94027261500003</v>
      </c>
      <c r="FD52" s="32">
        <v>364.413453248</v>
      </c>
      <c r="FE52" s="32">
        <v>329.06596167099997</v>
      </c>
      <c r="FF52" s="32">
        <v>370.54903032999994</v>
      </c>
      <c r="FG52" s="32">
        <v>345.57991905800003</v>
      </c>
      <c r="FH52" s="32">
        <v>308.04036888100001</v>
      </c>
      <c r="FI52" s="32">
        <v>309.02210298</v>
      </c>
      <c r="FJ52" s="32">
        <v>440.96913729099998</v>
      </c>
      <c r="FK52" s="32">
        <v>330.31763802</v>
      </c>
      <c r="FL52" s="32">
        <v>285.67608871500005</v>
      </c>
      <c r="FM52" s="32">
        <v>434.224302266</v>
      </c>
      <c r="FN52" s="32">
        <v>517.50675167600002</v>
      </c>
      <c r="FO52" s="32">
        <v>278.86899071199997</v>
      </c>
      <c r="FP52" s="32">
        <v>357.76417870900002</v>
      </c>
      <c r="FQ52" s="32">
        <v>528.72283641299998</v>
      </c>
      <c r="FR52" s="32">
        <v>345.84307136899997</v>
      </c>
      <c r="FS52" s="32">
        <v>340.10833314499996</v>
      </c>
      <c r="FT52" s="32">
        <v>347.08908324200002</v>
      </c>
      <c r="FU52" s="32">
        <v>326.04323042099998</v>
      </c>
      <c r="FV52" s="32">
        <v>346.08967543900002</v>
      </c>
      <c r="FW52" s="32">
        <v>367.832680106</v>
      </c>
      <c r="FX52" s="32">
        <v>387.02060099400001</v>
      </c>
      <c r="FY52" s="32">
        <v>434.59736499500002</v>
      </c>
      <c r="FZ52" s="32">
        <v>127.532051431</v>
      </c>
      <c r="GA52" s="32">
        <v>592.33260237900004</v>
      </c>
      <c r="GB52" s="6">
        <v>422.15688968199993</v>
      </c>
      <c r="GC52" s="6">
        <v>405.83094349099997</v>
      </c>
      <c r="GD52" s="6">
        <v>342.84316928399994</v>
      </c>
      <c r="GE52" s="6">
        <v>364.93244871700006</v>
      </c>
      <c r="GF52" s="6">
        <v>427.49231158099997</v>
      </c>
      <c r="GG52" s="6">
        <v>325.79208761299998</v>
      </c>
      <c r="GH52" s="6">
        <v>323.23854495799998</v>
      </c>
      <c r="GI52" s="6">
        <v>425.88654469100004</v>
      </c>
      <c r="GJ52" s="6">
        <v>430.13576946600006</v>
      </c>
      <c r="GK52" s="6">
        <v>548.19814410799995</v>
      </c>
      <c r="GL52" s="7">
        <v>263.931647919</v>
      </c>
      <c r="GM52" s="7">
        <v>454.009229699</v>
      </c>
      <c r="GN52" s="7">
        <v>494.31024075400006</v>
      </c>
      <c r="GO52" s="7">
        <v>353.98714081799994</v>
      </c>
      <c r="GP52" s="7">
        <v>471.07282336399999</v>
      </c>
      <c r="GQ52" s="7">
        <v>360.13939524599999</v>
      </c>
      <c r="GR52" s="7">
        <v>367.78305660499996</v>
      </c>
      <c r="GS52" s="7">
        <v>352.99451172299996</v>
      </c>
      <c r="GT52" s="7">
        <v>308.81639356400001</v>
      </c>
      <c r="GU52" s="7">
        <v>336.15601140399997</v>
      </c>
      <c r="GV52" s="7">
        <v>366.48232316499997</v>
      </c>
      <c r="GW52" s="7">
        <v>533.9795519999999</v>
      </c>
      <c r="GX52" s="156">
        <v>303.85200808399998</v>
      </c>
      <c r="GY52" s="156">
        <v>316.977507092</v>
      </c>
      <c r="GZ52" s="156">
        <v>347.24393796700008</v>
      </c>
      <c r="HA52" s="156">
        <v>355.52949793799996</v>
      </c>
      <c r="HB52" s="156">
        <v>332.33551036400002</v>
      </c>
      <c r="HC52" s="156">
        <v>312.69481249100005</v>
      </c>
      <c r="HD52" s="156">
        <v>302.96812647600007</v>
      </c>
      <c r="HE52" s="156">
        <v>271.29613162100003</v>
      </c>
      <c r="HF52" s="156">
        <v>567.14578546000007</v>
      </c>
      <c r="HG52" s="156">
        <v>346.74792765299998</v>
      </c>
      <c r="HH52" s="156">
        <v>408.20683326100004</v>
      </c>
      <c r="HI52" s="156">
        <v>657.39858822200006</v>
      </c>
      <c r="HJ52" s="161">
        <v>181.341411091</v>
      </c>
      <c r="HK52" s="161">
        <v>385.91738994499997</v>
      </c>
      <c r="HL52" s="161">
        <v>360.85312959999999</v>
      </c>
      <c r="HM52" s="161">
        <v>425.32011278099998</v>
      </c>
      <c r="HN52" s="161">
        <v>379.75827940000005</v>
      </c>
      <c r="HO52" s="161">
        <v>376.16636287099999</v>
      </c>
      <c r="HP52" s="161">
        <v>375.14264947200002</v>
      </c>
      <c r="HQ52" s="161">
        <v>342.94069968500003</v>
      </c>
      <c r="HR52" s="161">
        <v>342.60224107299996</v>
      </c>
      <c r="HS52" s="161">
        <v>410.91083505199998</v>
      </c>
      <c r="HT52" s="161">
        <v>378.648813561</v>
      </c>
      <c r="HU52" s="161">
        <v>758.37827643700007</v>
      </c>
      <c r="HV52" s="161">
        <v>178.75361067000003</v>
      </c>
      <c r="HW52" s="161">
        <v>298.87690530699996</v>
      </c>
      <c r="HX52" s="161">
        <v>365.12289758899999</v>
      </c>
      <c r="HY52" s="161">
        <v>437.28073781899997</v>
      </c>
      <c r="HZ52" s="161">
        <v>394.45075673399998</v>
      </c>
      <c r="IA52" s="161">
        <v>388.234656685</v>
      </c>
      <c r="IB52" s="161">
        <v>412.32575068800008</v>
      </c>
      <c r="IC52" s="161">
        <v>355.64025574700003</v>
      </c>
      <c r="ID52" s="161">
        <v>395.47068978499993</v>
      </c>
      <c r="IE52" s="161">
        <v>429.66036855000004</v>
      </c>
      <c r="IF52" s="161">
        <v>447.28206107400001</v>
      </c>
      <c r="IG52" s="161">
        <v>580.46591177400001</v>
      </c>
      <c r="IH52" s="161">
        <v>299.61482596100001</v>
      </c>
      <c r="II52" s="161">
        <v>371.32845624100003</v>
      </c>
      <c r="IJ52" s="161">
        <v>401.85798513800006</v>
      </c>
      <c r="IK52" s="161">
        <v>479.02433666399997</v>
      </c>
      <c r="IL52" s="161">
        <v>414.80375485600001</v>
      </c>
      <c r="IM52" s="161">
        <v>339.37392405799994</v>
      </c>
      <c r="IN52" s="161">
        <v>402.86263168800008</v>
      </c>
      <c r="IO52" s="161">
        <v>435.02445174700006</v>
      </c>
      <c r="IP52" s="161">
        <v>472.89827794899998</v>
      </c>
      <c r="IQ52" s="161">
        <v>426.3226123</v>
      </c>
      <c r="IR52" s="161">
        <v>417.41348724099993</v>
      </c>
      <c r="IS52" s="161">
        <v>646.90349418000005</v>
      </c>
      <c r="IT52" s="156">
        <v>367.97391044199998</v>
      </c>
      <c r="IU52" s="156">
        <v>358.41498361000004</v>
      </c>
      <c r="IV52" s="156">
        <v>421.251958468</v>
      </c>
      <c r="IW52" s="156">
        <v>467.43634510399994</v>
      </c>
      <c r="IX52" s="156">
        <v>396.51577592399997</v>
      </c>
      <c r="IY52" s="156">
        <v>424.10692420300006</v>
      </c>
      <c r="IZ52" s="156">
        <v>863.97430764299997</v>
      </c>
      <c r="JA52" s="156"/>
      <c r="JB52" s="156"/>
      <c r="JC52" s="156"/>
      <c r="JD52" s="156"/>
      <c r="JE52" s="156"/>
    </row>
    <row r="53" spans="1:265" s="27" customFormat="1" x14ac:dyDescent="0.25">
      <c r="A53" s="28" t="s">
        <v>13</v>
      </c>
      <c r="B53" s="29">
        <v>16.805984056</v>
      </c>
      <c r="C53" s="29">
        <v>20.200884130999999</v>
      </c>
      <c r="D53" s="29">
        <v>29.118247278000002</v>
      </c>
      <c r="E53" s="29">
        <v>24.122704330000001</v>
      </c>
      <c r="F53" s="29">
        <v>30.414046694</v>
      </c>
      <c r="G53" s="29">
        <v>30.304555990000001</v>
      </c>
      <c r="H53" s="29">
        <v>31.424022127000001</v>
      </c>
      <c r="I53" s="29">
        <v>19.012057860000002</v>
      </c>
      <c r="J53" s="29">
        <v>29.216267972000001</v>
      </c>
      <c r="K53" s="29">
        <v>27.492563347000001</v>
      </c>
      <c r="L53" s="29">
        <v>32.655560727999998</v>
      </c>
      <c r="M53" s="29">
        <v>60.248769449999998</v>
      </c>
      <c r="N53" s="29">
        <v>15.445228144000001</v>
      </c>
      <c r="O53" s="29">
        <v>24.123842691</v>
      </c>
      <c r="P53" s="29">
        <v>27.934030621999998</v>
      </c>
      <c r="Q53" s="29">
        <v>27.079317057000001</v>
      </c>
      <c r="R53" s="29">
        <v>32.186330024</v>
      </c>
      <c r="S53" s="29">
        <v>34.082058924999998</v>
      </c>
      <c r="T53" s="29">
        <v>38.203712937000006</v>
      </c>
      <c r="U53" s="29">
        <v>42.217256157000001</v>
      </c>
      <c r="V53" s="29">
        <v>39.206260214000004</v>
      </c>
      <c r="W53" s="29">
        <v>35.102978330999996</v>
      </c>
      <c r="X53" s="29">
        <v>31.683163042</v>
      </c>
      <c r="Y53" s="29">
        <v>62.739919672000006</v>
      </c>
      <c r="Z53" s="29">
        <v>7.3531309499999997</v>
      </c>
      <c r="AA53" s="29">
        <v>43.181278039000006</v>
      </c>
      <c r="AB53" s="29">
        <v>38.850522215999995</v>
      </c>
      <c r="AC53" s="29">
        <v>41.852539650000004</v>
      </c>
      <c r="AD53" s="29">
        <v>42.116948722000004</v>
      </c>
      <c r="AE53" s="29">
        <v>43.280765193999997</v>
      </c>
      <c r="AF53" s="29">
        <v>44.875958883000003</v>
      </c>
      <c r="AG53" s="29">
        <v>42.077036424000006</v>
      </c>
      <c r="AH53" s="29">
        <v>44.973168641999997</v>
      </c>
      <c r="AI53" s="29">
        <v>41.794821297000006</v>
      </c>
      <c r="AJ53" s="29">
        <v>45.908144782999997</v>
      </c>
      <c r="AK53" s="29">
        <v>70.640720231999993</v>
      </c>
      <c r="AL53" s="29">
        <v>24.162391468000003</v>
      </c>
      <c r="AM53" s="29">
        <v>29.698439887999999</v>
      </c>
      <c r="AN53" s="29">
        <v>37.925890142</v>
      </c>
      <c r="AO53" s="29">
        <v>40.882398996000006</v>
      </c>
      <c r="AP53" s="29">
        <v>45.160138130999997</v>
      </c>
      <c r="AQ53" s="29">
        <v>55.193891196999999</v>
      </c>
      <c r="AR53" s="29">
        <v>51.107192411999996</v>
      </c>
      <c r="AS53" s="29">
        <v>47.153406898999997</v>
      </c>
      <c r="AT53" s="29">
        <v>61.449554092999996</v>
      </c>
      <c r="AU53" s="29">
        <v>48.166825442000004</v>
      </c>
      <c r="AV53" s="29">
        <v>55.296429777999997</v>
      </c>
      <c r="AW53" s="29">
        <v>89.907872910000009</v>
      </c>
      <c r="AX53" s="29">
        <v>24.992571399999999</v>
      </c>
      <c r="AY53" s="29">
        <v>33.290347948000004</v>
      </c>
      <c r="AZ53" s="29">
        <v>43.507999652999999</v>
      </c>
      <c r="BA53" s="29">
        <v>49.354651104999995</v>
      </c>
      <c r="BB53" s="29">
        <v>51.081985445000001</v>
      </c>
      <c r="BC53" s="29">
        <v>54.442961813999993</v>
      </c>
      <c r="BD53" s="29">
        <v>61.871402025000002</v>
      </c>
      <c r="BE53" s="29">
        <v>66.976711890000004</v>
      </c>
      <c r="BF53" s="29">
        <v>58.728744119999995</v>
      </c>
      <c r="BG53" s="29">
        <v>64.436761024000006</v>
      </c>
      <c r="BH53" s="29">
        <v>72.707608208000011</v>
      </c>
      <c r="BI53" s="29">
        <v>93.743374402000001</v>
      </c>
      <c r="BJ53" s="29">
        <v>37.304915192999999</v>
      </c>
      <c r="BK53" s="29">
        <v>52.461360345000003</v>
      </c>
      <c r="BL53" s="29">
        <v>71.815015717000009</v>
      </c>
      <c r="BM53" s="29">
        <v>79.723947848999984</v>
      </c>
      <c r="BN53" s="29">
        <v>65.458546847999997</v>
      </c>
      <c r="BO53" s="29">
        <v>64.125654498000003</v>
      </c>
      <c r="BP53" s="29">
        <v>61.992020347999997</v>
      </c>
      <c r="BQ53" s="29">
        <v>66.461247073999999</v>
      </c>
      <c r="BR53" s="29">
        <v>71.696156363</v>
      </c>
      <c r="BS53" s="29">
        <v>58.155594303000001</v>
      </c>
      <c r="BT53" s="29">
        <v>58.759382019000007</v>
      </c>
      <c r="BU53" s="29">
        <v>132.926029895</v>
      </c>
      <c r="BV53" s="29">
        <v>41.333483604999998</v>
      </c>
      <c r="BW53" s="29">
        <v>58.720343285000013</v>
      </c>
      <c r="BX53" s="29">
        <v>92.210405367999996</v>
      </c>
      <c r="BY53" s="29">
        <v>87.862916609999999</v>
      </c>
      <c r="BZ53" s="29">
        <v>82.889686715000011</v>
      </c>
      <c r="CA53" s="29">
        <v>78.606813689000006</v>
      </c>
      <c r="CB53" s="29">
        <v>83.381535028000016</v>
      </c>
      <c r="CC53" s="29">
        <v>80.940893181999996</v>
      </c>
      <c r="CD53" s="29">
        <v>81.600393228999991</v>
      </c>
      <c r="CE53" s="29">
        <v>85.161423393999996</v>
      </c>
      <c r="CF53" s="29">
        <v>86.258740552000006</v>
      </c>
      <c r="CG53" s="29">
        <v>148.57997584200001</v>
      </c>
      <c r="CH53" s="29">
        <v>42.870691772000001</v>
      </c>
      <c r="CI53" s="29">
        <v>37.853591841000004</v>
      </c>
      <c r="CJ53" s="29">
        <v>58.158047947999997</v>
      </c>
      <c r="CK53" s="29">
        <v>60.027889653999999</v>
      </c>
      <c r="CL53" s="29">
        <v>55.870564223999992</v>
      </c>
      <c r="CM53" s="29">
        <v>245.104340595</v>
      </c>
      <c r="CN53" s="29">
        <v>96.775610497999992</v>
      </c>
      <c r="CO53" s="29">
        <v>96.48503930199999</v>
      </c>
      <c r="CP53" s="29">
        <v>54.577604688000001</v>
      </c>
      <c r="CQ53" s="29">
        <v>46.771579604999999</v>
      </c>
      <c r="CR53" s="29">
        <v>180.11192338200001</v>
      </c>
      <c r="CS53" s="29">
        <v>167.43122349200002</v>
      </c>
      <c r="CT53" s="29">
        <v>55.560929100999999</v>
      </c>
      <c r="CU53" s="29">
        <v>100.19925145399999</v>
      </c>
      <c r="CV53" s="29">
        <v>161.659989967</v>
      </c>
      <c r="CW53" s="29">
        <v>116.71331160699999</v>
      </c>
      <c r="CX53" s="29">
        <v>122.79337322400001</v>
      </c>
      <c r="CY53" s="29">
        <v>132.65816712300003</v>
      </c>
      <c r="CZ53" s="29">
        <v>125.47979170700002</v>
      </c>
      <c r="DA53" s="29">
        <v>108.689873906</v>
      </c>
      <c r="DB53" s="29">
        <v>107.68230712100001</v>
      </c>
      <c r="DC53" s="29">
        <v>102.16363439199999</v>
      </c>
      <c r="DD53" s="29">
        <v>100.53833144899998</v>
      </c>
      <c r="DE53" s="29">
        <v>189.86207984200001</v>
      </c>
      <c r="DF53" s="29">
        <v>10.854979828999999</v>
      </c>
      <c r="DG53" s="29">
        <v>155.65347553799998</v>
      </c>
      <c r="DH53" s="29">
        <v>185.97978904800001</v>
      </c>
      <c r="DI53" s="29">
        <v>217.52188673800001</v>
      </c>
      <c r="DJ53" s="29">
        <v>238.90941566600003</v>
      </c>
      <c r="DK53" s="29">
        <v>150.32043685700003</v>
      </c>
      <c r="DL53" s="29">
        <v>173.16525637499998</v>
      </c>
      <c r="DM53" s="29">
        <v>158.24312516699999</v>
      </c>
      <c r="DN53" s="29">
        <v>129.12306553400001</v>
      </c>
      <c r="DO53" s="29">
        <v>154.222871572</v>
      </c>
      <c r="DP53" s="29">
        <v>224.87133736299998</v>
      </c>
      <c r="DQ53" s="29">
        <v>299.66027390900001</v>
      </c>
      <c r="DR53" s="29">
        <v>168.77401256700003</v>
      </c>
      <c r="DS53" s="29">
        <v>197.34925366499999</v>
      </c>
      <c r="DT53" s="29">
        <v>147.52779904499999</v>
      </c>
      <c r="DU53" s="29">
        <v>168.94496740900001</v>
      </c>
      <c r="DV53" s="29">
        <v>186.606407932</v>
      </c>
      <c r="DW53" s="29">
        <v>166.92477174299998</v>
      </c>
      <c r="DX53" s="29">
        <v>155.98208634700001</v>
      </c>
      <c r="DY53" s="29">
        <v>144.82383976099999</v>
      </c>
      <c r="DZ53" s="29">
        <v>159.73018325500001</v>
      </c>
      <c r="EA53" s="29">
        <v>176.55920078</v>
      </c>
      <c r="EB53" s="29">
        <v>165.65615269199998</v>
      </c>
      <c r="EC53" s="29">
        <v>271.59878273300001</v>
      </c>
      <c r="ED53" s="29">
        <v>132.56064840400001</v>
      </c>
      <c r="EE53" s="29">
        <v>207.30648416299999</v>
      </c>
      <c r="EF53" s="29">
        <v>244.62764452200003</v>
      </c>
      <c r="EG53" s="29">
        <v>176.753902377</v>
      </c>
      <c r="EH53" s="29">
        <v>185.69725905599995</v>
      </c>
      <c r="EI53" s="29">
        <v>379.15219875800005</v>
      </c>
      <c r="EJ53" s="29">
        <v>250.17178297399997</v>
      </c>
      <c r="EK53" s="29">
        <v>178.143870932</v>
      </c>
      <c r="EL53" s="29">
        <v>192.39581350900002</v>
      </c>
      <c r="EM53" s="29">
        <v>184.59707040399999</v>
      </c>
      <c r="EN53" s="29">
        <v>210.764760717</v>
      </c>
      <c r="EO53" s="29">
        <v>281.47759107500002</v>
      </c>
      <c r="EP53" s="29">
        <v>50.346605464999996</v>
      </c>
      <c r="EQ53" s="29">
        <v>233.83910542500001</v>
      </c>
      <c r="ER53" s="29">
        <v>215.23615274399998</v>
      </c>
      <c r="ES53" s="29">
        <v>189.786544437</v>
      </c>
      <c r="ET53" s="29">
        <v>194.218130672</v>
      </c>
      <c r="EU53" s="29">
        <v>255.81648111299998</v>
      </c>
      <c r="EV53" s="29">
        <v>329.25029434700002</v>
      </c>
      <c r="EW53" s="29">
        <v>192.25427079899995</v>
      </c>
      <c r="EX53" s="29">
        <v>208.55339541399999</v>
      </c>
      <c r="EY53" s="29">
        <v>184.39438608400002</v>
      </c>
      <c r="EZ53" s="29">
        <v>186.56165160700002</v>
      </c>
      <c r="FA53" s="29">
        <v>325.64217379899998</v>
      </c>
      <c r="FB53" s="29">
        <v>157.98686274599999</v>
      </c>
      <c r="FC53" s="29">
        <v>316.92429028500004</v>
      </c>
      <c r="FD53" s="29">
        <v>209.15901172599999</v>
      </c>
      <c r="FE53" s="29">
        <v>225.52668555999998</v>
      </c>
      <c r="FF53" s="29">
        <v>203.13245683099996</v>
      </c>
      <c r="FG53" s="29">
        <v>204.08030385300003</v>
      </c>
      <c r="FH53" s="29">
        <v>200.69906630200001</v>
      </c>
      <c r="FI53" s="29">
        <v>205.31962964899998</v>
      </c>
      <c r="FJ53" s="29">
        <v>252.338639551</v>
      </c>
      <c r="FK53" s="29">
        <v>194.21165241599999</v>
      </c>
      <c r="FL53" s="29">
        <v>187.22707831800003</v>
      </c>
      <c r="FM53" s="29">
        <v>300.099800453</v>
      </c>
      <c r="FN53" s="29">
        <v>215.02634494</v>
      </c>
      <c r="FO53" s="29">
        <v>257.96706353899998</v>
      </c>
      <c r="FP53" s="29">
        <v>254.20926917699998</v>
      </c>
      <c r="FQ53" s="29">
        <v>272.45320788699996</v>
      </c>
      <c r="FR53" s="29">
        <v>229.43776863099998</v>
      </c>
      <c r="FS53" s="29">
        <v>240.56213568299998</v>
      </c>
      <c r="FT53" s="29">
        <v>214.458235804</v>
      </c>
      <c r="FU53" s="29">
        <v>175.02662086299995</v>
      </c>
      <c r="FV53" s="29">
        <v>216.38287396000004</v>
      </c>
      <c r="FW53" s="29">
        <v>195.72910191</v>
      </c>
      <c r="FX53" s="29">
        <v>189.45195053499998</v>
      </c>
      <c r="FY53" s="29">
        <v>296.25563512400004</v>
      </c>
      <c r="FZ53" s="29">
        <v>124.772780055</v>
      </c>
      <c r="GA53" s="29">
        <v>319.98408295600001</v>
      </c>
      <c r="GB53" s="25">
        <v>254.58757993199998</v>
      </c>
      <c r="GC53" s="25">
        <v>242.38541536899999</v>
      </c>
      <c r="GD53" s="25">
        <v>204.47390823399994</v>
      </c>
      <c r="GE53" s="25">
        <v>237.04541385600004</v>
      </c>
      <c r="GF53" s="25">
        <v>236.553387249</v>
      </c>
      <c r="GG53" s="25">
        <v>189.07799764499998</v>
      </c>
      <c r="GH53" s="25">
        <v>239.39601325799998</v>
      </c>
      <c r="GI53" s="25">
        <v>247.421913171</v>
      </c>
      <c r="GJ53" s="25">
        <v>250.50084935600003</v>
      </c>
      <c r="GK53" s="25">
        <v>370.51043251599998</v>
      </c>
      <c r="GL53" s="26">
        <v>169.117060885</v>
      </c>
      <c r="GM53" s="26">
        <v>225.60132692699997</v>
      </c>
      <c r="GN53" s="26">
        <v>276.79219692400005</v>
      </c>
      <c r="GO53" s="26">
        <v>237.89888585699995</v>
      </c>
      <c r="GP53" s="26">
        <v>284.94348504200002</v>
      </c>
      <c r="GQ53" s="26">
        <v>253.55628886400001</v>
      </c>
      <c r="GR53" s="26">
        <v>247.88898621899997</v>
      </c>
      <c r="GS53" s="26">
        <v>254.19496274299999</v>
      </c>
      <c r="GT53" s="26">
        <v>226.28365650800001</v>
      </c>
      <c r="GU53" s="26">
        <v>241.22398978999999</v>
      </c>
      <c r="GV53" s="26">
        <v>289.03644607999996</v>
      </c>
      <c r="GW53" s="26">
        <v>389.32624622999992</v>
      </c>
      <c r="GX53" s="159">
        <v>190.28405762299997</v>
      </c>
      <c r="GY53" s="159">
        <v>236.825137595</v>
      </c>
      <c r="GZ53" s="159">
        <v>257.98765522200006</v>
      </c>
      <c r="HA53" s="159">
        <v>245.48238980199997</v>
      </c>
      <c r="HB53" s="159">
        <v>287.24945634300002</v>
      </c>
      <c r="HC53" s="159">
        <v>260.59406391700003</v>
      </c>
      <c r="HD53" s="159">
        <v>243.82386563900005</v>
      </c>
      <c r="HE53" s="159">
        <v>225.81579320600002</v>
      </c>
      <c r="HF53" s="159">
        <v>446.022141514</v>
      </c>
      <c r="HG53" s="159">
        <v>286.38313121799996</v>
      </c>
      <c r="HH53" s="159">
        <v>328.60897375600001</v>
      </c>
      <c r="HI53" s="159">
        <v>434.63644425800004</v>
      </c>
      <c r="HJ53" s="164">
        <v>180.843473754</v>
      </c>
      <c r="HK53" s="164">
        <v>237.661585027</v>
      </c>
      <c r="HL53" s="164">
        <v>266.45828618000002</v>
      </c>
      <c r="HM53" s="164">
        <v>264.07780742400001</v>
      </c>
      <c r="HN53" s="164">
        <v>281.40344815100002</v>
      </c>
      <c r="HO53" s="164">
        <v>294.91593565599999</v>
      </c>
      <c r="HP53" s="164">
        <v>283.89934567699999</v>
      </c>
      <c r="HQ53" s="164">
        <v>263.449292662</v>
      </c>
      <c r="HR53" s="164">
        <v>269.56685088899997</v>
      </c>
      <c r="HS53" s="164">
        <v>281.856193018</v>
      </c>
      <c r="HT53" s="164">
        <v>267.917039461</v>
      </c>
      <c r="HU53" s="164">
        <v>489.81014202100005</v>
      </c>
      <c r="HV53" s="164">
        <v>175.00471826200004</v>
      </c>
      <c r="HW53" s="164">
        <v>225.46952313999998</v>
      </c>
      <c r="HX53" s="164">
        <v>279.27905410800003</v>
      </c>
      <c r="HY53" s="164">
        <v>273.92907905299995</v>
      </c>
      <c r="HZ53" s="164">
        <v>283.17093949899999</v>
      </c>
      <c r="IA53" s="164">
        <v>256.19563665800001</v>
      </c>
      <c r="IB53" s="164">
        <v>293.65308302100004</v>
      </c>
      <c r="IC53" s="164">
        <v>264.17495083300003</v>
      </c>
      <c r="ID53" s="164">
        <v>283.58415146399994</v>
      </c>
      <c r="IE53" s="164">
        <v>248.50498493600003</v>
      </c>
      <c r="IF53" s="164">
        <v>284.76021459600003</v>
      </c>
      <c r="IG53" s="164">
        <v>433.861578614</v>
      </c>
      <c r="IH53" s="164">
        <v>202.96262200300001</v>
      </c>
      <c r="II53" s="164">
        <v>272.46587209600006</v>
      </c>
      <c r="IJ53" s="164">
        <v>302.55868385800005</v>
      </c>
      <c r="IK53" s="164">
        <v>324.99023718399997</v>
      </c>
      <c r="IL53" s="164">
        <v>290.82408961499999</v>
      </c>
      <c r="IM53" s="164">
        <v>233.73494453099997</v>
      </c>
      <c r="IN53" s="164">
        <v>268.02734554200003</v>
      </c>
      <c r="IO53" s="164">
        <v>293.55282689500007</v>
      </c>
      <c r="IP53" s="164">
        <v>318.86231609399994</v>
      </c>
      <c r="IQ53" s="164">
        <v>302.00473181899997</v>
      </c>
      <c r="IR53" s="164">
        <v>292.66930648999994</v>
      </c>
      <c r="IS53" s="164">
        <v>451.91310737500004</v>
      </c>
      <c r="IT53" s="159">
        <v>240.46888030199997</v>
      </c>
      <c r="IU53" s="159">
        <v>261.28286626300002</v>
      </c>
      <c r="IV53" s="159">
        <v>309.09872900900001</v>
      </c>
      <c r="IW53" s="159">
        <v>324.89001471599994</v>
      </c>
      <c r="IX53" s="159">
        <v>299.83299377099996</v>
      </c>
      <c r="IY53" s="159">
        <v>290.89957685900004</v>
      </c>
      <c r="IZ53" s="159">
        <v>418.64382420099997</v>
      </c>
      <c r="JA53" s="159"/>
      <c r="JB53" s="159"/>
      <c r="JC53" s="159"/>
      <c r="JD53" s="159"/>
      <c r="JE53" s="159"/>
    </row>
    <row r="54" spans="1:265" x14ac:dyDescent="0.25">
      <c r="A54" s="13" t="s">
        <v>14</v>
      </c>
      <c r="B54" s="14">
        <v>0</v>
      </c>
      <c r="C54" s="14">
        <v>9.392534000000001E-2</v>
      </c>
      <c r="D54" s="14">
        <v>5.6919993360000003</v>
      </c>
      <c r="E54" s="14">
        <v>8.5797626380000001</v>
      </c>
      <c r="F54" s="14">
        <v>13.293649386</v>
      </c>
      <c r="G54" s="14">
        <v>16.272308581000001</v>
      </c>
      <c r="H54" s="14">
        <v>17.846574007000001</v>
      </c>
      <c r="I54" s="14">
        <v>7.0263999999999998</v>
      </c>
      <c r="J54" s="14">
        <v>7.7282640789999997</v>
      </c>
      <c r="K54" s="14">
        <v>25.002397676000001</v>
      </c>
      <c r="L54" s="14">
        <v>21.588726610999998</v>
      </c>
      <c r="M54" s="14">
        <v>80.763064536000002</v>
      </c>
      <c r="N54" s="14">
        <v>0</v>
      </c>
      <c r="O54" s="14">
        <v>0</v>
      </c>
      <c r="P54" s="14">
        <v>0.47326067999999999</v>
      </c>
      <c r="Q54" s="14">
        <v>8.0077539370000004</v>
      </c>
      <c r="R54" s="14">
        <v>17.095114675999998</v>
      </c>
      <c r="S54" s="14">
        <v>10.398274871</v>
      </c>
      <c r="T54" s="14">
        <v>17.870164077000002</v>
      </c>
      <c r="U54" s="14">
        <v>32.452765817</v>
      </c>
      <c r="V54" s="14">
        <v>29.296633568999997</v>
      </c>
      <c r="W54" s="14">
        <v>55.949628842999999</v>
      </c>
      <c r="X54" s="14">
        <v>25.782516298000001</v>
      </c>
      <c r="Y54" s="14">
        <v>73.833461695000011</v>
      </c>
      <c r="Z54" s="14">
        <v>0</v>
      </c>
      <c r="AA54" s="14">
        <v>22.790911487000002</v>
      </c>
      <c r="AB54" s="14">
        <v>13.970582884000001</v>
      </c>
      <c r="AC54" s="14">
        <v>25.145919743</v>
      </c>
      <c r="AD54" s="14">
        <v>30.43094949</v>
      </c>
      <c r="AE54" s="14">
        <v>31.178975622999999</v>
      </c>
      <c r="AF54" s="14">
        <v>48.933506663999999</v>
      </c>
      <c r="AG54" s="14">
        <v>39.947490567000003</v>
      </c>
      <c r="AH54" s="14">
        <v>40.629562450999998</v>
      </c>
      <c r="AI54" s="14">
        <v>58.852159102000002</v>
      </c>
      <c r="AJ54" s="14">
        <v>72.072083147000001</v>
      </c>
      <c r="AK54" s="14">
        <v>60.600358805999996</v>
      </c>
      <c r="AL54" s="14">
        <v>0.6</v>
      </c>
      <c r="AM54" s="14">
        <v>5.6594918129999998</v>
      </c>
      <c r="AN54" s="14">
        <v>18.865798525999999</v>
      </c>
      <c r="AO54" s="14">
        <v>39.879370605999995</v>
      </c>
      <c r="AP54" s="14">
        <v>34.600520279000001</v>
      </c>
      <c r="AQ54" s="14">
        <v>58.657522817</v>
      </c>
      <c r="AR54" s="14">
        <v>36.765493337999999</v>
      </c>
      <c r="AS54" s="14">
        <v>42.672671573999999</v>
      </c>
      <c r="AT54" s="14">
        <v>48.248580226000009</v>
      </c>
      <c r="AU54" s="14">
        <v>34.765280809000004</v>
      </c>
      <c r="AV54" s="14">
        <v>13.685928983</v>
      </c>
      <c r="AW54" s="14">
        <v>178.11880104799999</v>
      </c>
      <c r="AX54" s="14">
        <v>0</v>
      </c>
      <c r="AY54" s="14">
        <v>24.441115371999999</v>
      </c>
      <c r="AZ54" s="14">
        <v>31.169164458000001</v>
      </c>
      <c r="BA54" s="14">
        <v>25.35997076</v>
      </c>
      <c r="BB54" s="14">
        <v>41.921316794999996</v>
      </c>
      <c r="BC54" s="14">
        <v>37.062726015000003</v>
      </c>
      <c r="BD54" s="14">
        <v>46.337411736</v>
      </c>
      <c r="BE54" s="14">
        <v>60.186553782000004</v>
      </c>
      <c r="BF54" s="14">
        <v>50.096647494000003</v>
      </c>
      <c r="BG54" s="14">
        <v>59.183456699000004</v>
      </c>
      <c r="BH54" s="14">
        <v>70.470621956000002</v>
      </c>
      <c r="BI54" s="14">
        <v>132.62818431400001</v>
      </c>
      <c r="BJ54" s="14">
        <v>0</v>
      </c>
      <c r="BK54" s="14">
        <v>56.210124773999993</v>
      </c>
      <c r="BL54" s="14">
        <v>61.409321571000007</v>
      </c>
      <c r="BM54" s="14">
        <v>73.017306712999996</v>
      </c>
      <c r="BN54" s="14">
        <v>18.090563862</v>
      </c>
      <c r="BO54" s="14">
        <v>36.419039280999996</v>
      </c>
      <c r="BP54" s="14">
        <v>47.466682769000002</v>
      </c>
      <c r="BQ54" s="14">
        <v>18.126768894000001</v>
      </c>
      <c r="BR54" s="14">
        <v>50.92182300999999</v>
      </c>
      <c r="BS54" s="14">
        <v>43.924714209000008</v>
      </c>
      <c r="BT54" s="14">
        <v>51.813048198999994</v>
      </c>
      <c r="BU54" s="14">
        <v>142.476312041</v>
      </c>
      <c r="BV54" s="14">
        <v>0.14133999999999999</v>
      </c>
      <c r="BW54" s="14">
        <v>32.403148526999999</v>
      </c>
      <c r="BX54" s="14">
        <v>105.65518511499999</v>
      </c>
      <c r="BY54" s="14">
        <v>49.251571276</v>
      </c>
      <c r="BZ54" s="14">
        <v>59.664100850000004</v>
      </c>
      <c r="CA54" s="14">
        <v>62.655967698999994</v>
      </c>
      <c r="CB54" s="14">
        <v>61.168027087999995</v>
      </c>
      <c r="CC54" s="14">
        <v>73.624585361000001</v>
      </c>
      <c r="CD54" s="14">
        <v>84.571098031000005</v>
      </c>
      <c r="CE54" s="14">
        <v>176.99080275900002</v>
      </c>
      <c r="CF54" s="14">
        <v>102.367440914</v>
      </c>
      <c r="CG54" s="14">
        <v>211.62079817199998</v>
      </c>
      <c r="CH54" s="14">
        <v>0.18930276299999999</v>
      </c>
      <c r="CI54" s="14">
        <v>72.970027094000002</v>
      </c>
      <c r="CJ54" s="14">
        <v>48.138763580999999</v>
      </c>
      <c r="CK54" s="14">
        <v>53.720374421000002</v>
      </c>
      <c r="CL54" s="14">
        <v>53.589084602999996</v>
      </c>
      <c r="CM54" s="14">
        <v>77.296838270999999</v>
      </c>
      <c r="CN54" s="14">
        <v>51.902467416000007</v>
      </c>
      <c r="CO54" s="14">
        <v>62.138258544000003</v>
      </c>
      <c r="CP54" s="14">
        <v>76.049897793999989</v>
      </c>
      <c r="CQ54" s="14">
        <v>40.412089365000007</v>
      </c>
      <c r="CR54" s="14">
        <v>54.072437191000006</v>
      </c>
      <c r="CS54" s="14">
        <v>166.99865040500001</v>
      </c>
      <c r="CT54" s="14">
        <v>10.058010207999999</v>
      </c>
      <c r="CU54" s="14">
        <v>10.025552247</v>
      </c>
      <c r="CV54" s="14">
        <v>85.704390465000003</v>
      </c>
      <c r="CW54" s="14">
        <v>60.126992119000001</v>
      </c>
      <c r="CX54" s="14">
        <v>67.643902854999993</v>
      </c>
      <c r="CY54" s="14">
        <v>84.566457686999996</v>
      </c>
      <c r="CZ54" s="14">
        <v>105.24124900299999</v>
      </c>
      <c r="DA54" s="14">
        <v>79.273412074999996</v>
      </c>
      <c r="DB54" s="14">
        <v>51.689452324999998</v>
      </c>
      <c r="DC54" s="14">
        <v>100.54622754299999</v>
      </c>
      <c r="DD54" s="14">
        <v>84.241136733999994</v>
      </c>
      <c r="DE54" s="14">
        <v>296.79805481599999</v>
      </c>
      <c r="DF54" s="14">
        <v>4.7171129999999999E-2</v>
      </c>
      <c r="DG54" s="14">
        <v>168.22772709900002</v>
      </c>
      <c r="DH54" s="14">
        <v>116.15238824699999</v>
      </c>
      <c r="DI54" s="14">
        <v>158.40558402899998</v>
      </c>
      <c r="DJ54" s="14">
        <v>123.996194729</v>
      </c>
      <c r="DK54" s="14">
        <v>128.871906674</v>
      </c>
      <c r="DL54" s="14">
        <v>141.57925615299999</v>
      </c>
      <c r="DM54" s="14">
        <v>92.048899708999997</v>
      </c>
      <c r="DN54" s="14">
        <v>28.131381094000002</v>
      </c>
      <c r="DO54" s="14">
        <v>125.95715312300001</v>
      </c>
      <c r="DP54" s="14">
        <v>416.67448388399998</v>
      </c>
      <c r="DQ54" s="14">
        <v>166.08362558300001</v>
      </c>
      <c r="DR54" s="14">
        <v>265.39950527800005</v>
      </c>
      <c r="DS54" s="14">
        <v>133.34896265</v>
      </c>
      <c r="DT54" s="14">
        <v>171.49831533700001</v>
      </c>
      <c r="DU54" s="14">
        <v>90.077834734999996</v>
      </c>
      <c r="DV54" s="14">
        <v>106.879768016</v>
      </c>
      <c r="DW54" s="14">
        <v>56.343407228000004</v>
      </c>
      <c r="DX54" s="14">
        <v>97.300346642000008</v>
      </c>
      <c r="DY54" s="14">
        <v>69.150333423999996</v>
      </c>
      <c r="DZ54" s="14">
        <v>81.363589314999984</v>
      </c>
      <c r="EA54" s="14">
        <v>81.060031334999991</v>
      </c>
      <c r="EB54" s="14">
        <v>87.193725540000003</v>
      </c>
      <c r="EC54" s="14">
        <v>325.84762316500002</v>
      </c>
      <c r="ED54" s="14">
        <v>11.702292868000001</v>
      </c>
      <c r="EE54" s="14">
        <v>242.73846032100002</v>
      </c>
      <c r="EF54" s="14">
        <v>82.853586191000005</v>
      </c>
      <c r="EG54" s="14">
        <v>76.787739907000017</v>
      </c>
      <c r="EH54" s="14">
        <v>89.302708149000011</v>
      </c>
      <c r="EI54" s="14">
        <v>166.18360161699999</v>
      </c>
      <c r="EJ54" s="14">
        <v>198.641813703</v>
      </c>
      <c r="EK54" s="14">
        <v>122.74891897299999</v>
      </c>
      <c r="EL54" s="14">
        <v>127.37059949200001</v>
      </c>
      <c r="EM54" s="14">
        <v>92.638595294000012</v>
      </c>
      <c r="EN54" s="14">
        <v>210.045635116</v>
      </c>
      <c r="EO54" s="14">
        <v>174.27989550800001</v>
      </c>
      <c r="EP54" s="14">
        <v>113.04487741399998</v>
      </c>
      <c r="EQ54" s="14">
        <v>72.759666718000005</v>
      </c>
      <c r="ER54" s="14">
        <v>150.32326617199999</v>
      </c>
      <c r="ES54" s="14">
        <v>118.82070622399999</v>
      </c>
      <c r="ET54" s="14">
        <v>126.54403100599998</v>
      </c>
      <c r="EU54" s="14">
        <v>230.05366506999999</v>
      </c>
      <c r="EV54" s="14">
        <v>241.73215827300001</v>
      </c>
      <c r="EW54" s="14">
        <v>136.41337870899997</v>
      </c>
      <c r="EX54" s="14">
        <v>149.64905333499999</v>
      </c>
      <c r="EY54" s="14">
        <v>72.956799813000003</v>
      </c>
      <c r="EZ54" s="14">
        <v>106.872785681</v>
      </c>
      <c r="FA54" s="14">
        <v>286.49856674999995</v>
      </c>
      <c r="FB54" s="14">
        <v>97.553862071999987</v>
      </c>
      <c r="FC54" s="14">
        <v>257.01598232999999</v>
      </c>
      <c r="FD54" s="14">
        <v>155.25444152200001</v>
      </c>
      <c r="FE54" s="14">
        <v>103.53927611099999</v>
      </c>
      <c r="FF54" s="14">
        <v>167.41657349899998</v>
      </c>
      <c r="FG54" s="14">
        <v>141.499615205</v>
      </c>
      <c r="FH54" s="14">
        <v>107.34130257900001</v>
      </c>
      <c r="FI54" s="14">
        <v>103.70247333099999</v>
      </c>
      <c r="FJ54" s="14">
        <v>188.63049773999998</v>
      </c>
      <c r="FK54" s="14">
        <v>136.10598560400001</v>
      </c>
      <c r="FL54" s="14">
        <v>98.449010397000009</v>
      </c>
      <c r="FM54" s="14">
        <v>134.12450181299999</v>
      </c>
      <c r="FN54" s="14">
        <v>302.48040673600002</v>
      </c>
      <c r="FO54" s="14">
        <v>20.901927173000001</v>
      </c>
      <c r="FP54" s="14">
        <v>103.55490953200001</v>
      </c>
      <c r="FQ54" s="14">
        <v>256.26962852600002</v>
      </c>
      <c r="FR54" s="14">
        <v>116.405302738</v>
      </c>
      <c r="FS54" s="14">
        <v>99.546197461999995</v>
      </c>
      <c r="FT54" s="14">
        <v>132.63084743799999</v>
      </c>
      <c r="FU54" s="14">
        <v>151.016609558</v>
      </c>
      <c r="FV54" s="14">
        <v>129.70680147899998</v>
      </c>
      <c r="FW54" s="14">
        <v>172.10357819600003</v>
      </c>
      <c r="FX54" s="14">
        <v>197.568650459</v>
      </c>
      <c r="FY54" s="14">
        <v>138.34172987100001</v>
      </c>
      <c r="FZ54" s="14">
        <v>2.7592713760000001</v>
      </c>
      <c r="GA54" s="14">
        <v>272.34851942299997</v>
      </c>
      <c r="GB54" s="6">
        <v>167.56930974999997</v>
      </c>
      <c r="GC54" s="6">
        <v>163.44552812200001</v>
      </c>
      <c r="GD54" s="6">
        <v>138.36926105000001</v>
      </c>
      <c r="GE54" s="6">
        <v>127.88703486099999</v>
      </c>
      <c r="GF54" s="6">
        <v>190.93892433199997</v>
      </c>
      <c r="GG54" s="6">
        <v>136.714089968</v>
      </c>
      <c r="GH54" s="6">
        <v>83.842531700000009</v>
      </c>
      <c r="GI54" s="6">
        <v>178.46463152000001</v>
      </c>
      <c r="GJ54" s="6">
        <v>179.63492011</v>
      </c>
      <c r="GK54" s="6">
        <v>177.687711592</v>
      </c>
      <c r="GL54" s="7">
        <v>94.814587034000013</v>
      </c>
      <c r="GM54" s="7">
        <v>228.407902772</v>
      </c>
      <c r="GN54" s="7">
        <v>217.51804383000001</v>
      </c>
      <c r="GO54" s="7">
        <v>116.088254961</v>
      </c>
      <c r="GP54" s="7">
        <v>186.12933832199997</v>
      </c>
      <c r="GQ54" s="7">
        <v>106.583106382</v>
      </c>
      <c r="GR54" s="7">
        <v>119.89407038600001</v>
      </c>
      <c r="GS54" s="7">
        <v>98.799548979999997</v>
      </c>
      <c r="GT54" s="7">
        <v>82.532737056000002</v>
      </c>
      <c r="GU54" s="7">
        <v>94.932021613999993</v>
      </c>
      <c r="GV54" s="7">
        <v>77.445877085000006</v>
      </c>
      <c r="GW54" s="7">
        <v>144.65330577</v>
      </c>
      <c r="GX54" s="156">
        <v>113.567950461</v>
      </c>
      <c r="GY54" s="156">
        <v>80.152369496999995</v>
      </c>
      <c r="GZ54" s="156">
        <v>89.256282745000007</v>
      </c>
      <c r="HA54" s="156">
        <v>110.04710813600001</v>
      </c>
      <c r="HB54" s="156">
        <v>45.086054021000002</v>
      </c>
      <c r="HC54" s="156">
        <v>52.100748574000001</v>
      </c>
      <c r="HD54" s="156">
        <v>59.144260837000004</v>
      </c>
      <c r="HE54" s="156">
        <v>45.480338414999999</v>
      </c>
      <c r="HF54" s="156">
        <v>121.12364394600002</v>
      </c>
      <c r="HG54" s="156">
        <v>60.364796435000002</v>
      </c>
      <c r="HH54" s="156">
        <v>79.597859505000002</v>
      </c>
      <c r="HI54" s="156">
        <v>222.76214396400002</v>
      </c>
      <c r="HJ54" s="161">
        <v>0.49793733700000004</v>
      </c>
      <c r="HK54" s="161">
        <v>148.255804918</v>
      </c>
      <c r="HL54" s="161">
        <v>94.394843419999987</v>
      </c>
      <c r="HM54" s="161">
        <v>161.24230535699996</v>
      </c>
      <c r="HN54" s="161">
        <v>98.354831249000014</v>
      </c>
      <c r="HO54" s="161">
        <v>81.250427215000002</v>
      </c>
      <c r="HP54" s="161">
        <v>91.243303795000003</v>
      </c>
      <c r="HQ54" s="161">
        <v>79.491407023000008</v>
      </c>
      <c r="HR54" s="161">
        <v>73.035390184000008</v>
      </c>
      <c r="HS54" s="161">
        <v>129.05464203399998</v>
      </c>
      <c r="HT54" s="161">
        <v>110.73177410000001</v>
      </c>
      <c r="HU54" s="161">
        <v>268.56813441599996</v>
      </c>
      <c r="HV54" s="161">
        <v>3.7488924080000001</v>
      </c>
      <c r="HW54" s="161">
        <v>73.407382166999994</v>
      </c>
      <c r="HX54" s="161">
        <v>85.843843480999993</v>
      </c>
      <c r="HY54" s="161">
        <v>163.35165876600001</v>
      </c>
      <c r="HZ54" s="161">
        <v>111.279817235</v>
      </c>
      <c r="IA54" s="161">
        <v>132.03902002700002</v>
      </c>
      <c r="IB54" s="161">
        <v>118.67266766700001</v>
      </c>
      <c r="IC54" s="161">
        <v>91.465304913999987</v>
      </c>
      <c r="ID54" s="161">
        <v>111.886538321</v>
      </c>
      <c r="IE54" s="161">
        <v>181.15538361399999</v>
      </c>
      <c r="IF54" s="161">
        <v>162.52184647800001</v>
      </c>
      <c r="IG54" s="161">
        <v>146.60433316000001</v>
      </c>
      <c r="IH54" s="161">
        <v>96.652203958000001</v>
      </c>
      <c r="II54" s="161">
        <v>98.862584145</v>
      </c>
      <c r="IJ54" s="161">
        <v>99.299301279999995</v>
      </c>
      <c r="IK54" s="161">
        <v>154.03409948000001</v>
      </c>
      <c r="IL54" s="161">
        <v>123.97966524100001</v>
      </c>
      <c r="IM54" s="161">
        <v>105.63897952699999</v>
      </c>
      <c r="IN54" s="161">
        <v>134.83528614600002</v>
      </c>
      <c r="IO54" s="161">
        <v>141.47162485200002</v>
      </c>
      <c r="IP54" s="161">
        <v>154.03596185500001</v>
      </c>
      <c r="IQ54" s="161">
        <v>124.31788048100002</v>
      </c>
      <c r="IR54" s="161">
        <v>124.744180751</v>
      </c>
      <c r="IS54" s="161">
        <v>194.99038680499999</v>
      </c>
      <c r="IT54" s="156">
        <v>127.50503014</v>
      </c>
      <c r="IU54" s="156">
        <v>97.132117346999991</v>
      </c>
      <c r="IV54" s="156">
        <v>112.15322945899999</v>
      </c>
      <c r="IW54" s="156">
        <v>142.546330388</v>
      </c>
      <c r="IX54" s="156">
        <v>96.682782152999991</v>
      </c>
      <c r="IY54" s="156">
        <v>133.207347344</v>
      </c>
      <c r="IZ54" s="156">
        <v>445.330483442</v>
      </c>
      <c r="JA54" s="156"/>
      <c r="JB54" s="156"/>
      <c r="JC54" s="156"/>
      <c r="JD54" s="156"/>
      <c r="JE54" s="156"/>
    </row>
    <row r="55" spans="1:265" s="27" customFormat="1" x14ac:dyDescent="0.25">
      <c r="A55" s="28" t="s">
        <v>35</v>
      </c>
      <c r="B55" s="29">
        <v>71.074951000000013</v>
      </c>
      <c r="C55" s="29">
        <v>71.449133728999996</v>
      </c>
      <c r="D55" s="29">
        <v>72.577503191999995</v>
      </c>
      <c r="E55" s="29">
        <v>73.087695015999998</v>
      </c>
      <c r="F55" s="29">
        <v>73.691335201999991</v>
      </c>
      <c r="G55" s="29">
        <v>75.193315506999994</v>
      </c>
      <c r="H55" s="29">
        <v>75.076807719999991</v>
      </c>
      <c r="I55" s="29">
        <v>75.158258710000013</v>
      </c>
      <c r="J55" s="29">
        <v>74.647624777000004</v>
      </c>
      <c r="K55" s="29">
        <v>75.218873841000004</v>
      </c>
      <c r="L55" s="29">
        <v>78.018579887000001</v>
      </c>
      <c r="M55" s="29">
        <v>145.710186088</v>
      </c>
      <c r="N55" s="29">
        <v>72.644384697000007</v>
      </c>
      <c r="O55" s="29">
        <v>73.301810293000003</v>
      </c>
      <c r="P55" s="29">
        <v>76.056815360000016</v>
      </c>
      <c r="Q55" s="29">
        <v>74.798975628999997</v>
      </c>
      <c r="R55" s="29">
        <v>75.942538807000005</v>
      </c>
      <c r="S55" s="29">
        <v>1.9407417430000002</v>
      </c>
      <c r="T55" s="29">
        <v>154.96850677500001</v>
      </c>
      <c r="U55" s="29">
        <v>77.724489470000009</v>
      </c>
      <c r="V55" s="29">
        <v>9.8951361609999999</v>
      </c>
      <c r="W55" s="29">
        <v>156.81579504499999</v>
      </c>
      <c r="X55" s="29">
        <v>80.733147117000001</v>
      </c>
      <c r="Y55" s="29">
        <v>111.14984113</v>
      </c>
      <c r="Z55" s="29">
        <v>55.485869911000002</v>
      </c>
      <c r="AA55" s="29">
        <v>112.91905761699999</v>
      </c>
      <c r="AB55" s="29">
        <v>89.238728932000001</v>
      </c>
      <c r="AC55" s="29">
        <v>87.750503280000004</v>
      </c>
      <c r="AD55" s="29">
        <v>88.499035654000011</v>
      </c>
      <c r="AE55" s="29">
        <v>95.032492139999988</v>
      </c>
      <c r="AF55" s="29">
        <v>122.77013897299999</v>
      </c>
      <c r="AG55" s="29">
        <v>96.758591938000009</v>
      </c>
      <c r="AH55" s="29">
        <v>93.667887081000003</v>
      </c>
      <c r="AI55" s="29">
        <v>93.646477365999999</v>
      </c>
      <c r="AJ55" s="29">
        <v>93.447664113000002</v>
      </c>
      <c r="AK55" s="29">
        <v>124.14292353099998</v>
      </c>
      <c r="AL55" s="29">
        <v>94.617402780000006</v>
      </c>
      <c r="AM55" s="29">
        <v>99.534505339000006</v>
      </c>
      <c r="AN55" s="29">
        <v>98.575673800999994</v>
      </c>
      <c r="AO55" s="29">
        <v>98.255128120999998</v>
      </c>
      <c r="AP55" s="29">
        <v>142.24278755500001</v>
      </c>
      <c r="AQ55" s="29">
        <v>98.358132581000007</v>
      </c>
      <c r="AR55" s="29">
        <v>100.72538216800001</v>
      </c>
      <c r="AS55" s="29">
        <v>99.668258534999993</v>
      </c>
      <c r="AT55" s="29">
        <v>99.50569390199999</v>
      </c>
      <c r="AU55" s="29">
        <v>98.741710828999999</v>
      </c>
      <c r="AV55" s="29">
        <v>100.811057612</v>
      </c>
      <c r="AW55" s="29">
        <v>161.91646080099997</v>
      </c>
      <c r="AX55" s="29">
        <v>99.704999147999999</v>
      </c>
      <c r="AY55" s="29">
        <v>101.9603327</v>
      </c>
      <c r="AZ55" s="29">
        <v>134.38780029099999</v>
      </c>
      <c r="BA55" s="29">
        <v>102.304209069</v>
      </c>
      <c r="BB55" s="29">
        <v>124.13737358</v>
      </c>
      <c r="BC55" s="29">
        <v>112.5461081</v>
      </c>
      <c r="BD55" s="29">
        <v>123.26277819999999</v>
      </c>
      <c r="BE55" s="29">
        <v>102.643670646</v>
      </c>
      <c r="BF55" s="29">
        <v>104.06138598000003</v>
      </c>
      <c r="BG55" s="29">
        <v>104.81346463999999</v>
      </c>
      <c r="BH55" s="29">
        <v>77.082940618000009</v>
      </c>
      <c r="BI55" s="29">
        <v>232.019542758</v>
      </c>
      <c r="BJ55" s="29">
        <v>104.31244107500001</v>
      </c>
      <c r="BK55" s="29">
        <v>108.57176137</v>
      </c>
      <c r="BL55" s="29">
        <v>114.36137784799998</v>
      </c>
      <c r="BM55" s="29">
        <v>111.25498790099999</v>
      </c>
      <c r="BN55" s="29">
        <v>109.86443260600001</v>
      </c>
      <c r="BO55" s="29">
        <v>118.281542825</v>
      </c>
      <c r="BP55" s="29">
        <v>115.64041770500002</v>
      </c>
      <c r="BQ55" s="29">
        <v>109.54068813200001</v>
      </c>
      <c r="BR55" s="29">
        <v>109.407231201</v>
      </c>
      <c r="BS55" s="29">
        <v>117.172911661</v>
      </c>
      <c r="BT55" s="29">
        <v>120.029131487</v>
      </c>
      <c r="BU55" s="29">
        <v>194.740625384</v>
      </c>
      <c r="BV55" s="29">
        <v>123.69230318700002</v>
      </c>
      <c r="BW55" s="29">
        <v>127.625768714</v>
      </c>
      <c r="BX55" s="29">
        <v>137.786107848</v>
      </c>
      <c r="BY55" s="29">
        <v>124.922932285</v>
      </c>
      <c r="BZ55" s="29">
        <v>150.83753866000001</v>
      </c>
      <c r="CA55" s="29">
        <v>132.19608158399998</v>
      </c>
      <c r="CB55" s="29">
        <v>142.76763463199998</v>
      </c>
      <c r="CC55" s="29">
        <v>122.83885601</v>
      </c>
      <c r="CD55" s="29">
        <v>139.17255263900003</v>
      </c>
      <c r="CE55" s="29">
        <v>132.19019811199999</v>
      </c>
      <c r="CF55" s="29">
        <v>131.14247412500001</v>
      </c>
      <c r="CG55" s="29">
        <v>220.07737859</v>
      </c>
      <c r="CH55" s="29">
        <v>138.67984235500001</v>
      </c>
      <c r="CI55" s="29">
        <v>128.33728794999999</v>
      </c>
      <c r="CJ55" s="29">
        <v>127.788107091</v>
      </c>
      <c r="CK55" s="29">
        <v>205.88447335000001</v>
      </c>
      <c r="CL55" s="29">
        <v>133.24841913399999</v>
      </c>
      <c r="CM55" s="29">
        <v>137.00150501200002</v>
      </c>
      <c r="CN55" s="29">
        <v>128.16501265799999</v>
      </c>
      <c r="CO55" s="29">
        <v>147.83983014899999</v>
      </c>
      <c r="CP55" s="29">
        <v>137.98863823199997</v>
      </c>
      <c r="CQ55" s="29">
        <v>125.011244639</v>
      </c>
      <c r="CR55" s="29">
        <v>140.454348103</v>
      </c>
      <c r="CS55" s="29">
        <v>314.66543605700002</v>
      </c>
      <c r="CT55" s="29">
        <v>129.94450331100001</v>
      </c>
      <c r="CU55" s="29">
        <v>185.58987043299999</v>
      </c>
      <c r="CV55" s="29">
        <v>151.114262795</v>
      </c>
      <c r="CW55" s="29">
        <v>179.17255342499999</v>
      </c>
      <c r="CX55" s="29">
        <v>162.27479966800001</v>
      </c>
      <c r="CY55" s="29">
        <v>143.44496258699999</v>
      </c>
      <c r="CZ55" s="29">
        <v>143.34255120699999</v>
      </c>
      <c r="DA55" s="29">
        <v>151.98960040599999</v>
      </c>
      <c r="DB55" s="29">
        <v>154.27535551900002</v>
      </c>
      <c r="DC55" s="29">
        <v>153.36958450100002</v>
      </c>
      <c r="DD55" s="29">
        <v>194.23450538099999</v>
      </c>
      <c r="DE55" s="29">
        <v>325.68677926099997</v>
      </c>
      <c r="DF55" s="29">
        <v>207.22274620599998</v>
      </c>
      <c r="DG55" s="29">
        <v>172.66675899399999</v>
      </c>
      <c r="DH55" s="29">
        <v>195.560448275</v>
      </c>
      <c r="DI55" s="29">
        <v>179.93041316600002</v>
      </c>
      <c r="DJ55" s="29">
        <v>216.67204374100001</v>
      </c>
      <c r="DK55" s="29">
        <v>174.886075742</v>
      </c>
      <c r="DL55" s="29">
        <v>201.60464684900001</v>
      </c>
      <c r="DM55" s="29">
        <v>222.84591242799996</v>
      </c>
      <c r="DN55" s="29">
        <v>190.25480025499999</v>
      </c>
      <c r="DO55" s="29">
        <v>219.79046133599996</v>
      </c>
      <c r="DP55" s="29">
        <v>251.78118041800002</v>
      </c>
      <c r="DQ55" s="29">
        <v>325.91102592900006</v>
      </c>
      <c r="DR55" s="29">
        <v>263.33559034199999</v>
      </c>
      <c r="DS55" s="29">
        <v>244.04133759199996</v>
      </c>
      <c r="DT55" s="29">
        <v>189.52938563499998</v>
      </c>
      <c r="DU55" s="29">
        <v>230.30859748200001</v>
      </c>
      <c r="DV55" s="29">
        <v>222.52614503499998</v>
      </c>
      <c r="DW55" s="29">
        <v>202.102102702</v>
      </c>
      <c r="DX55" s="29">
        <v>215.84703725800003</v>
      </c>
      <c r="DY55" s="29">
        <v>271.01398129099999</v>
      </c>
      <c r="DZ55" s="29">
        <v>223.09627220900001</v>
      </c>
      <c r="EA55" s="29">
        <v>251.19132636099999</v>
      </c>
      <c r="EB55" s="29">
        <v>241.78250998600001</v>
      </c>
      <c r="EC55" s="29">
        <v>399.88838369799998</v>
      </c>
      <c r="ED55" s="29">
        <v>238.43966071700001</v>
      </c>
      <c r="EE55" s="29">
        <v>255.39815095099999</v>
      </c>
      <c r="EF55" s="29">
        <v>245.648307706</v>
      </c>
      <c r="EG55" s="29">
        <v>291.06124691599996</v>
      </c>
      <c r="EH55" s="29">
        <v>238.84079901300001</v>
      </c>
      <c r="EI55" s="29">
        <v>276.59974458799996</v>
      </c>
      <c r="EJ55" s="29">
        <v>238.995203971</v>
      </c>
      <c r="EK55" s="29">
        <v>316.27313285599996</v>
      </c>
      <c r="EL55" s="29">
        <v>255.41199177500002</v>
      </c>
      <c r="EM55" s="29">
        <v>291.85382599700006</v>
      </c>
      <c r="EN55" s="29">
        <v>271.91454233999997</v>
      </c>
      <c r="EO55" s="29">
        <v>455.65687067700003</v>
      </c>
      <c r="EP55" s="29">
        <v>253.799432422</v>
      </c>
      <c r="EQ55" s="29">
        <v>307.48679157999999</v>
      </c>
      <c r="ER55" s="29">
        <v>276.69621993500004</v>
      </c>
      <c r="ES55" s="29">
        <v>328.03464518700002</v>
      </c>
      <c r="ET55" s="29">
        <v>296.54539699999998</v>
      </c>
      <c r="EU55" s="29">
        <v>324.65579609899999</v>
      </c>
      <c r="EV55" s="29">
        <v>288.209367966</v>
      </c>
      <c r="EW55" s="29">
        <v>367.76076541800001</v>
      </c>
      <c r="EX55" s="29">
        <v>290.66804872700004</v>
      </c>
      <c r="EY55" s="29">
        <v>341.02245227699996</v>
      </c>
      <c r="EZ55" s="29">
        <v>290.30383565299996</v>
      </c>
      <c r="FA55" s="29">
        <v>508.01586128700001</v>
      </c>
      <c r="FB55" s="30">
        <v>275.85550780300002</v>
      </c>
      <c r="FC55" s="30">
        <v>289.79147610899997</v>
      </c>
      <c r="FD55" s="30">
        <v>337.93845605000001</v>
      </c>
      <c r="FE55" s="30">
        <v>295.84329470599994</v>
      </c>
      <c r="FF55" s="30">
        <v>366.76680859800001</v>
      </c>
      <c r="FG55" s="30">
        <v>298.02015229099999</v>
      </c>
      <c r="FH55" s="30">
        <v>342.465321668</v>
      </c>
      <c r="FI55" s="30">
        <v>309.959534443</v>
      </c>
      <c r="FJ55" s="30">
        <v>348.99125207399999</v>
      </c>
      <c r="FK55" s="30">
        <v>353.17803569199998</v>
      </c>
      <c r="FL55" s="30">
        <v>310.91066068600003</v>
      </c>
      <c r="FM55" s="30">
        <v>537.61130320599989</v>
      </c>
      <c r="FN55" s="30">
        <v>300.20310387500001</v>
      </c>
      <c r="FO55" s="30">
        <v>365.77098095700001</v>
      </c>
      <c r="FP55" s="30">
        <v>318.26151523199997</v>
      </c>
      <c r="FQ55" s="30">
        <v>322.68578282000004</v>
      </c>
      <c r="FR55" s="30">
        <v>376.96767199999999</v>
      </c>
      <c r="FS55" s="30">
        <v>374.57735664799998</v>
      </c>
      <c r="FT55" s="30">
        <v>342.91957180999998</v>
      </c>
      <c r="FU55" s="30">
        <v>435.58982205699999</v>
      </c>
      <c r="FV55" s="30">
        <v>341.82164018000003</v>
      </c>
      <c r="FW55" s="30">
        <v>405.65988953800002</v>
      </c>
      <c r="FX55" s="30">
        <v>373.81618688200001</v>
      </c>
      <c r="FY55" s="30">
        <v>670.24088352800004</v>
      </c>
      <c r="FZ55" s="30">
        <v>349.39086182900002</v>
      </c>
      <c r="GA55" s="30">
        <v>433.68759</v>
      </c>
      <c r="GB55" s="25">
        <v>390.87317562099997</v>
      </c>
      <c r="GC55" s="25">
        <v>446.80661520099994</v>
      </c>
      <c r="GD55" s="25">
        <v>375.84804326400001</v>
      </c>
      <c r="GE55" s="25">
        <v>441.60078218199999</v>
      </c>
      <c r="GF55" s="25">
        <v>384.47328896199997</v>
      </c>
      <c r="GG55" s="25">
        <v>440.15060186900001</v>
      </c>
      <c r="GH55" s="25">
        <v>450.74842664199997</v>
      </c>
      <c r="GI55" s="25">
        <v>440.57357561400005</v>
      </c>
      <c r="GJ55" s="25">
        <v>459.19078236499996</v>
      </c>
      <c r="GK55" s="25">
        <v>639.72748189099991</v>
      </c>
      <c r="GL55" s="26">
        <v>467.30226858900005</v>
      </c>
      <c r="GM55" s="26">
        <v>415.2540907660001</v>
      </c>
      <c r="GN55" s="26">
        <v>396.32590138899997</v>
      </c>
      <c r="GO55" s="26">
        <v>466.584760303</v>
      </c>
      <c r="GP55" s="26">
        <v>472.26558760899997</v>
      </c>
      <c r="GQ55" s="26">
        <v>413.47083427100006</v>
      </c>
      <c r="GR55" s="26">
        <v>473.00049294600001</v>
      </c>
      <c r="GS55" s="26">
        <v>465.95867923299994</v>
      </c>
      <c r="GT55" s="26">
        <v>492.79707500000001</v>
      </c>
      <c r="GU55" s="26">
        <v>418.74891749899996</v>
      </c>
      <c r="GV55" s="26">
        <v>528.48112983199997</v>
      </c>
      <c r="GW55" s="26">
        <v>708.09949345900009</v>
      </c>
      <c r="GX55" s="159">
        <v>497.644703252</v>
      </c>
      <c r="GY55" s="159">
        <v>461.07844755899998</v>
      </c>
      <c r="GZ55" s="159">
        <v>503.29528442100002</v>
      </c>
      <c r="HA55" s="159">
        <v>1229.9007744839998</v>
      </c>
      <c r="HB55" s="159">
        <v>669.81188811800007</v>
      </c>
      <c r="HC55" s="159">
        <v>778.32101483199995</v>
      </c>
      <c r="HD55" s="159">
        <v>552.08463956699995</v>
      </c>
      <c r="HE55" s="159">
        <v>978.107000019</v>
      </c>
      <c r="HF55" s="159">
        <v>1032.2170839519999</v>
      </c>
      <c r="HG55" s="159">
        <v>527.0618680020001</v>
      </c>
      <c r="HH55" s="159">
        <v>541.98395199300001</v>
      </c>
      <c r="HI55" s="159">
        <v>1311.4852857549999</v>
      </c>
      <c r="HJ55" s="164">
        <v>501.03440889699999</v>
      </c>
      <c r="HK55" s="164">
        <v>479.136658614</v>
      </c>
      <c r="HL55" s="164">
        <v>541.91046815699997</v>
      </c>
      <c r="HM55" s="164">
        <v>490.02347988900004</v>
      </c>
      <c r="HN55" s="164">
        <v>545.66746018000003</v>
      </c>
      <c r="HO55" s="164">
        <v>488.26043384400003</v>
      </c>
      <c r="HP55" s="164">
        <v>553.11653568999998</v>
      </c>
      <c r="HQ55" s="164">
        <v>481.67302708700004</v>
      </c>
      <c r="HR55" s="164">
        <v>545.89265405800006</v>
      </c>
      <c r="HS55" s="164">
        <v>469.25483080600003</v>
      </c>
      <c r="HT55" s="164">
        <v>515.93060813800003</v>
      </c>
      <c r="HU55" s="164">
        <v>883.77359831199999</v>
      </c>
      <c r="HV55" s="164">
        <v>558.01460446999999</v>
      </c>
      <c r="HW55" s="164">
        <v>547.137139488</v>
      </c>
      <c r="HX55" s="164">
        <v>668.74631575399997</v>
      </c>
      <c r="HY55" s="164">
        <v>546.71720772499998</v>
      </c>
      <c r="HZ55" s="164">
        <v>599.58814249299996</v>
      </c>
      <c r="IA55" s="164">
        <v>597.26568690900001</v>
      </c>
      <c r="IB55" s="164">
        <v>630.49724762400001</v>
      </c>
      <c r="IC55" s="164">
        <v>635.25651790899997</v>
      </c>
      <c r="ID55" s="164">
        <v>730.64940378999995</v>
      </c>
      <c r="IE55" s="164">
        <v>592.29412067200008</v>
      </c>
      <c r="IF55" s="164">
        <v>724.31812427500006</v>
      </c>
      <c r="IG55" s="164">
        <v>918.96266928399996</v>
      </c>
      <c r="IH55" s="164">
        <v>610.447964361</v>
      </c>
      <c r="II55" s="164">
        <v>739.55053188700003</v>
      </c>
      <c r="IJ55" s="164">
        <v>758.81322253100006</v>
      </c>
      <c r="IK55" s="164">
        <v>758.67116838799984</v>
      </c>
      <c r="IL55" s="164">
        <v>677.11840093300009</v>
      </c>
      <c r="IM55" s="164">
        <v>755.66983923800001</v>
      </c>
      <c r="IN55" s="164">
        <v>726.43484904700006</v>
      </c>
      <c r="IO55" s="164">
        <v>763.33991503600009</v>
      </c>
      <c r="IP55" s="164">
        <v>694.19669639600011</v>
      </c>
      <c r="IQ55" s="164">
        <v>782.76541107599985</v>
      </c>
      <c r="IR55" s="164">
        <v>692.1194494990001</v>
      </c>
      <c r="IS55" s="164">
        <v>1202.660037652</v>
      </c>
      <c r="IT55" s="159">
        <v>681.90167386099995</v>
      </c>
      <c r="IU55" s="159">
        <v>754.40971622400002</v>
      </c>
      <c r="IV55" s="159">
        <v>757.09387550499991</v>
      </c>
      <c r="IW55" s="159">
        <v>750.09373792200006</v>
      </c>
      <c r="IX55" s="159">
        <v>740.19488153200007</v>
      </c>
      <c r="IY55" s="159">
        <v>744.65206402299998</v>
      </c>
      <c r="IZ55" s="159">
        <v>749.37541258599992</v>
      </c>
      <c r="JA55" s="159"/>
      <c r="JB55" s="159"/>
      <c r="JC55" s="159"/>
      <c r="JD55" s="159"/>
      <c r="JE55" s="159"/>
    </row>
    <row r="56" spans="1:265" x14ac:dyDescent="0.25">
      <c r="A56" s="31" t="s">
        <v>36</v>
      </c>
      <c r="B56" s="14"/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4"/>
      <c r="BJ56" s="14"/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  <c r="BY56" s="14"/>
      <c r="BZ56" s="14"/>
      <c r="CA56" s="14"/>
      <c r="CB56" s="14"/>
      <c r="CC56" s="14"/>
      <c r="CD56" s="14"/>
      <c r="CE56" s="14"/>
      <c r="CF56" s="14"/>
      <c r="CG56" s="14"/>
      <c r="CH56" s="14"/>
      <c r="CI56" s="14"/>
      <c r="CJ56" s="14"/>
      <c r="CK56" s="14"/>
      <c r="CL56" s="14"/>
      <c r="CM56" s="14"/>
      <c r="CN56" s="14"/>
      <c r="CO56" s="14"/>
      <c r="CP56" s="14"/>
      <c r="CQ56" s="14"/>
      <c r="CR56" s="14"/>
      <c r="CS56" s="14"/>
      <c r="CT56" s="14"/>
      <c r="CU56" s="14"/>
      <c r="CV56" s="14"/>
      <c r="CW56" s="14"/>
      <c r="CX56" s="14"/>
      <c r="CY56" s="14"/>
      <c r="CZ56" s="14"/>
      <c r="DA56" s="14"/>
      <c r="DB56" s="14"/>
      <c r="DC56" s="14"/>
      <c r="DD56" s="14"/>
      <c r="DE56" s="14"/>
      <c r="DF56" s="14"/>
      <c r="DG56" s="14"/>
      <c r="DH56" s="14"/>
      <c r="DI56" s="14"/>
      <c r="DJ56" s="14"/>
      <c r="DK56" s="14"/>
      <c r="DL56" s="14"/>
      <c r="DM56" s="14"/>
      <c r="DN56" s="14"/>
      <c r="DO56" s="14"/>
      <c r="DP56" s="14"/>
      <c r="DQ56" s="14"/>
      <c r="DR56" s="14"/>
      <c r="DS56" s="14"/>
      <c r="DT56" s="14"/>
      <c r="DU56" s="14"/>
      <c r="DV56" s="14"/>
      <c r="DW56" s="14"/>
      <c r="DX56" s="14"/>
      <c r="DY56" s="14"/>
      <c r="DZ56" s="14"/>
      <c r="EA56" s="14"/>
      <c r="EB56" s="14"/>
      <c r="EC56" s="14"/>
      <c r="ED56" s="14"/>
      <c r="EE56" s="14"/>
      <c r="EF56" s="14"/>
      <c r="EG56" s="14"/>
      <c r="EH56" s="14"/>
      <c r="EI56" s="14"/>
      <c r="EJ56" s="14"/>
      <c r="EK56" s="14"/>
      <c r="EL56" s="14"/>
      <c r="EM56" s="14"/>
      <c r="EN56" s="14"/>
      <c r="EO56" s="14"/>
      <c r="EP56" s="14"/>
      <c r="EQ56" s="14"/>
      <c r="ER56" s="14"/>
      <c r="ES56" s="14"/>
      <c r="ET56" s="14"/>
      <c r="EU56" s="14"/>
      <c r="EV56" s="14"/>
      <c r="EW56" s="14"/>
      <c r="EX56" s="14"/>
      <c r="EY56" s="14"/>
      <c r="EZ56" s="14"/>
      <c r="FA56" s="14"/>
      <c r="FB56" s="14"/>
      <c r="FC56" s="14"/>
      <c r="FD56" s="14"/>
      <c r="FE56" s="14"/>
      <c r="FF56" s="14"/>
      <c r="FG56" s="14"/>
      <c r="FH56" s="14"/>
      <c r="FI56" s="14"/>
      <c r="FJ56" s="14"/>
      <c r="FK56" s="14"/>
      <c r="FL56" s="14"/>
      <c r="FM56" s="14"/>
      <c r="FN56" s="14"/>
      <c r="FO56" s="14"/>
      <c r="FP56" s="14"/>
      <c r="FQ56" s="14"/>
      <c r="FR56" s="14"/>
      <c r="FS56" s="14"/>
      <c r="FT56" s="14"/>
      <c r="FU56" s="14"/>
      <c r="FV56" s="14"/>
      <c r="FW56" s="14"/>
      <c r="FX56" s="14"/>
      <c r="FY56" s="14"/>
      <c r="FZ56" s="14"/>
      <c r="GA56" s="14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7">
        <v>257.98908180300003</v>
      </c>
      <c r="GM56" s="7">
        <v>253.06689306000004</v>
      </c>
      <c r="GN56" s="7">
        <v>246.25933965699997</v>
      </c>
      <c r="GO56" s="7">
        <v>246.85269870800002</v>
      </c>
      <c r="GP56" s="7">
        <v>256.54627120399999</v>
      </c>
      <c r="GQ56" s="7">
        <v>265.01656797600003</v>
      </c>
      <c r="GR56" s="7">
        <v>258.59651798900001</v>
      </c>
      <c r="GS56" s="7">
        <v>270.13242737599995</v>
      </c>
      <c r="GT56" s="7">
        <v>269.444279295</v>
      </c>
      <c r="GU56" s="7">
        <v>268.60895899799999</v>
      </c>
      <c r="GV56" s="7">
        <v>270.37621960000001</v>
      </c>
      <c r="GW56" s="7">
        <v>277.82686889799999</v>
      </c>
      <c r="GX56" s="156">
        <v>262.32104478499997</v>
      </c>
      <c r="GY56" s="156">
        <v>285.17527377499999</v>
      </c>
      <c r="GZ56" s="156">
        <v>273.63009894400005</v>
      </c>
      <c r="HA56" s="156">
        <v>281.73489987100004</v>
      </c>
      <c r="HB56" s="156">
        <v>278.83563601900005</v>
      </c>
      <c r="HC56" s="156">
        <v>286.08662753999999</v>
      </c>
      <c r="HD56" s="156">
        <v>288.82947146900005</v>
      </c>
      <c r="HE56" s="156">
        <v>293.68029157500001</v>
      </c>
      <c r="HF56" s="156">
        <v>288.111464754</v>
      </c>
      <c r="HG56" s="156">
        <v>298.27328750000004</v>
      </c>
      <c r="HH56" s="156">
        <v>293.29591282000001</v>
      </c>
      <c r="HI56" s="156">
        <v>295.55849977100002</v>
      </c>
      <c r="HJ56" s="161">
        <v>286.082180365</v>
      </c>
      <c r="HK56" s="161">
        <v>292.79059751400001</v>
      </c>
      <c r="HL56" s="161">
        <v>303.45636434100004</v>
      </c>
      <c r="HM56" s="161">
        <v>296.16602255600003</v>
      </c>
      <c r="HN56" s="161">
        <v>300.52011501700002</v>
      </c>
      <c r="HO56" s="161">
        <v>294.848576428</v>
      </c>
      <c r="HP56" s="161">
        <v>298.26176945399999</v>
      </c>
      <c r="HQ56" s="161">
        <v>301.71719897000003</v>
      </c>
      <c r="HR56" s="161">
        <v>302.792174381</v>
      </c>
      <c r="HS56" s="161">
        <v>299.64305744300003</v>
      </c>
      <c r="HT56" s="161">
        <v>310.73532037400003</v>
      </c>
      <c r="HU56" s="161">
        <v>310.72400394800002</v>
      </c>
      <c r="HV56" s="161">
        <v>312.32300265599997</v>
      </c>
      <c r="HW56" s="161">
        <v>331.42198351800005</v>
      </c>
      <c r="HX56" s="161">
        <v>334.05569344399998</v>
      </c>
      <c r="HY56" s="161">
        <v>335.54895570399998</v>
      </c>
      <c r="HZ56" s="161">
        <v>340.56868284500001</v>
      </c>
      <c r="IA56" s="161">
        <v>341.02945903299997</v>
      </c>
      <c r="IB56" s="161">
        <v>344.66857101300002</v>
      </c>
      <c r="IC56" s="161">
        <v>359.303275085</v>
      </c>
      <c r="ID56" s="161">
        <v>346.64644049999998</v>
      </c>
      <c r="IE56" s="161">
        <v>348.20600613600004</v>
      </c>
      <c r="IF56" s="161">
        <v>351.10722996100003</v>
      </c>
      <c r="IG56" s="161">
        <v>357.69012692800004</v>
      </c>
      <c r="IH56" s="161">
        <v>361.184453249</v>
      </c>
      <c r="II56" s="161">
        <v>392.58435272100002</v>
      </c>
      <c r="IJ56" s="161">
        <v>393.12575886500002</v>
      </c>
      <c r="IK56" s="161">
        <v>399.79406151699999</v>
      </c>
      <c r="IL56" s="161">
        <v>394.38746515400004</v>
      </c>
      <c r="IM56" s="161">
        <v>391.48082533199999</v>
      </c>
      <c r="IN56" s="161">
        <v>399.55089403199997</v>
      </c>
      <c r="IO56" s="161">
        <v>403.20626392700001</v>
      </c>
      <c r="IP56" s="161">
        <v>403.60310564700001</v>
      </c>
      <c r="IQ56" s="161">
        <v>406.50256355199997</v>
      </c>
      <c r="IR56" s="161">
        <v>405.29356861299999</v>
      </c>
      <c r="IS56" s="161">
        <v>410.327731449</v>
      </c>
      <c r="IT56" s="156">
        <v>401.50162616199998</v>
      </c>
      <c r="IU56" s="156">
        <v>449.94974522799998</v>
      </c>
      <c r="IV56" s="156">
        <v>438.43787432799996</v>
      </c>
      <c r="IW56" s="156">
        <v>447.49202055200004</v>
      </c>
      <c r="IX56" s="156">
        <v>431.94042629299997</v>
      </c>
      <c r="IY56" s="156">
        <v>426.96554845999998</v>
      </c>
      <c r="IZ56" s="156">
        <v>445.96629593199998</v>
      </c>
      <c r="JA56" s="156"/>
      <c r="JB56" s="156"/>
      <c r="JC56" s="156"/>
      <c r="JD56" s="156"/>
      <c r="JE56" s="156"/>
    </row>
    <row r="57" spans="1:265" x14ac:dyDescent="0.25">
      <c r="A57" s="31" t="s">
        <v>37</v>
      </c>
      <c r="B57" s="14"/>
      <c r="C57" s="14"/>
      <c r="D57" s="14"/>
      <c r="E57" s="14"/>
      <c r="F57" s="14"/>
      <c r="G57" s="14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/>
      <c r="AD57" s="14"/>
      <c r="AE57" s="14"/>
      <c r="AF57" s="14"/>
      <c r="AG57" s="14"/>
      <c r="AH57" s="14"/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  <c r="AZ57" s="14"/>
      <c r="BA57" s="14"/>
      <c r="BB57" s="14"/>
      <c r="BC57" s="14"/>
      <c r="BD57" s="14"/>
      <c r="BE57" s="14"/>
      <c r="BF57" s="14"/>
      <c r="BG57" s="14"/>
      <c r="BH57" s="14"/>
      <c r="BI57" s="14"/>
      <c r="BJ57" s="14"/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  <c r="BY57" s="14"/>
      <c r="BZ57" s="14"/>
      <c r="CA57" s="14"/>
      <c r="CB57" s="14"/>
      <c r="CC57" s="14"/>
      <c r="CD57" s="14"/>
      <c r="CE57" s="14"/>
      <c r="CF57" s="14"/>
      <c r="CG57" s="14"/>
      <c r="CH57" s="14"/>
      <c r="CI57" s="14"/>
      <c r="CJ57" s="14"/>
      <c r="CK57" s="14"/>
      <c r="CL57" s="14"/>
      <c r="CM57" s="14"/>
      <c r="CN57" s="14"/>
      <c r="CO57" s="14"/>
      <c r="CP57" s="14"/>
      <c r="CQ57" s="14"/>
      <c r="CR57" s="14"/>
      <c r="CS57" s="14"/>
      <c r="CT57" s="14"/>
      <c r="CU57" s="14"/>
      <c r="CV57" s="14"/>
      <c r="CW57" s="14"/>
      <c r="CX57" s="14"/>
      <c r="CY57" s="14"/>
      <c r="CZ57" s="14"/>
      <c r="DA57" s="14"/>
      <c r="DB57" s="14"/>
      <c r="DC57" s="14"/>
      <c r="DD57" s="14"/>
      <c r="DE57" s="14"/>
      <c r="DF57" s="14"/>
      <c r="DG57" s="14"/>
      <c r="DH57" s="14"/>
      <c r="DI57" s="14"/>
      <c r="DJ57" s="14"/>
      <c r="DK57" s="14"/>
      <c r="DL57" s="14"/>
      <c r="DM57" s="14"/>
      <c r="DN57" s="14"/>
      <c r="DO57" s="14"/>
      <c r="DP57" s="14"/>
      <c r="DQ57" s="14"/>
      <c r="DR57" s="14"/>
      <c r="DS57" s="14"/>
      <c r="DT57" s="14"/>
      <c r="DU57" s="14"/>
      <c r="DV57" s="14"/>
      <c r="DW57" s="14"/>
      <c r="DX57" s="14"/>
      <c r="DY57" s="14"/>
      <c r="DZ57" s="14"/>
      <c r="EA57" s="14"/>
      <c r="EB57" s="14"/>
      <c r="EC57" s="14"/>
      <c r="ED57" s="14"/>
      <c r="EE57" s="14"/>
      <c r="EF57" s="14"/>
      <c r="EG57" s="14"/>
      <c r="EH57" s="14"/>
      <c r="EI57" s="14"/>
      <c r="EJ57" s="14"/>
      <c r="EK57" s="14"/>
      <c r="EL57" s="14"/>
      <c r="EM57" s="14"/>
      <c r="EN57" s="14"/>
      <c r="EO57" s="14"/>
      <c r="EP57" s="14"/>
      <c r="EQ57" s="14"/>
      <c r="ER57" s="14"/>
      <c r="ES57" s="14"/>
      <c r="ET57" s="14"/>
      <c r="EU57" s="14"/>
      <c r="EV57" s="14"/>
      <c r="EW57" s="14"/>
      <c r="EX57" s="14"/>
      <c r="EY57" s="14"/>
      <c r="EZ57" s="14"/>
      <c r="FA57" s="14"/>
      <c r="FB57" s="14"/>
      <c r="FC57" s="14"/>
      <c r="FD57" s="14"/>
      <c r="FE57" s="14"/>
      <c r="FF57" s="14"/>
      <c r="FG57" s="14"/>
      <c r="FH57" s="14"/>
      <c r="FI57" s="14"/>
      <c r="FJ57" s="14"/>
      <c r="FK57" s="14"/>
      <c r="FL57" s="14"/>
      <c r="FM57" s="14"/>
      <c r="FN57" s="14"/>
      <c r="FO57" s="14"/>
      <c r="FP57" s="14"/>
      <c r="FQ57" s="14"/>
      <c r="FR57" s="14"/>
      <c r="FS57" s="14"/>
      <c r="FT57" s="14"/>
      <c r="FU57" s="14"/>
      <c r="FV57" s="14"/>
      <c r="FW57" s="14"/>
      <c r="FX57" s="14"/>
      <c r="FY57" s="14"/>
      <c r="FZ57" s="14"/>
      <c r="GA57" s="14"/>
      <c r="GB57" s="6"/>
      <c r="GC57" s="6"/>
      <c r="GD57" s="6"/>
      <c r="GE57" s="6"/>
      <c r="GF57" s="6"/>
      <c r="GG57" s="6"/>
      <c r="GH57" s="6"/>
      <c r="GI57" s="6"/>
      <c r="GJ57" s="6"/>
      <c r="GK57" s="6"/>
      <c r="GL57" s="7">
        <v>188.63525771800002</v>
      </c>
      <c r="GM57" s="7">
        <v>130.23248864600001</v>
      </c>
      <c r="GN57" s="7">
        <v>119.59878081399999</v>
      </c>
      <c r="GO57" s="7">
        <v>187.61820272400001</v>
      </c>
      <c r="GP57" s="7">
        <v>191.20652166399998</v>
      </c>
      <c r="GQ57" s="7">
        <v>127.967578167</v>
      </c>
      <c r="GR57" s="7">
        <v>193.47332342599998</v>
      </c>
      <c r="GS57" s="7">
        <v>175.99342715</v>
      </c>
      <c r="GT57" s="7">
        <v>201.41020817200001</v>
      </c>
      <c r="GU57" s="7">
        <v>129.854928702</v>
      </c>
      <c r="GV57" s="7">
        <v>231.92967161799999</v>
      </c>
      <c r="GW57" s="7">
        <v>376.24204010600005</v>
      </c>
      <c r="GX57" s="156">
        <v>214.613616073</v>
      </c>
      <c r="GY57" s="156">
        <v>145.20234210999999</v>
      </c>
      <c r="GZ57" s="156">
        <v>199.14616286099999</v>
      </c>
      <c r="HA57" s="156">
        <v>911.55902036499992</v>
      </c>
      <c r="HB57" s="156">
        <v>372.93146080300005</v>
      </c>
      <c r="HC57" s="156">
        <v>468.82750163700001</v>
      </c>
      <c r="HD57" s="156">
        <v>243.53976627599997</v>
      </c>
      <c r="HE57" s="156">
        <v>661.94324133999999</v>
      </c>
      <c r="HF57" s="156">
        <v>724.19606864399998</v>
      </c>
      <c r="HG57" s="156">
        <v>206.66281221100002</v>
      </c>
      <c r="HH57" s="156">
        <v>228.83386247200002</v>
      </c>
      <c r="HI57" s="156">
        <v>993.76753768499998</v>
      </c>
      <c r="HJ57" s="161">
        <v>195.75128152600001</v>
      </c>
      <c r="HK57" s="161">
        <v>160.87615720700001</v>
      </c>
      <c r="HL57" s="161">
        <v>208.80188889299998</v>
      </c>
      <c r="HM57" s="161">
        <v>160.52663006899999</v>
      </c>
      <c r="HN57" s="161">
        <v>223.67378062899999</v>
      </c>
      <c r="HO57" s="161">
        <v>170.619080368</v>
      </c>
      <c r="HP57" s="161">
        <v>231.51635789699998</v>
      </c>
      <c r="HQ57" s="161">
        <v>157.328460888</v>
      </c>
      <c r="HR57" s="161">
        <v>222.46480175899998</v>
      </c>
      <c r="HS57" s="161">
        <v>148.82781401499997</v>
      </c>
      <c r="HT57" s="161">
        <v>180.45374373600001</v>
      </c>
      <c r="HU57" s="161">
        <v>546.541921366</v>
      </c>
      <c r="HV57" s="161">
        <v>222.61625670500001</v>
      </c>
      <c r="HW57" s="161">
        <v>163.65733162399999</v>
      </c>
      <c r="HX57" s="161">
        <v>234.34988693299999</v>
      </c>
      <c r="HY57" s="161">
        <v>167.02365900799998</v>
      </c>
      <c r="HZ57" s="161">
        <v>199.73179212400001</v>
      </c>
      <c r="IA57" s="161">
        <v>210.92575491099998</v>
      </c>
      <c r="IB57" s="161">
        <v>240.87436968599999</v>
      </c>
      <c r="IC57" s="161">
        <v>180.22229683</v>
      </c>
      <c r="ID57" s="161">
        <v>239.91005514900002</v>
      </c>
      <c r="IE57" s="161">
        <v>180.33913218799998</v>
      </c>
      <c r="IF57" s="161">
        <v>311.726232616</v>
      </c>
      <c r="IG57" s="161">
        <v>495.84512603299999</v>
      </c>
      <c r="IH57" s="161">
        <v>217.69475839900002</v>
      </c>
      <c r="II57" s="161">
        <v>280.33010949100003</v>
      </c>
      <c r="IJ57" s="161">
        <v>198.994553086</v>
      </c>
      <c r="IK57" s="161">
        <v>286.04875783299997</v>
      </c>
      <c r="IL57" s="161">
        <v>209.276399849</v>
      </c>
      <c r="IM57" s="161">
        <v>273.47520688599997</v>
      </c>
      <c r="IN57" s="161">
        <v>215.64821542999999</v>
      </c>
      <c r="IO57" s="161">
        <v>302.51916913700001</v>
      </c>
      <c r="IP57" s="161">
        <v>223.00429313200002</v>
      </c>
      <c r="IQ57" s="161">
        <v>297.33299452199998</v>
      </c>
      <c r="IR57" s="161">
        <v>259.51501582000003</v>
      </c>
      <c r="IS57" s="161">
        <v>700.44782445099997</v>
      </c>
      <c r="IT57" s="156">
        <v>260.599814525</v>
      </c>
      <c r="IU57" s="156">
        <v>269.79145231100006</v>
      </c>
      <c r="IV57" s="156">
        <v>279.85136358</v>
      </c>
      <c r="IW57" s="156">
        <v>275.81109014899999</v>
      </c>
      <c r="IX57" s="156">
        <v>281.50389901900002</v>
      </c>
      <c r="IY57" s="156">
        <v>293.55045695999996</v>
      </c>
      <c r="IZ57" s="156">
        <v>277.41823741799999</v>
      </c>
      <c r="JA57" s="156"/>
      <c r="JB57" s="156"/>
      <c r="JC57" s="156"/>
      <c r="JD57" s="156"/>
      <c r="JE57" s="156"/>
    </row>
    <row r="58" spans="1:265" x14ac:dyDescent="0.25">
      <c r="A58" s="31" t="s">
        <v>38</v>
      </c>
      <c r="B58" s="14"/>
      <c r="C58" s="14"/>
      <c r="D58" s="14"/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  <c r="AZ58" s="14"/>
      <c r="BA58" s="14"/>
      <c r="BB58" s="14"/>
      <c r="BC58" s="14"/>
      <c r="BD58" s="14"/>
      <c r="BE58" s="14"/>
      <c r="BF58" s="14"/>
      <c r="BG58" s="14"/>
      <c r="BH58" s="14"/>
      <c r="BI58" s="14"/>
      <c r="BJ58" s="14"/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  <c r="BY58" s="14"/>
      <c r="BZ58" s="14"/>
      <c r="CA58" s="14"/>
      <c r="CB58" s="14"/>
      <c r="CC58" s="14"/>
      <c r="CD58" s="14"/>
      <c r="CE58" s="14"/>
      <c r="CF58" s="14"/>
      <c r="CG58" s="14"/>
      <c r="CH58" s="14"/>
      <c r="CI58" s="14"/>
      <c r="CJ58" s="14"/>
      <c r="CK58" s="14"/>
      <c r="CL58" s="14"/>
      <c r="CM58" s="14"/>
      <c r="CN58" s="14"/>
      <c r="CO58" s="14"/>
      <c r="CP58" s="14"/>
      <c r="CQ58" s="14"/>
      <c r="CR58" s="14"/>
      <c r="CS58" s="14"/>
      <c r="CT58" s="14"/>
      <c r="CU58" s="14"/>
      <c r="CV58" s="14"/>
      <c r="CW58" s="14"/>
      <c r="CX58" s="14"/>
      <c r="CY58" s="14"/>
      <c r="CZ58" s="14"/>
      <c r="DA58" s="14"/>
      <c r="DB58" s="14"/>
      <c r="DC58" s="14"/>
      <c r="DD58" s="14"/>
      <c r="DE58" s="14"/>
      <c r="DF58" s="14"/>
      <c r="DG58" s="14"/>
      <c r="DH58" s="14"/>
      <c r="DI58" s="14"/>
      <c r="DJ58" s="14"/>
      <c r="DK58" s="14"/>
      <c r="DL58" s="14"/>
      <c r="DM58" s="14"/>
      <c r="DN58" s="14"/>
      <c r="DO58" s="14"/>
      <c r="DP58" s="14"/>
      <c r="DQ58" s="14"/>
      <c r="DR58" s="14"/>
      <c r="DS58" s="14"/>
      <c r="DT58" s="14"/>
      <c r="DU58" s="14"/>
      <c r="DV58" s="14"/>
      <c r="DW58" s="14"/>
      <c r="DX58" s="14"/>
      <c r="DY58" s="14"/>
      <c r="DZ58" s="14"/>
      <c r="EA58" s="14"/>
      <c r="EB58" s="14"/>
      <c r="EC58" s="14"/>
      <c r="ED58" s="14"/>
      <c r="EE58" s="14"/>
      <c r="EF58" s="14"/>
      <c r="EG58" s="14"/>
      <c r="EH58" s="14"/>
      <c r="EI58" s="14"/>
      <c r="EJ58" s="14"/>
      <c r="EK58" s="14"/>
      <c r="EL58" s="14"/>
      <c r="EM58" s="14"/>
      <c r="EN58" s="14"/>
      <c r="EO58" s="14"/>
      <c r="EP58" s="14"/>
      <c r="EQ58" s="14"/>
      <c r="ER58" s="14"/>
      <c r="ES58" s="14"/>
      <c r="ET58" s="14"/>
      <c r="EU58" s="14"/>
      <c r="EV58" s="14"/>
      <c r="EW58" s="14"/>
      <c r="EX58" s="14"/>
      <c r="EY58" s="14"/>
      <c r="EZ58" s="14"/>
      <c r="FA58" s="14"/>
      <c r="FB58" s="14"/>
      <c r="FC58" s="14"/>
      <c r="FD58" s="14"/>
      <c r="FE58" s="14"/>
      <c r="FF58" s="14"/>
      <c r="FG58" s="14"/>
      <c r="FH58" s="14"/>
      <c r="FI58" s="14"/>
      <c r="FJ58" s="14"/>
      <c r="FK58" s="14"/>
      <c r="FL58" s="14"/>
      <c r="FM58" s="14"/>
      <c r="FN58" s="14"/>
      <c r="FO58" s="14"/>
      <c r="FP58" s="14"/>
      <c r="FQ58" s="14"/>
      <c r="FR58" s="14"/>
      <c r="FS58" s="14"/>
      <c r="FT58" s="14"/>
      <c r="FU58" s="14"/>
      <c r="FV58" s="14"/>
      <c r="FW58" s="14"/>
      <c r="FX58" s="14"/>
      <c r="FY58" s="14"/>
      <c r="FZ58" s="14"/>
      <c r="GA58" s="14"/>
      <c r="GB58" s="6"/>
      <c r="GC58" s="6"/>
      <c r="GD58" s="6"/>
      <c r="GE58" s="6"/>
      <c r="GF58" s="6"/>
      <c r="GG58" s="6"/>
      <c r="GH58" s="6"/>
      <c r="GI58" s="6"/>
      <c r="GJ58" s="6"/>
      <c r="GK58" s="6"/>
      <c r="GL58" s="7">
        <v>20.677929068000001</v>
      </c>
      <c r="GM58" s="7">
        <v>31.954709060000003</v>
      </c>
      <c r="GN58" s="7">
        <v>30.467780917999995</v>
      </c>
      <c r="GO58" s="7">
        <v>32.113858870999998</v>
      </c>
      <c r="GP58" s="7">
        <v>24.512794741</v>
      </c>
      <c r="GQ58" s="7">
        <v>20.486688127999997</v>
      </c>
      <c r="GR58" s="7">
        <v>20.930651530999999</v>
      </c>
      <c r="GS58" s="7">
        <v>19.832824707</v>
      </c>
      <c r="GT58" s="7">
        <v>21.942587532999998</v>
      </c>
      <c r="GU58" s="7">
        <v>20.285029799</v>
      </c>
      <c r="GV58" s="7">
        <v>26.175238614000001</v>
      </c>
      <c r="GW58" s="7">
        <v>54.030584455000003</v>
      </c>
      <c r="GX58" s="156">
        <v>20.710042394000002</v>
      </c>
      <c r="GY58" s="156">
        <v>30.700831674000003</v>
      </c>
      <c r="GZ58" s="156">
        <v>30.519022615999997</v>
      </c>
      <c r="HA58" s="156">
        <v>36.606854247999998</v>
      </c>
      <c r="HB58" s="156">
        <v>18.044791296</v>
      </c>
      <c r="HC58" s="156">
        <v>23.406885655000004</v>
      </c>
      <c r="HD58" s="156">
        <v>19.715401822</v>
      </c>
      <c r="HE58" s="156">
        <v>22.483467103999999</v>
      </c>
      <c r="HF58" s="156">
        <v>19.909550554000003</v>
      </c>
      <c r="HG58" s="156">
        <v>22.125768291</v>
      </c>
      <c r="HH58" s="156">
        <v>19.854176701</v>
      </c>
      <c r="HI58" s="156">
        <v>22.159248299000019</v>
      </c>
      <c r="HJ58" s="161">
        <v>19.200947006</v>
      </c>
      <c r="HK58" s="161">
        <v>25.469903892999998</v>
      </c>
      <c r="HL58" s="161">
        <v>29.652214922999999</v>
      </c>
      <c r="HM58" s="161">
        <v>33.330827264</v>
      </c>
      <c r="HN58" s="161">
        <v>21.473564534000001</v>
      </c>
      <c r="HO58" s="161">
        <v>22.792777048000005</v>
      </c>
      <c r="HP58" s="161">
        <v>23.338408339000001</v>
      </c>
      <c r="HQ58" s="161">
        <v>22.627367229000001</v>
      </c>
      <c r="HR58" s="161">
        <v>20.635677918000003</v>
      </c>
      <c r="HS58" s="161">
        <v>20.783959348</v>
      </c>
      <c r="HT58" s="161">
        <v>24.741544028</v>
      </c>
      <c r="HU58" s="161">
        <v>26.507672998</v>
      </c>
      <c r="HV58" s="161">
        <v>23.075345109000001</v>
      </c>
      <c r="HW58" s="161">
        <v>52.057824346000004</v>
      </c>
      <c r="HX58" s="161">
        <v>100.340735377</v>
      </c>
      <c r="HY58" s="161">
        <v>44.144593012999998</v>
      </c>
      <c r="HZ58" s="161">
        <v>59.287667524000007</v>
      </c>
      <c r="IA58" s="161">
        <v>45.31047296500001</v>
      </c>
      <c r="IB58" s="161">
        <v>44.954306925000004</v>
      </c>
      <c r="IC58" s="161">
        <v>95.73094599400001</v>
      </c>
      <c r="ID58" s="161">
        <v>144.09290814099998</v>
      </c>
      <c r="IE58" s="161">
        <v>63.748982348000006</v>
      </c>
      <c r="IF58" s="161">
        <v>61.484661697999996</v>
      </c>
      <c r="IG58" s="161">
        <v>65.427416323000003</v>
      </c>
      <c r="IH58" s="161">
        <v>31.568752713000006</v>
      </c>
      <c r="II58" s="161">
        <v>66.636069675000002</v>
      </c>
      <c r="IJ58" s="161">
        <v>166.69291058000002</v>
      </c>
      <c r="IK58" s="161">
        <v>72.828349037999985</v>
      </c>
      <c r="IL58" s="161">
        <v>73.454535929999977</v>
      </c>
      <c r="IM58" s="161">
        <v>90.71380701999999</v>
      </c>
      <c r="IN58" s="161">
        <v>111.23573958499999</v>
      </c>
      <c r="IO58" s="161">
        <v>57.614481972</v>
      </c>
      <c r="IP58" s="161">
        <v>67.589297617</v>
      </c>
      <c r="IQ58" s="161">
        <v>78.929853002000002</v>
      </c>
      <c r="IR58" s="161">
        <v>27.310865065999998</v>
      </c>
      <c r="IS58" s="161">
        <v>91.884481751999999</v>
      </c>
      <c r="IT58" s="156">
        <v>19.800233174000002</v>
      </c>
      <c r="IU58" s="156">
        <v>34.668518685000002</v>
      </c>
      <c r="IV58" s="156">
        <v>38.804637597000003</v>
      </c>
      <c r="IW58" s="156">
        <v>26.790627221000001</v>
      </c>
      <c r="IX58" s="156">
        <v>26.75055622</v>
      </c>
      <c r="IY58" s="156">
        <v>24.136058603000002</v>
      </c>
      <c r="IZ58" s="156">
        <v>25.990879236000001</v>
      </c>
      <c r="JA58" s="156"/>
      <c r="JB58" s="156"/>
      <c r="JC58" s="156"/>
      <c r="JD58" s="156"/>
      <c r="JE58" s="156"/>
    </row>
    <row r="59" spans="1:265" x14ac:dyDescent="0.25">
      <c r="A59" s="13" t="s">
        <v>39</v>
      </c>
      <c r="B59" s="14">
        <v>0.274083996</v>
      </c>
      <c r="C59" s="14">
        <v>1.2783590220000001</v>
      </c>
      <c r="D59" s="14">
        <v>10.106584218</v>
      </c>
      <c r="E59" s="14">
        <v>6.587424607</v>
      </c>
      <c r="F59" s="14">
        <v>3.2804050659999997</v>
      </c>
      <c r="G59" s="14">
        <v>4.5146033250000004</v>
      </c>
      <c r="H59" s="14">
        <v>6.0650230790000004</v>
      </c>
      <c r="I59" s="14">
        <v>2.7414600149999999</v>
      </c>
      <c r="J59" s="14">
        <v>3.8551494739999996</v>
      </c>
      <c r="K59" s="14">
        <v>7.405916566000001</v>
      </c>
      <c r="L59" s="14">
        <v>8.4247335519999993</v>
      </c>
      <c r="M59" s="14">
        <v>14.55654358</v>
      </c>
      <c r="N59" s="14">
        <v>0</v>
      </c>
      <c r="O59" s="14">
        <v>0.83168760199999991</v>
      </c>
      <c r="P59" s="14">
        <v>7.0895072619999997</v>
      </c>
      <c r="Q59" s="14">
        <v>10.997773762000001</v>
      </c>
      <c r="R59" s="14">
        <v>5.1737031840000007</v>
      </c>
      <c r="S59" s="14">
        <v>11.215641931</v>
      </c>
      <c r="T59" s="14">
        <v>6.0674325649999998</v>
      </c>
      <c r="U59" s="14">
        <v>10.086459014000001</v>
      </c>
      <c r="V59" s="14">
        <v>7.002365857</v>
      </c>
      <c r="W59" s="14">
        <v>10.764038352</v>
      </c>
      <c r="X59" s="14">
        <v>8.0050914370000008</v>
      </c>
      <c r="Y59" s="14">
        <v>8.4855645210000006</v>
      </c>
      <c r="Z59" s="14">
        <v>0.41795373200000008</v>
      </c>
      <c r="AA59" s="14">
        <v>8.4271518619999988</v>
      </c>
      <c r="AB59" s="14">
        <v>10.984365088999999</v>
      </c>
      <c r="AC59" s="14">
        <v>11.289789358</v>
      </c>
      <c r="AD59" s="14">
        <v>13.626617962999999</v>
      </c>
      <c r="AE59" s="14">
        <v>15.232103224999999</v>
      </c>
      <c r="AF59" s="14">
        <v>8.0440056809999998</v>
      </c>
      <c r="AG59" s="14">
        <v>8.8234195970000009</v>
      </c>
      <c r="AH59" s="14">
        <v>20.193858841999997</v>
      </c>
      <c r="AI59" s="14">
        <v>6.5591272309999997</v>
      </c>
      <c r="AJ59" s="14">
        <v>12.793353095000002</v>
      </c>
      <c r="AK59" s="14">
        <v>16.060877537000003</v>
      </c>
      <c r="AL59" s="14">
        <v>4.0294906250000002</v>
      </c>
      <c r="AM59" s="14">
        <v>9.7830652620000009</v>
      </c>
      <c r="AN59" s="14">
        <v>11.510811249</v>
      </c>
      <c r="AO59" s="14">
        <v>18.440088898000003</v>
      </c>
      <c r="AP59" s="14">
        <v>7.4847773749999993</v>
      </c>
      <c r="AQ59" s="14">
        <v>7.2476017060000002</v>
      </c>
      <c r="AR59" s="14">
        <v>9.4643533990000002</v>
      </c>
      <c r="AS59" s="14">
        <v>12.477845794999997</v>
      </c>
      <c r="AT59" s="14">
        <v>6.4472347440000002</v>
      </c>
      <c r="AU59" s="14">
        <v>20.702174528</v>
      </c>
      <c r="AV59" s="14">
        <v>13.244286320999999</v>
      </c>
      <c r="AW59" s="14">
        <v>38.329354610000003</v>
      </c>
      <c r="AX59" s="14">
        <v>1.0245624769999999</v>
      </c>
      <c r="AY59" s="14">
        <v>21.548377443000003</v>
      </c>
      <c r="AZ59" s="14">
        <v>15.601926688999999</v>
      </c>
      <c r="BA59" s="14">
        <v>19.012809025000003</v>
      </c>
      <c r="BB59" s="14">
        <v>12.473309082000002</v>
      </c>
      <c r="BC59" s="14">
        <v>16.424867421999998</v>
      </c>
      <c r="BD59" s="14">
        <v>7.681139205</v>
      </c>
      <c r="BE59" s="14">
        <v>16.482424188999996</v>
      </c>
      <c r="BF59" s="14">
        <v>62.912857246000002</v>
      </c>
      <c r="BG59" s="14">
        <v>22.973746735999995</v>
      </c>
      <c r="BH59" s="14">
        <v>16.365057923000002</v>
      </c>
      <c r="BI59" s="14">
        <v>47.126155876999995</v>
      </c>
      <c r="BJ59" s="14">
        <v>2.0044162340000002</v>
      </c>
      <c r="BK59" s="14">
        <v>16.949566858000001</v>
      </c>
      <c r="BL59" s="14">
        <v>77.923525753000007</v>
      </c>
      <c r="BM59" s="14">
        <v>33.054953217000005</v>
      </c>
      <c r="BN59" s="14">
        <v>14.776026394000001</v>
      </c>
      <c r="BO59" s="14">
        <v>10.593598066</v>
      </c>
      <c r="BP59" s="14">
        <v>73.584160548999989</v>
      </c>
      <c r="BQ59" s="14">
        <v>25.062000142000006</v>
      </c>
      <c r="BR59" s="14">
        <v>52.577608904000002</v>
      </c>
      <c r="BS59" s="14">
        <v>49.057416712000006</v>
      </c>
      <c r="BT59" s="14">
        <v>31.372865898000004</v>
      </c>
      <c r="BU59" s="14">
        <v>35.907846044000003</v>
      </c>
      <c r="BV59" s="14">
        <v>4.2579682129999998</v>
      </c>
      <c r="BW59" s="14">
        <v>35.393783237000001</v>
      </c>
      <c r="BX59" s="14">
        <v>30.378491783000001</v>
      </c>
      <c r="BY59" s="14">
        <v>22.142907877999995</v>
      </c>
      <c r="BZ59" s="14">
        <v>82.146520011000007</v>
      </c>
      <c r="CA59" s="14">
        <v>39.935686767000007</v>
      </c>
      <c r="CB59" s="14">
        <v>20.944976704999998</v>
      </c>
      <c r="CC59" s="14">
        <v>32.997046355999998</v>
      </c>
      <c r="CD59" s="14">
        <v>23.544707989000003</v>
      </c>
      <c r="CE59" s="14">
        <v>17.904239236999999</v>
      </c>
      <c r="CF59" s="14">
        <v>33.006085291999995</v>
      </c>
      <c r="CG59" s="14">
        <v>115.07214641899999</v>
      </c>
      <c r="CH59" s="14">
        <v>3.3279905899999997</v>
      </c>
      <c r="CI59" s="14">
        <v>9.9043996669999999</v>
      </c>
      <c r="CJ59" s="14">
        <v>55.958403494999999</v>
      </c>
      <c r="CK59" s="14">
        <v>17.860290653</v>
      </c>
      <c r="CL59" s="14">
        <v>12.543347907000001</v>
      </c>
      <c r="CM59" s="14">
        <v>28.48190752</v>
      </c>
      <c r="CN59" s="14">
        <v>36.354396941000005</v>
      </c>
      <c r="CO59" s="14">
        <v>22.302882314999998</v>
      </c>
      <c r="CP59" s="14">
        <v>51.658210644</v>
      </c>
      <c r="CQ59" s="14">
        <v>69.674315851000003</v>
      </c>
      <c r="CR59" s="14">
        <v>26.033987947</v>
      </c>
      <c r="CS59" s="14">
        <v>101.94891497200001</v>
      </c>
      <c r="CT59" s="14">
        <v>7.3487424880000001</v>
      </c>
      <c r="CU59" s="14">
        <v>8.1160620029999997</v>
      </c>
      <c r="CV59" s="14">
        <v>68.292849293000003</v>
      </c>
      <c r="CW59" s="14">
        <v>55.569807673</v>
      </c>
      <c r="CX59" s="14">
        <v>27.949620325000001</v>
      </c>
      <c r="CY59" s="14">
        <v>87.135574728999984</v>
      </c>
      <c r="CZ59" s="14">
        <v>35.770887380000005</v>
      </c>
      <c r="DA59" s="14">
        <v>97.953934957999991</v>
      </c>
      <c r="DB59" s="14">
        <v>16.809362166</v>
      </c>
      <c r="DC59" s="14">
        <v>67.743290540999993</v>
      </c>
      <c r="DD59" s="14">
        <v>120.082226897</v>
      </c>
      <c r="DE59" s="14">
        <v>165.74794993100002</v>
      </c>
      <c r="DF59" s="14">
        <v>24.344535265000001</v>
      </c>
      <c r="DG59" s="14">
        <v>17.2492676</v>
      </c>
      <c r="DH59" s="14">
        <v>92.668648565000012</v>
      </c>
      <c r="DI59" s="14">
        <v>87.302595037000003</v>
      </c>
      <c r="DJ59" s="14">
        <v>52.578629928000012</v>
      </c>
      <c r="DK59" s="14">
        <v>48.351356980999995</v>
      </c>
      <c r="DL59" s="14">
        <v>33.352124971000009</v>
      </c>
      <c r="DM59" s="14">
        <v>31.744386909999996</v>
      </c>
      <c r="DN59" s="14">
        <v>25.585045276000002</v>
      </c>
      <c r="DO59" s="14">
        <v>98.216838274000011</v>
      </c>
      <c r="DP59" s="14">
        <v>232.80458291200003</v>
      </c>
      <c r="DQ59" s="14">
        <v>164.55068897000001</v>
      </c>
      <c r="DR59" s="14">
        <v>58.078451048999995</v>
      </c>
      <c r="DS59" s="14">
        <v>118.67407465700001</v>
      </c>
      <c r="DT59" s="14">
        <v>24.567740848</v>
      </c>
      <c r="DU59" s="14">
        <v>67.862585177999989</v>
      </c>
      <c r="DV59" s="14">
        <v>42.761818557999995</v>
      </c>
      <c r="DW59" s="14">
        <v>19.353208248000001</v>
      </c>
      <c r="DX59" s="14">
        <v>35.204355656000004</v>
      </c>
      <c r="DY59" s="14">
        <v>21.253740576999999</v>
      </c>
      <c r="DZ59" s="14">
        <v>29.438092931</v>
      </c>
      <c r="EA59" s="14">
        <v>30.423182098000005</v>
      </c>
      <c r="EB59" s="14">
        <v>58.035311870999998</v>
      </c>
      <c r="EC59" s="14">
        <v>73.511004729999996</v>
      </c>
      <c r="ED59" s="14">
        <v>3.353797524</v>
      </c>
      <c r="EE59" s="14">
        <v>7.9484114700000008</v>
      </c>
      <c r="EF59" s="14">
        <v>33.828560875000001</v>
      </c>
      <c r="EG59" s="14">
        <v>32.744279372000001</v>
      </c>
      <c r="EH59" s="14">
        <v>26.190175999999997</v>
      </c>
      <c r="EI59" s="14">
        <v>37.115367071000001</v>
      </c>
      <c r="EJ59" s="14">
        <v>57.798659901999997</v>
      </c>
      <c r="EK59" s="14">
        <v>28.971477681</v>
      </c>
      <c r="EL59" s="14">
        <v>58.939452170000003</v>
      </c>
      <c r="EM59" s="14">
        <v>62.149950294000007</v>
      </c>
      <c r="EN59" s="14">
        <v>67.351305663000005</v>
      </c>
      <c r="EO59" s="14">
        <v>159.08978129400001</v>
      </c>
      <c r="EP59" s="14">
        <v>22.492145149999999</v>
      </c>
      <c r="EQ59" s="14">
        <v>20.931285069000001</v>
      </c>
      <c r="ER59" s="14">
        <v>40.086437867000001</v>
      </c>
      <c r="ES59" s="14">
        <v>70.894553003000013</v>
      </c>
      <c r="ET59" s="14">
        <v>154.14108099799998</v>
      </c>
      <c r="EU59" s="14">
        <v>61.369846382999995</v>
      </c>
      <c r="EV59" s="14">
        <v>68.312943406000002</v>
      </c>
      <c r="EW59" s="14">
        <v>38.925910674999997</v>
      </c>
      <c r="EX59" s="14">
        <v>42.547082946999993</v>
      </c>
      <c r="EY59" s="14">
        <v>60.307482069000002</v>
      </c>
      <c r="EZ59" s="14">
        <v>43.641368819</v>
      </c>
      <c r="FA59" s="14">
        <v>67.49702416400001</v>
      </c>
      <c r="FB59" s="32">
        <v>23.950607856000005</v>
      </c>
      <c r="FC59" s="32">
        <v>12.302333464</v>
      </c>
      <c r="FD59" s="32">
        <v>64.307565525999991</v>
      </c>
      <c r="FE59" s="32">
        <v>30.091929961999995</v>
      </c>
      <c r="FF59" s="32">
        <v>102.069566049</v>
      </c>
      <c r="FG59" s="32">
        <v>113.946012686</v>
      </c>
      <c r="FH59" s="32">
        <v>85.483673495999994</v>
      </c>
      <c r="FI59" s="32">
        <v>91.163983752999997</v>
      </c>
      <c r="FJ59" s="32">
        <v>98.316349931999994</v>
      </c>
      <c r="FK59" s="32">
        <v>91.248844703999993</v>
      </c>
      <c r="FL59" s="32">
        <v>48.177914572999995</v>
      </c>
      <c r="FM59" s="32">
        <v>120.94069498299999</v>
      </c>
      <c r="FN59" s="32">
        <v>15.629612392999999</v>
      </c>
      <c r="FO59" s="32">
        <v>36.566523359000001</v>
      </c>
      <c r="FP59" s="32">
        <v>45.831767760000005</v>
      </c>
      <c r="FQ59" s="32">
        <v>29.515955534999996</v>
      </c>
      <c r="FR59" s="32">
        <v>226.06523013</v>
      </c>
      <c r="FS59" s="32">
        <v>43.449226006999986</v>
      </c>
      <c r="FT59" s="32">
        <v>140.56732704500001</v>
      </c>
      <c r="FU59" s="32">
        <v>68.236142521999994</v>
      </c>
      <c r="FV59" s="32">
        <v>32.203319028999992</v>
      </c>
      <c r="FW59" s="32">
        <v>196.69897443500003</v>
      </c>
      <c r="FX59" s="32">
        <v>50.374985195000001</v>
      </c>
      <c r="FY59" s="32">
        <v>247.27638509200003</v>
      </c>
      <c r="FZ59" s="32">
        <v>15.535458508000001</v>
      </c>
      <c r="GA59" s="32">
        <v>16.478898116999996</v>
      </c>
      <c r="GB59" s="6">
        <v>47.650208969999994</v>
      </c>
      <c r="GC59" s="6">
        <v>277.32184515299997</v>
      </c>
      <c r="GD59" s="6">
        <v>137.56732992400001</v>
      </c>
      <c r="GE59" s="6">
        <v>161.867289134</v>
      </c>
      <c r="GF59" s="6">
        <v>41.506179793000001</v>
      </c>
      <c r="GG59" s="6">
        <v>44.464304812999998</v>
      </c>
      <c r="GH59" s="6">
        <v>105.950904463</v>
      </c>
      <c r="GI59" s="6">
        <v>96.884273274000009</v>
      </c>
      <c r="GJ59" s="6">
        <v>43.383726784000004</v>
      </c>
      <c r="GK59" s="6">
        <v>96.474021269999994</v>
      </c>
      <c r="GL59" s="7">
        <v>20.564413260000002</v>
      </c>
      <c r="GM59" s="7">
        <v>62.191077522</v>
      </c>
      <c r="GN59" s="7">
        <v>199.999536216</v>
      </c>
      <c r="GO59" s="7">
        <v>164.80245047400001</v>
      </c>
      <c r="GP59" s="7">
        <v>180.50613366200002</v>
      </c>
      <c r="GQ59" s="7">
        <v>73.569474467000006</v>
      </c>
      <c r="GR59" s="7">
        <v>153.77578938799999</v>
      </c>
      <c r="GS59" s="7">
        <v>92.026724027000014</v>
      </c>
      <c r="GT59" s="7">
        <v>146.13581821700001</v>
      </c>
      <c r="GU59" s="7">
        <v>102.96098314400001</v>
      </c>
      <c r="GV59" s="7">
        <v>88.633277964999991</v>
      </c>
      <c r="GW59" s="7">
        <v>89.055006212000009</v>
      </c>
      <c r="GX59" s="156">
        <v>41.243180448000004</v>
      </c>
      <c r="GY59" s="156">
        <v>41.754725809999996</v>
      </c>
      <c r="GZ59" s="156">
        <v>235.92106307100002</v>
      </c>
      <c r="HA59" s="156">
        <v>69.079582385999998</v>
      </c>
      <c r="HB59" s="156">
        <v>37.462054514000002</v>
      </c>
      <c r="HC59" s="156">
        <v>48.365206979</v>
      </c>
      <c r="HD59" s="156">
        <v>377.46767568700005</v>
      </c>
      <c r="HE59" s="156">
        <v>82.687648748000001</v>
      </c>
      <c r="HF59" s="156">
        <v>41.719500185000001</v>
      </c>
      <c r="HG59" s="156">
        <v>74.673030795000003</v>
      </c>
      <c r="HH59" s="156">
        <v>91.573174350000002</v>
      </c>
      <c r="HI59" s="156">
        <v>195.981298466</v>
      </c>
      <c r="HJ59" s="161">
        <v>8.7232370110000002</v>
      </c>
      <c r="HK59" s="161">
        <v>36.922277418999997</v>
      </c>
      <c r="HL59" s="161">
        <v>266.32573536799998</v>
      </c>
      <c r="HM59" s="161">
        <v>112.82071161100001</v>
      </c>
      <c r="HN59" s="161">
        <v>73.184348212000003</v>
      </c>
      <c r="HO59" s="161">
        <v>54.698986129000005</v>
      </c>
      <c r="HP59" s="161">
        <v>298.66543189600003</v>
      </c>
      <c r="HQ59" s="161">
        <v>141.06646231500002</v>
      </c>
      <c r="HR59" s="161">
        <v>116.66541165300001</v>
      </c>
      <c r="HS59" s="161">
        <v>86.13614930899999</v>
      </c>
      <c r="HT59" s="161">
        <v>151.95670382499998</v>
      </c>
      <c r="HU59" s="161">
        <v>221.055129521</v>
      </c>
      <c r="HV59" s="161">
        <v>17.415824048999998</v>
      </c>
      <c r="HW59" s="161">
        <v>78.238105062000017</v>
      </c>
      <c r="HX59" s="161">
        <v>326.76362183000003</v>
      </c>
      <c r="HY59" s="161">
        <v>102.467831867</v>
      </c>
      <c r="HZ59" s="161">
        <v>98.991499309000005</v>
      </c>
      <c r="IA59" s="161">
        <v>113.05013703199999</v>
      </c>
      <c r="IB59" s="161">
        <v>358.61870580500005</v>
      </c>
      <c r="IC59" s="161">
        <v>99.222745038999989</v>
      </c>
      <c r="ID59" s="161">
        <v>87.804783721000007</v>
      </c>
      <c r="IE59" s="161">
        <v>125.66294286899999</v>
      </c>
      <c r="IF59" s="161">
        <v>157.00334591100003</v>
      </c>
      <c r="IG59" s="161">
        <v>180.805629861</v>
      </c>
      <c r="IH59" s="161">
        <v>48.702143448000001</v>
      </c>
      <c r="II59" s="161">
        <v>65.878293010000007</v>
      </c>
      <c r="IJ59" s="161">
        <v>289.038785163</v>
      </c>
      <c r="IK59" s="161">
        <v>103.99018276699999</v>
      </c>
      <c r="IL59" s="161">
        <v>148.08465399100001</v>
      </c>
      <c r="IM59" s="161">
        <v>101.05044324400001</v>
      </c>
      <c r="IN59" s="161">
        <v>292.63191656100003</v>
      </c>
      <c r="IO59" s="161">
        <v>80.197789756000006</v>
      </c>
      <c r="IP59" s="161">
        <v>105.43594014999999</v>
      </c>
      <c r="IQ59" s="161">
        <v>173.65320180700002</v>
      </c>
      <c r="IR59" s="161">
        <v>158.60008696199998</v>
      </c>
      <c r="IS59" s="161">
        <v>753.39653363100001</v>
      </c>
      <c r="IT59" s="156">
        <v>9.1606075030000014</v>
      </c>
      <c r="IU59" s="156">
        <v>120.791473983</v>
      </c>
      <c r="IV59" s="156">
        <v>160.37972028500002</v>
      </c>
      <c r="IW59" s="156">
        <v>163.72374456899999</v>
      </c>
      <c r="IX59" s="156">
        <v>270.08122899700004</v>
      </c>
      <c r="IY59" s="156">
        <v>192.33654062599999</v>
      </c>
      <c r="IZ59" s="156">
        <v>180.28372089200002</v>
      </c>
      <c r="JA59" s="156"/>
      <c r="JB59" s="156"/>
      <c r="JC59" s="156"/>
      <c r="JD59" s="156"/>
      <c r="JE59" s="156"/>
    </row>
    <row r="60" spans="1:265" s="27" customFormat="1" x14ac:dyDescent="0.25">
      <c r="A60" s="28" t="s">
        <v>40</v>
      </c>
      <c r="B60" s="29">
        <v>0.274083996</v>
      </c>
      <c r="C60" s="29">
        <v>1.2783590220000001</v>
      </c>
      <c r="D60" s="29">
        <v>10.106584218</v>
      </c>
      <c r="E60" s="29">
        <v>6.587424607</v>
      </c>
      <c r="F60" s="29">
        <v>3.2804050659999997</v>
      </c>
      <c r="G60" s="29">
        <v>4.5146033250000004</v>
      </c>
      <c r="H60" s="29">
        <v>6.0650230790000004</v>
      </c>
      <c r="I60" s="29">
        <v>2.7414600149999999</v>
      </c>
      <c r="J60" s="29">
        <v>3.8551494739999996</v>
      </c>
      <c r="K60" s="29">
        <v>7.405916566000001</v>
      </c>
      <c r="L60" s="29">
        <v>8.4247335519999993</v>
      </c>
      <c r="M60" s="29">
        <v>14.55654358</v>
      </c>
      <c r="N60" s="29">
        <v>0</v>
      </c>
      <c r="O60" s="29">
        <v>0.83168760199999991</v>
      </c>
      <c r="P60" s="29">
        <v>7.0895072619999997</v>
      </c>
      <c r="Q60" s="29">
        <v>10.997773762000001</v>
      </c>
      <c r="R60" s="29">
        <v>5.1737031840000007</v>
      </c>
      <c r="S60" s="29">
        <v>11.215641931</v>
      </c>
      <c r="T60" s="29">
        <v>6.0674325649999998</v>
      </c>
      <c r="U60" s="29">
        <v>10.086459014000001</v>
      </c>
      <c r="V60" s="29">
        <v>7.002365857</v>
      </c>
      <c r="W60" s="29">
        <v>10.764038352</v>
      </c>
      <c r="X60" s="29">
        <v>8.0050914370000008</v>
      </c>
      <c r="Y60" s="29">
        <v>8.4855645210000006</v>
      </c>
      <c r="Z60" s="29">
        <v>0.41795373200000008</v>
      </c>
      <c r="AA60" s="29">
        <v>8.4271518619999988</v>
      </c>
      <c r="AB60" s="29">
        <v>10.984365088999999</v>
      </c>
      <c r="AC60" s="29">
        <v>11.289789358</v>
      </c>
      <c r="AD60" s="29">
        <v>13.626617962999999</v>
      </c>
      <c r="AE60" s="29">
        <v>15.232103224999999</v>
      </c>
      <c r="AF60" s="29">
        <v>8.0440056809999998</v>
      </c>
      <c r="AG60" s="29">
        <v>8.8234195970000009</v>
      </c>
      <c r="AH60" s="29">
        <v>20.193858841999997</v>
      </c>
      <c r="AI60" s="29">
        <v>6.5591272309999997</v>
      </c>
      <c r="AJ60" s="29">
        <v>12.793353095000002</v>
      </c>
      <c r="AK60" s="29">
        <v>16.060877537000003</v>
      </c>
      <c r="AL60" s="29">
        <v>4.0294906250000002</v>
      </c>
      <c r="AM60" s="29">
        <v>9.7830652620000009</v>
      </c>
      <c r="AN60" s="29">
        <v>11.510811249</v>
      </c>
      <c r="AO60" s="29">
        <v>18.440088898000003</v>
      </c>
      <c r="AP60" s="29">
        <v>7.4847773749999993</v>
      </c>
      <c r="AQ60" s="29">
        <v>7.2476017060000002</v>
      </c>
      <c r="AR60" s="29">
        <v>9.4643533990000002</v>
      </c>
      <c r="AS60" s="29">
        <v>12.477845794999997</v>
      </c>
      <c r="AT60" s="29">
        <v>6.4472347440000002</v>
      </c>
      <c r="AU60" s="29">
        <v>20.702174528</v>
      </c>
      <c r="AV60" s="29">
        <v>13.244286320999999</v>
      </c>
      <c r="AW60" s="29">
        <v>38.329354610000003</v>
      </c>
      <c r="AX60" s="29">
        <v>1.0245624769999999</v>
      </c>
      <c r="AY60" s="29">
        <v>21.548377443000003</v>
      </c>
      <c r="AZ60" s="29">
        <v>15.601926688999999</v>
      </c>
      <c r="BA60" s="29">
        <v>19.012809025000003</v>
      </c>
      <c r="BB60" s="29">
        <v>12.473309082000002</v>
      </c>
      <c r="BC60" s="29">
        <v>16.424867421999998</v>
      </c>
      <c r="BD60" s="29">
        <v>7.681139205</v>
      </c>
      <c r="BE60" s="29">
        <v>16.482424188999996</v>
      </c>
      <c r="BF60" s="29">
        <v>19.288857245999999</v>
      </c>
      <c r="BG60" s="29">
        <v>16.741746735999996</v>
      </c>
      <c r="BH60" s="29">
        <v>14.521057923000003</v>
      </c>
      <c r="BI60" s="29">
        <v>47.126155876999995</v>
      </c>
      <c r="BJ60" s="29">
        <v>2.0044162340000002</v>
      </c>
      <c r="BK60" s="29">
        <v>16.949566858000001</v>
      </c>
      <c r="BL60" s="29">
        <v>33.057911173000001</v>
      </c>
      <c r="BM60" s="29">
        <v>33.054953217000005</v>
      </c>
      <c r="BN60" s="29">
        <v>14.776026394000001</v>
      </c>
      <c r="BO60" s="29">
        <v>10.593598066</v>
      </c>
      <c r="BP60" s="29">
        <v>25.784160548999999</v>
      </c>
      <c r="BQ60" s="29">
        <v>25.062000142000006</v>
      </c>
      <c r="BR60" s="29">
        <v>60.588528791999998</v>
      </c>
      <c r="BS60" s="29">
        <v>20.179527526000001</v>
      </c>
      <c r="BT60" s="29">
        <v>31.372865898000004</v>
      </c>
      <c r="BU60" s="29">
        <v>22.073715812000003</v>
      </c>
      <c r="BV60" s="29">
        <v>4.2579682129999998</v>
      </c>
      <c r="BW60" s="29">
        <v>25.393783237000001</v>
      </c>
      <c r="BX60" s="29">
        <v>30.378491783000001</v>
      </c>
      <c r="BY60" s="29">
        <v>21.152907877999997</v>
      </c>
      <c r="BZ60" s="29">
        <v>32.146520011</v>
      </c>
      <c r="CA60" s="29">
        <v>39.935686767000007</v>
      </c>
      <c r="CB60" s="29">
        <v>19.954976705</v>
      </c>
      <c r="CC60" s="29">
        <v>32.997046355999998</v>
      </c>
      <c r="CD60" s="29">
        <v>22.922986301000002</v>
      </c>
      <c r="CE60" s="29">
        <v>17.154239236999999</v>
      </c>
      <c r="CF60" s="29">
        <v>30.256085291999998</v>
      </c>
      <c r="CG60" s="29">
        <v>85.072146418999992</v>
      </c>
      <c r="CH60" s="29">
        <v>3.3279905899999997</v>
      </c>
      <c r="CI60" s="29">
        <v>9.9043996669999999</v>
      </c>
      <c r="CJ60" s="29">
        <v>24.958403494999999</v>
      </c>
      <c r="CK60" s="29">
        <v>17.860290653</v>
      </c>
      <c r="CL60" s="29">
        <v>12.543347907000001</v>
      </c>
      <c r="CM60" s="29">
        <v>28.48190752</v>
      </c>
      <c r="CN60" s="29">
        <v>31.354396941000001</v>
      </c>
      <c r="CO60" s="29">
        <v>22.302882314999998</v>
      </c>
      <c r="CP60" s="29">
        <v>24.408210644</v>
      </c>
      <c r="CQ60" s="29">
        <v>64.979555851000001</v>
      </c>
      <c r="CR60" s="29">
        <v>25.182894947000001</v>
      </c>
      <c r="CS60" s="29">
        <v>66.298914972000006</v>
      </c>
      <c r="CT60" s="29">
        <v>7.3487424880000001</v>
      </c>
      <c r="CU60" s="29">
        <v>8.1160620029999997</v>
      </c>
      <c r="CV60" s="29">
        <v>49.298099207000007</v>
      </c>
      <c r="CW60" s="29">
        <v>55.569807673</v>
      </c>
      <c r="CX60" s="29">
        <v>25.149620325000001</v>
      </c>
      <c r="CY60" s="29">
        <v>45.278681478999992</v>
      </c>
      <c r="CZ60" s="29">
        <v>33.620569880000005</v>
      </c>
      <c r="DA60" s="29">
        <v>85.390115918999996</v>
      </c>
      <c r="DB60" s="29">
        <v>13.946568276000001</v>
      </c>
      <c r="DC60" s="29">
        <v>53.756850801999995</v>
      </c>
      <c r="DD60" s="29">
        <v>90.632994015999998</v>
      </c>
      <c r="DE60" s="29">
        <v>94.073478461000022</v>
      </c>
      <c r="DF60" s="29">
        <v>12.165112175000001</v>
      </c>
      <c r="DG60" s="29">
        <v>14.8571756</v>
      </c>
      <c r="DH60" s="29">
        <v>50.734737890000005</v>
      </c>
      <c r="DI60" s="29">
        <v>78.744718237000001</v>
      </c>
      <c r="DJ60" s="29">
        <v>35.260373686000008</v>
      </c>
      <c r="DK60" s="29">
        <v>39.977478000999994</v>
      </c>
      <c r="DL60" s="29">
        <v>27.189333391000005</v>
      </c>
      <c r="DM60" s="29">
        <v>21.158251219999997</v>
      </c>
      <c r="DN60" s="29">
        <v>13.824748536000003</v>
      </c>
      <c r="DO60" s="29">
        <v>14.725955227999998</v>
      </c>
      <c r="DP60" s="29">
        <v>21.535594123999999</v>
      </c>
      <c r="DQ60" s="29">
        <v>48.4314502</v>
      </c>
      <c r="DR60" s="29">
        <v>26.354668372999999</v>
      </c>
      <c r="DS60" s="29">
        <v>59.856467601999995</v>
      </c>
      <c r="DT60" s="29">
        <v>7.6817172459999998</v>
      </c>
      <c r="DU60" s="29">
        <v>47.810326873999998</v>
      </c>
      <c r="DV60" s="29">
        <v>36.039802193999996</v>
      </c>
      <c r="DW60" s="29">
        <v>14.364942947999999</v>
      </c>
      <c r="DX60" s="29">
        <v>27.555243666000003</v>
      </c>
      <c r="DY60" s="29">
        <v>13.256080296999999</v>
      </c>
      <c r="DZ60" s="29">
        <v>10.055368440999999</v>
      </c>
      <c r="EA60" s="29">
        <v>17.565462978000003</v>
      </c>
      <c r="EB60" s="29">
        <v>42.714103191</v>
      </c>
      <c r="EC60" s="29">
        <v>55.737524430000001</v>
      </c>
      <c r="ED60" s="29">
        <v>3.353797524</v>
      </c>
      <c r="EE60" s="29">
        <v>7.9484114700000008</v>
      </c>
      <c r="EF60" s="29">
        <v>33.802165275</v>
      </c>
      <c r="EG60" s="29">
        <v>31.479581372000002</v>
      </c>
      <c r="EH60" s="29">
        <v>26.121370999999996</v>
      </c>
      <c r="EI60" s="29">
        <v>37.115367071000001</v>
      </c>
      <c r="EJ60" s="29">
        <v>46.005709037999999</v>
      </c>
      <c r="EK60" s="29">
        <v>26.190826592000001</v>
      </c>
      <c r="EL60" s="29">
        <v>54.126241855000004</v>
      </c>
      <c r="EM60" s="29">
        <v>60.371028251000006</v>
      </c>
      <c r="EN60" s="29">
        <v>45.53105939200001</v>
      </c>
      <c r="EO60" s="29">
        <v>83.566788887000001</v>
      </c>
      <c r="EP60" s="29">
        <v>12.694041104</v>
      </c>
      <c r="EQ60" s="29">
        <v>14.845251952000002</v>
      </c>
      <c r="ER60" s="29">
        <v>32.761110065000004</v>
      </c>
      <c r="ES60" s="29">
        <v>52.39681099900001</v>
      </c>
      <c r="ET60" s="29">
        <v>35.341107767999993</v>
      </c>
      <c r="EU60" s="29">
        <v>57.229453289999995</v>
      </c>
      <c r="EV60" s="29">
        <v>35.778914272000002</v>
      </c>
      <c r="EW60" s="29">
        <v>33.571822730999997</v>
      </c>
      <c r="EX60" s="29">
        <v>37.516345066999996</v>
      </c>
      <c r="EY60" s="29">
        <v>40.673563238999996</v>
      </c>
      <c r="EZ60" s="29">
        <v>35.303125039000001</v>
      </c>
      <c r="FA60" s="29">
        <v>56.703475269000002</v>
      </c>
      <c r="FB60" s="30">
        <v>18.939587856000003</v>
      </c>
      <c r="FC60" s="30">
        <v>11.770366665999999</v>
      </c>
      <c r="FD60" s="30">
        <v>35.418513034999997</v>
      </c>
      <c r="FE60" s="30">
        <v>24.922062855999997</v>
      </c>
      <c r="FF60" s="30">
        <v>63.553013704000001</v>
      </c>
      <c r="FG60" s="30">
        <v>21.376477486000002</v>
      </c>
      <c r="FH60" s="30">
        <v>32.927994628</v>
      </c>
      <c r="FI60" s="30">
        <v>47.440944452999993</v>
      </c>
      <c r="FJ60" s="30">
        <v>54.130132931999995</v>
      </c>
      <c r="FK60" s="30">
        <v>21.824295399</v>
      </c>
      <c r="FL60" s="30">
        <v>42.123374808999998</v>
      </c>
      <c r="FM60" s="30">
        <v>80.183956570999996</v>
      </c>
      <c r="FN60" s="30">
        <v>12.571214392999998</v>
      </c>
      <c r="FO60" s="30">
        <v>32.737152359</v>
      </c>
      <c r="FP60" s="30">
        <v>21.194530009999998</v>
      </c>
      <c r="FQ60" s="30">
        <v>28.126165534999998</v>
      </c>
      <c r="FR60" s="30">
        <v>34.113861761000003</v>
      </c>
      <c r="FS60" s="30">
        <v>41.006702022999988</v>
      </c>
      <c r="FT60" s="30">
        <v>24.824607158999999</v>
      </c>
      <c r="FU60" s="30">
        <v>55.352908608999996</v>
      </c>
      <c r="FV60" s="30">
        <v>29.892920028999995</v>
      </c>
      <c r="FW60" s="30">
        <v>62.766690386999997</v>
      </c>
      <c r="FX60" s="30">
        <v>47.661045195</v>
      </c>
      <c r="FY60" s="30">
        <v>40.193248890000007</v>
      </c>
      <c r="FZ60" s="30">
        <v>14.554655508000002</v>
      </c>
      <c r="GA60" s="30">
        <v>16.131401916999998</v>
      </c>
      <c r="GB60" s="25">
        <v>24.000443910999998</v>
      </c>
      <c r="GC60" s="25">
        <v>51.210273497999999</v>
      </c>
      <c r="GD60" s="25">
        <v>25.739928361</v>
      </c>
      <c r="GE60" s="25">
        <v>49.262682793999993</v>
      </c>
      <c r="GF60" s="25">
        <v>35.447523242000003</v>
      </c>
      <c r="GG60" s="25">
        <v>16.425287856000001</v>
      </c>
      <c r="GH60" s="25">
        <v>35.227023582000001</v>
      </c>
      <c r="GI60" s="25">
        <v>74.870816361999999</v>
      </c>
      <c r="GJ60" s="25">
        <v>39.890951484000006</v>
      </c>
      <c r="GK60" s="25">
        <v>78.848774456000001</v>
      </c>
      <c r="GL60" s="26">
        <v>17.189973180000003</v>
      </c>
      <c r="GM60" s="26">
        <v>19.051363505999998</v>
      </c>
      <c r="GN60" s="26">
        <v>51.620016045999996</v>
      </c>
      <c r="GO60" s="26">
        <v>33.041823857000004</v>
      </c>
      <c r="GP60" s="26">
        <v>29.987448095000005</v>
      </c>
      <c r="GQ60" s="26">
        <v>45.289320512000003</v>
      </c>
      <c r="GR60" s="26">
        <v>30.670920472999995</v>
      </c>
      <c r="GS60" s="26">
        <v>39.102626634000011</v>
      </c>
      <c r="GT60" s="26">
        <v>56.905641590999991</v>
      </c>
      <c r="GU60" s="26">
        <v>38.755962492000002</v>
      </c>
      <c r="GV60" s="26">
        <v>29.334246557</v>
      </c>
      <c r="GW60" s="26">
        <v>36.789067467000002</v>
      </c>
      <c r="GX60" s="159">
        <v>18.764249133</v>
      </c>
      <c r="GY60" s="159">
        <v>14.657161009999999</v>
      </c>
      <c r="GZ60" s="159">
        <v>189.01965766400002</v>
      </c>
      <c r="HA60" s="159">
        <v>19.305537243000003</v>
      </c>
      <c r="HB60" s="159">
        <v>10.407426337</v>
      </c>
      <c r="HC60" s="159">
        <v>18.845349406</v>
      </c>
      <c r="HD60" s="159">
        <v>24.548681719999998</v>
      </c>
      <c r="HE60" s="159">
        <v>52.812218790000003</v>
      </c>
      <c r="HF60" s="159">
        <v>17.866112944000001</v>
      </c>
      <c r="HG60" s="159">
        <v>40.690642056999998</v>
      </c>
      <c r="HH60" s="159">
        <v>70.581661659000005</v>
      </c>
      <c r="HI60" s="159">
        <v>108.21823471399999</v>
      </c>
      <c r="HJ60" s="164">
        <v>8.4503174180000009</v>
      </c>
      <c r="HK60" s="164">
        <v>11.023418969</v>
      </c>
      <c r="HL60" s="164">
        <v>22.997737848999996</v>
      </c>
      <c r="HM60" s="164">
        <v>71.675286880000002</v>
      </c>
      <c r="HN60" s="164">
        <v>30.894451137000001</v>
      </c>
      <c r="HO60" s="164">
        <v>23.537512322000001</v>
      </c>
      <c r="HP60" s="164">
        <v>21.108397910000001</v>
      </c>
      <c r="HQ60" s="164">
        <v>46.838838991000003</v>
      </c>
      <c r="HR60" s="164">
        <v>30.399054747999998</v>
      </c>
      <c r="HS60" s="164">
        <v>47.002787067999996</v>
      </c>
      <c r="HT60" s="164">
        <v>38.919646358999991</v>
      </c>
      <c r="HU60" s="164">
        <v>61.270292998000002</v>
      </c>
      <c r="HV60" s="164">
        <v>17.415824048999998</v>
      </c>
      <c r="HW60" s="164">
        <v>15.68162616</v>
      </c>
      <c r="HX60" s="164">
        <v>22.192588903000001</v>
      </c>
      <c r="HY60" s="164">
        <v>32.830961524999999</v>
      </c>
      <c r="HZ60" s="164">
        <v>32.891077420999999</v>
      </c>
      <c r="IA60" s="164">
        <v>49.269101163999991</v>
      </c>
      <c r="IB60" s="164">
        <v>52.443594742999984</v>
      </c>
      <c r="IC60" s="164">
        <v>42.73939640799999</v>
      </c>
      <c r="ID60" s="164">
        <v>52.187625604999994</v>
      </c>
      <c r="IE60" s="164">
        <v>52.990386037999997</v>
      </c>
      <c r="IF60" s="164">
        <v>48.068290874000006</v>
      </c>
      <c r="IG60" s="164">
        <v>61.459369212000006</v>
      </c>
      <c r="IH60" s="164">
        <v>17.960889546000001</v>
      </c>
      <c r="II60" s="164">
        <v>14.814047390000001</v>
      </c>
      <c r="IJ60" s="164">
        <v>46.996443696</v>
      </c>
      <c r="IK60" s="164">
        <v>65.431476545999999</v>
      </c>
      <c r="IL60" s="164">
        <v>62.052607149000004</v>
      </c>
      <c r="IM60" s="164">
        <v>35.981243816000003</v>
      </c>
      <c r="IN60" s="164">
        <v>74.192838196999986</v>
      </c>
      <c r="IO60" s="164">
        <v>32.002067650000008</v>
      </c>
      <c r="IP60" s="164">
        <v>22.047084529999999</v>
      </c>
      <c r="IQ60" s="164">
        <v>48.677039709999995</v>
      </c>
      <c r="IR60" s="164">
        <v>49.540476529999999</v>
      </c>
      <c r="IS60" s="164">
        <v>349.77085186099998</v>
      </c>
      <c r="IT60" s="159">
        <v>8.6700339570000011</v>
      </c>
      <c r="IU60" s="159">
        <v>25.587230349999999</v>
      </c>
      <c r="IV60" s="159">
        <v>69.157256285000017</v>
      </c>
      <c r="IW60" s="159">
        <v>55.896597330999988</v>
      </c>
      <c r="IX60" s="159">
        <v>129.05403566500001</v>
      </c>
      <c r="IY60" s="159">
        <v>69.665342180999986</v>
      </c>
      <c r="IZ60" s="159">
        <v>117.82658553100001</v>
      </c>
      <c r="JA60" s="159"/>
      <c r="JB60" s="159"/>
      <c r="JC60" s="159"/>
      <c r="JD60" s="159"/>
      <c r="JE60" s="159"/>
    </row>
    <row r="61" spans="1:265" ht="26.25" x14ac:dyDescent="0.25">
      <c r="A61" s="33" t="s">
        <v>41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5.3999999999999999E-2</v>
      </c>
      <c r="Q61" s="14">
        <v>2.4820000000000002E-2</v>
      </c>
      <c r="R61" s="14">
        <v>0.3</v>
      </c>
      <c r="S61" s="14">
        <v>2.1180000000000001E-2</v>
      </c>
      <c r="T61" s="14">
        <v>0</v>
      </c>
      <c r="U61" s="14">
        <v>0.12</v>
      </c>
      <c r="V61" s="14">
        <v>0</v>
      </c>
      <c r="W61" s="14">
        <v>0.15</v>
      </c>
      <c r="X61" s="14">
        <v>0.2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1.5</v>
      </c>
      <c r="AN61" s="14">
        <v>1.0999000000000001</v>
      </c>
      <c r="AO61" s="14">
        <v>1.2</v>
      </c>
      <c r="AP61" s="14">
        <v>-0.15</v>
      </c>
      <c r="AQ61" s="14">
        <v>1.09827125</v>
      </c>
      <c r="AR61" s="14">
        <v>1.1033457499999999</v>
      </c>
      <c r="AS61" s="14">
        <v>0.6</v>
      </c>
      <c r="AT61" s="14">
        <v>0.8966542500000001</v>
      </c>
      <c r="AU61" s="14">
        <v>0.93899999999999995</v>
      </c>
      <c r="AV61" s="14">
        <v>2.3123287500000003</v>
      </c>
      <c r="AW61" s="14">
        <v>3.2490000000000001</v>
      </c>
      <c r="AX61" s="14">
        <v>0.25030000000000002</v>
      </c>
      <c r="AY61" s="14">
        <v>1.2797000000000001</v>
      </c>
      <c r="AZ61" s="14">
        <v>2.2599999999999998</v>
      </c>
      <c r="BA61" s="14">
        <v>1.1802999999999999</v>
      </c>
      <c r="BB61" s="14">
        <v>1.3699000000000001</v>
      </c>
      <c r="BC61" s="14">
        <v>4.6097000000000001</v>
      </c>
      <c r="BD61" s="14">
        <v>1.1499999999999999</v>
      </c>
      <c r="BE61" s="14">
        <v>0</v>
      </c>
      <c r="BF61" s="14">
        <v>9.9306000000000001</v>
      </c>
      <c r="BG61" s="14">
        <v>0.77439999999999998</v>
      </c>
      <c r="BH61" s="14">
        <v>2.7063999999999999</v>
      </c>
      <c r="BI61" s="14">
        <v>6.4904834400000002</v>
      </c>
      <c r="BJ61" s="14">
        <v>0.82623549100000004</v>
      </c>
      <c r="BK61" s="14">
        <v>1.3799000000000001</v>
      </c>
      <c r="BL61" s="14">
        <v>1.482</v>
      </c>
      <c r="BM61" s="14">
        <v>1.274</v>
      </c>
      <c r="BN61" s="14">
        <v>1.3579000000000001</v>
      </c>
      <c r="BO61" s="14">
        <v>1.4308600010000001</v>
      </c>
      <c r="BP61" s="14">
        <v>1.871058737</v>
      </c>
      <c r="BQ61" s="14">
        <v>1.369467773</v>
      </c>
      <c r="BR61" s="14">
        <v>7.4729765740000005</v>
      </c>
      <c r="BS61" s="14">
        <v>-3.4009740000000002E-3</v>
      </c>
      <c r="BT61" s="14">
        <v>3.7626805410000004</v>
      </c>
      <c r="BU61" s="14">
        <v>1.10053</v>
      </c>
      <c r="BV61" s="14">
        <v>1.47356</v>
      </c>
      <c r="BW61" s="14">
        <v>1.5601308100000002</v>
      </c>
      <c r="BX61" s="14">
        <v>11.58013081</v>
      </c>
      <c r="BY61" s="14">
        <v>0.58013081</v>
      </c>
      <c r="BZ61" s="14">
        <v>1.5785713760000002</v>
      </c>
      <c r="CA61" s="14">
        <v>20.58013081</v>
      </c>
      <c r="CB61" s="14">
        <v>0.37813080999999998</v>
      </c>
      <c r="CC61" s="14">
        <v>0.38013080999999999</v>
      </c>
      <c r="CD61" s="14">
        <v>0.38369024400000001</v>
      </c>
      <c r="CE61" s="14">
        <v>0.38000381</v>
      </c>
      <c r="CF61" s="14">
        <v>0.38013080999999999</v>
      </c>
      <c r="CG61" s="14">
        <v>19.493801920999999</v>
      </c>
      <c r="CH61" s="14">
        <v>0.5</v>
      </c>
      <c r="CI61" s="14">
        <v>0.56000000000000005</v>
      </c>
      <c r="CJ61" s="14">
        <v>2.5299999999999998</v>
      </c>
      <c r="CK61" s="14">
        <v>1.53</v>
      </c>
      <c r="CL61" s="14">
        <v>1.5297019629999999</v>
      </c>
      <c r="CM61" s="14">
        <v>1.5302980370000001</v>
      </c>
      <c r="CN61" s="14">
        <v>6.53</v>
      </c>
      <c r="CO61" s="14">
        <v>1.03</v>
      </c>
      <c r="CP61" s="14">
        <v>1.025860971</v>
      </c>
      <c r="CQ61" s="14">
        <v>6.0262909000000002</v>
      </c>
      <c r="CR61" s="14">
        <v>2.8418919599999999</v>
      </c>
      <c r="CS61" s="14">
        <v>9.073960456</v>
      </c>
      <c r="CT61" s="14">
        <v>5</v>
      </c>
      <c r="CU61" s="14">
        <v>1.5209999999999999</v>
      </c>
      <c r="CV61" s="14">
        <v>1.334046042</v>
      </c>
      <c r="CW61" s="14">
        <v>2.8257897360000004</v>
      </c>
      <c r="CX61" s="14">
        <v>1.9294918489999999</v>
      </c>
      <c r="CY61" s="14">
        <v>2.6115638170000004</v>
      </c>
      <c r="CZ61" s="14">
        <v>2.161</v>
      </c>
      <c r="DA61" s="14">
        <v>2.2144760030000001</v>
      </c>
      <c r="DB61" s="14">
        <v>2.0143202910000002</v>
      </c>
      <c r="DC61" s="14">
        <v>2.692801974</v>
      </c>
      <c r="DD61" s="14">
        <v>6.0467918379999999</v>
      </c>
      <c r="DE61" s="14">
        <v>2.6135999999999999</v>
      </c>
      <c r="DF61" s="14">
        <v>4.03</v>
      </c>
      <c r="DG61" s="14">
        <v>2.5211260000000002</v>
      </c>
      <c r="DH61" s="14">
        <v>2.7847740000000001</v>
      </c>
      <c r="DI61" s="14">
        <v>2.6059000000000001</v>
      </c>
      <c r="DJ61" s="14">
        <v>9.8870471089999992</v>
      </c>
      <c r="DK61" s="14">
        <v>13.144491653999999</v>
      </c>
      <c r="DL61" s="14">
        <v>1.9753734119999999</v>
      </c>
      <c r="DM61" s="14">
        <v>2.1150000000000002</v>
      </c>
      <c r="DN61" s="14">
        <v>1.8777300000000001</v>
      </c>
      <c r="DO61" s="14">
        <v>1.153557825</v>
      </c>
      <c r="DP61" s="14">
        <v>1.0394000000000001</v>
      </c>
      <c r="DQ61" s="14">
        <v>7.3301480439999995</v>
      </c>
      <c r="DR61" s="14">
        <v>3.5</v>
      </c>
      <c r="DS61" s="14">
        <v>5.431603795</v>
      </c>
      <c r="DT61" s="14">
        <v>2.999981901</v>
      </c>
      <c r="DU61" s="14">
        <v>6.1524999999999999</v>
      </c>
      <c r="DV61" s="14">
        <v>6.2024999999999997</v>
      </c>
      <c r="DW61" s="14">
        <v>2.6459546300000003</v>
      </c>
      <c r="DX61" s="14">
        <v>2.60904537</v>
      </c>
      <c r="DY61" s="14">
        <v>0.46522951499999998</v>
      </c>
      <c r="DZ61" s="14">
        <v>5.2697704850000004</v>
      </c>
      <c r="EA61" s="14">
        <v>4.0599999999999996</v>
      </c>
      <c r="EB61" s="14">
        <v>2.33</v>
      </c>
      <c r="EC61" s="14">
        <v>2.1</v>
      </c>
      <c r="ED61" s="14">
        <v>0</v>
      </c>
      <c r="EE61" s="14">
        <v>3.9</v>
      </c>
      <c r="EF61" s="14">
        <v>3</v>
      </c>
      <c r="EG61" s="14">
        <v>2.5</v>
      </c>
      <c r="EH61" s="14">
        <v>6</v>
      </c>
      <c r="EI61" s="14">
        <v>13</v>
      </c>
      <c r="EJ61" s="14">
        <v>8</v>
      </c>
      <c r="EK61" s="14">
        <v>2.0499999999999998</v>
      </c>
      <c r="EL61" s="14">
        <v>4.4000000000000004</v>
      </c>
      <c r="EM61" s="14">
        <v>10.49</v>
      </c>
      <c r="EN61" s="14">
        <v>5.0169948350000002</v>
      </c>
      <c r="EO61" s="14">
        <v>10</v>
      </c>
      <c r="EP61" s="14">
        <v>3</v>
      </c>
      <c r="EQ61" s="14">
        <v>0</v>
      </c>
      <c r="ER61" s="14">
        <v>1.7</v>
      </c>
      <c r="ES61" s="14">
        <v>3</v>
      </c>
      <c r="ET61" s="14">
        <v>2.9999980000000002</v>
      </c>
      <c r="EU61" s="14">
        <v>7.2</v>
      </c>
      <c r="EV61" s="14">
        <v>8.9993629999999989</v>
      </c>
      <c r="EW61" s="14">
        <v>5</v>
      </c>
      <c r="EX61" s="14">
        <v>4.2</v>
      </c>
      <c r="EY61" s="14">
        <v>2.5</v>
      </c>
      <c r="EZ61" s="14">
        <v>3.5</v>
      </c>
      <c r="FA61" s="14">
        <v>7.3</v>
      </c>
      <c r="FB61" s="14">
        <v>0</v>
      </c>
      <c r="FC61" s="14">
        <v>3</v>
      </c>
      <c r="FD61" s="14">
        <v>10.95</v>
      </c>
      <c r="FE61" s="14">
        <v>6</v>
      </c>
      <c r="FF61" s="14">
        <v>2.2999999999999998</v>
      </c>
      <c r="FG61" s="14">
        <v>7.6945162739999997</v>
      </c>
      <c r="FH61" s="14">
        <v>2.2999999999999998</v>
      </c>
      <c r="FI61" s="14">
        <v>3.7999000000000001</v>
      </c>
      <c r="FJ61" s="14">
        <v>3.9377905000000002</v>
      </c>
      <c r="FK61" s="14">
        <v>3.5</v>
      </c>
      <c r="FL61" s="14">
        <v>9.5059868760000015</v>
      </c>
      <c r="FM61" s="14">
        <v>9.94</v>
      </c>
      <c r="FN61" s="14">
        <v>1.9</v>
      </c>
      <c r="FO61" s="14">
        <v>2</v>
      </c>
      <c r="FP61" s="14">
        <v>0.5</v>
      </c>
      <c r="FQ61" s="14">
        <v>5.2724500000000001</v>
      </c>
      <c r="FR61" s="14">
        <v>2.4943944839999999</v>
      </c>
      <c r="FS61" s="14">
        <v>6</v>
      </c>
      <c r="FT61" s="14">
        <v>7.1</v>
      </c>
      <c r="FU61" s="14">
        <v>2</v>
      </c>
      <c r="FV61" s="14">
        <v>2</v>
      </c>
      <c r="FW61" s="14">
        <v>8</v>
      </c>
      <c r="FX61" s="14">
        <v>12</v>
      </c>
      <c r="FY61" s="14">
        <v>10</v>
      </c>
      <c r="FZ61" s="14">
        <v>4.5</v>
      </c>
      <c r="GA61" s="14">
        <v>6</v>
      </c>
      <c r="GB61" s="6">
        <v>6.45</v>
      </c>
      <c r="GC61" s="6">
        <v>6.3237439999999996</v>
      </c>
      <c r="GD61" s="6">
        <v>4.7262560000000002</v>
      </c>
      <c r="GE61" s="6">
        <v>3.5</v>
      </c>
      <c r="GF61" s="6">
        <v>3.5</v>
      </c>
      <c r="GG61" s="6">
        <v>4</v>
      </c>
      <c r="GH61" s="6">
        <v>5</v>
      </c>
      <c r="GI61" s="6">
        <v>5.01</v>
      </c>
      <c r="GJ61" s="6">
        <v>5.0999999999999996</v>
      </c>
      <c r="GK61" s="6">
        <v>2.66915865</v>
      </c>
      <c r="GL61" s="7">
        <v>7.65</v>
      </c>
      <c r="GM61" s="7">
        <v>5.35</v>
      </c>
      <c r="GN61" s="7">
        <v>3</v>
      </c>
      <c r="GO61" s="7">
        <v>7</v>
      </c>
      <c r="GP61" s="7">
        <v>6</v>
      </c>
      <c r="GQ61" s="7">
        <v>11.5</v>
      </c>
      <c r="GR61" s="7">
        <v>9.3812326240000008</v>
      </c>
      <c r="GS61" s="7">
        <v>6</v>
      </c>
      <c r="GT61" s="7">
        <v>15</v>
      </c>
      <c r="GU61" s="7">
        <v>10.855154086000001</v>
      </c>
      <c r="GV61" s="7">
        <v>0</v>
      </c>
      <c r="GW61" s="7">
        <v>6.3517423040000001</v>
      </c>
      <c r="GX61" s="156">
        <v>5</v>
      </c>
      <c r="GY61" s="156">
        <v>2.4363447000000003</v>
      </c>
      <c r="GZ61" s="156">
        <v>167</v>
      </c>
      <c r="HA61" s="156">
        <v>6.2526553000000007</v>
      </c>
      <c r="HB61" s="156">
        <v>3</v>
      </c>
      <c r="HC61" s="156">
        <v>3.3450000000000002</v>
      </c>
      <c r="HD61" s="156">
        <v>3.0049999999999999</v>
      </c>
      <c r="HE61" s="156">
        <v>22.293528770000002</v>
      </c>
      <c r="HF61" s="156">
        <v>3</v>
      </c>
      <c r="HG61" s="156">
        <v>2.9101815000000002</v>
      </c>
      <c r="HH61" s="156">
        <v>32.111750000000001</v>
      </c>
      <c r="HI61" s="156">
        <v>11.4790145</v>
      </c>
      <c r="HJ61" s="161">
        <v>4</v>
      </c>
      <c r="HK61" s="161">
        <v>4.2638749999999996</v>
      </c>
      <c r="HL61" s="161">
        <v>3.1</v>
      </c>
      <c r="HM61" s="161">
        <v>45.256456806000003</v>
      </c>
      <c r="HN61" s="161">
        <v>6.4</v>
      </c>
      <c r="HO61" s="161">
        <v>5.5</v>
      </c>
      <c r="HP61" s="161">
        <v>2</v>
      </c>
      <c r="HQ61" s="161">
        <v>6</v>
      </c>
      <c r="HR61" s="161">
        <v>5.9998313200000002</v>
      </c>
      <c r="HS61" s="161">
        <v>-1.0451150000000001E-3</v>
      </c>
      <c r="HT61" s="161">
        <v>9.999915660000001</v>
      </c>
      <c r="HU61" s="161">
        <v>11.01553292</v>
      </c>
      <c r="HV61" s="161">
        <v>6.627737647</v>
      </c>
      <c r="HW61" s="161">
        <v>1.3662738990000001</v>
      </c>
      <c r="HX61" s="161">
        <v>1.5</v>
      </c>
      <c r="HY61" s="161">
        <v>12</v>
      </c>
      <c r="HZ61" s="161">
        <v>10.5124616</v>
      </c>
      <c r="IA61" s="161">
        <v>6.5184609560000002</v>
      </c>
      <c r="IB61" s="161">
        <v>7.0026400210000004</v>
      </c>
      <c r="IC61" s="161">
        <v>1.5</v>
      </c>
      <c r="ID61" s="161">
        <v>7.6248199999999997</v>
      </c>
      <c r="IE61" s="161">
        <v>6.5</v>
      </c>
      <c r="IF61" s="161">
        <v>7.5</v>
      </c>
      <c r="IG61" s="161">
        <v>18.714478293999999</v>
      </c>
      <c r="IH61" s="161">
        <v>6.627737647</v>
      </c>
      <c r="II61" s="161">
        <v>1.5</v>
      </c>
      <c r="IJ61" s="161">
        <v>9.5039999999999996</v>
      </c>
      <c r="IK61" s="161">
        <v>28.292877187999999</v>
      </c>
      <c r="IL61" s="161">
        <v>1.499930446</v>
      </c>
      <c r="IM61" s="161">
        <v>6.8419799999999995</v>
      </c>
      <c r="IN61" s="161">
        <v>16.119040000000002</v>
      </c>
      <c r="IO61" s="161">
        <v>6.4192825030000007</v>
      </c>
      <c r="IP61" s="161">
        <v>2.6</v>
      </c>
      <c r="IQ61" s="161">
        <v>7.218267784</v>
      </c>
      <c r="IR61" s="161">
        <v>2.3199999999999998</v>
      </c>
      <c r="IS61" s="161">
        <v>15.972545002</v>
      </c>
      <c r="IT61" s="156">
        <v>2.9506307270000001</v>
      </c>
      <c r="IU61" s="156">
        <v>1.731943</v>
      </c>
      <c r="IV61" s="156">
        <v>4.1247049999999996</v>
      </c>
      <c r="IW61" s="156">
        <v>16.357658205</v>
      </c>
      <c r="IX61" s="156">
        <v>20.842849130999998</v>
      </c>
      <c r="IY61" s="156">
        <v>31.968753273999997</v>
      </c>
      <c r="IZ61" s="156">
        <v>36.931859482</v>
      </c>
      <c r="JA61" s="156"/>
      <c r="JB61" s="156"/>
      <c r="JC61" s="156"/>
      <c r="JD61" s="156"/>
      <c r="JE61" s="156"/>
    </row>
    <row r="62" spans="1:265" x14ac:dyDescent="0.25">
      <c r="A62" s="33" t="s">
        <v>42</v>
      </c>
      <c r="B62" s="34">
        <v>0.04</v>
      </c>
      <c r="C62" s="34">
        <v>0.65860000000000007</v>
      </c>
      <c r="D62" s="34">
        <v>9.0867240339999995</v>
      </c>
      <c r="E62" s="34">
        <v>6.092845853</v>
      </c>
      <c r="F62" s="34">
        <v>2.4850408260000001</v>
      </c>
      <c r="G62" s="34">
        <v>2.7955552519999998</v>
      </c>
      <c r="H62" s="34">
        <v>3.9134081000000003</v>
      </c>
      <c r="I62" s="34">
        <v>2.1468789589999999</v>
      </c>
      <c r="J62" s="34">
        <v>1.9171659809999997</v>
      </c>
      <c r="K62" s="34">
        <v>5.7413667510000002</v>
      </c>
      <c r="L62" s="34">
        <v>5.0016954049999995</v>
      </c>
      <c r="M62" s="34">
        <v>4.0370980000000003</v>
      </c>
      <c r="N62" s="34">
        <v>0</v>
      </c>
      <c r="O62" s="34">
        <v>0.51663199999999998</v>
      </c>
      <c r="P62" s="34">
        <v>6.5649002989999996</v>
      </c>
      <c r="Q62" s="34">
        <v>8.0788657980000007</v>
      </c>
      <c r="R62" s="34">
        <v>4.305287271000001</v>
      </c>
      <c r="S62" s="34">
        <v>8.8491273139999986</v>
      </c>
      <c r="T62" s="34">
        <v>5.3938716290000004</v>
      </c>
      <c r="U62" s="34">
        <v>8.0824804760000006</v>
      </c>
      <c r="V62" s="34">
        <v>3.4792549319999999</v>
      </c>
      <c r="W62" s="34">
        <v>7.7397582309999997</v>
      </c>
      <c r="X62" s="34">
        <v>5.7719113340000003</v>
      </c>
      <c r="Y62" s="34">
        <v>7.7313748440000003</v>
      </c>
      <c r="Z62" s="34">
        <v>0</v>
      </c>
      <c r="AA62" s="34">
        <v>7.2564870069999996</v>
      </c>
      <c r="AB62" s="34">
        <v>9.731469529</v>
      </c>
      <c r="AC62" s="34">
        <v>10.315409766999998</v>
      </c>
      <c r="AD62" s="34">
        <v>9.932819112999999</v>
      </c>
      <c r="AE62" s="34">
        <v>13.337706448999999</v>
      </c>
      <c r="AF62" s="34">
        <v>5.9364693289999995</v>
      </c>
      <c r="AG62" s="34">
        <v>7.4418815489999997</v>
      </c>
      <c r="AH62" s="34">
        <v>18.011781258999999</v>
      </c>
      <c r="AI62" s="34">
        <v>5.6886496319999997</v>
      </c>
      <c r="AJ62" s="34">
        <v>10.229825945</v>
      </c>
      <c r="AK62" s="34">
        <v>15.576955921000001</v>
      </c>
      <c r="AL62" s="34">
        <v>2.6604749999999999</v>
      </c>
      <c r="AM62" s="34">
        <v>7.3679908259999989</v>
      </c>
      <c r="AN62" s="34">
        <v>9.1123216720000002</v>
      </c>
      <c r="AO62" s="34">
        <v>16.271170964</v>
      </c>
      <c r="AP62" s="34">
        <v>4.9322944629999999</v>
      </c>
      <c r="AQ62" s="34">
        <v>3.7885939419999999</v>
      </c>
      <c r="AR62" s="34">
        <v>6.9672051329999993</v>
      </c>
      <c r="AS62" s="34">
        <v>9.9598499629999981</v>
      </c>
      <c r="AT62" s="34">
        <v>3.9714855639999995</v>
      </c>
      <c r="AU62" s="34">
        <v>19.106633455000001</v>
      </c>
      <c r="AV62" s="34">
        <v>9.6645286659999989</v>
      </c>
      <c r="AW62" s="34">
        <v>30.503917369</v>
      </c>
      <c r="AX62" s="34">
        <v>5.379068E-2</v>
      </c>
      <c r="AY62" s="34">
        <v>19.535828679000002</v>
      </c>
      <c r="AZ62" s="34">
        <v>12.097554139</v>
      </c>
      <c r="BA62" s="34">
        <v>16.407467433000001</v>
      </c>
      <c r="BB62" s="34">
        <v>9.5171168690000005</v>
      </c>
      <c r="BC62" s="34">
        <v>10.452560467000001</v>
      </c>
      <c r="BD62" s="34">
        <v>5.1248137360000001</v>
      </c>
      <c r="BE62" s="34">
        <v>15.240296265</v>
      </c>
      <c r="BF62" s="34">
        <v>8.0003976679999997</v>
      </c>
      <c r="BG62" s="34">
        <v>14.640669574</v>
      </c>
      <c r="BH62" s="34">
        <v>9.8811660359999998</v>
      </c>
      <c r="BI62" s="34">
        <v>35.988485479999994</v>
      </c>
      <c r="BJ62" s="34">
        <v>0.47855000000000003</v>
      </c>
      <c r="BK62" s="34">
        <v>14.550072129</v>
      </c>
      <c r="BL62" s="34">
        <v>30.137137810999999</v>
      </c>
      <c r="BM62" s="34">
        <v>30.463724964000001</v>
      </c>
      <c r="BN62" s="34">
        <v>11.800333866000001</v>
      </c>
      <c r="BO62" s="34">
        <v>8.1803089110000009</v>
      </c>
      <c r="BP62" s="34">
        <v>18.92638474</v>
      </c>
      <c r="BQ62" s="34">
        <v>17.258305229000001</v>
      </c>
      <c r="BR62" s="34">
        <v>52.082314644999997</v>
      </c>
      <c r="BS62" s="34">
        <v>18.877256165000002</v>
      </c>
      <c r="BT62" s="34">
        <v>22.961824029999999</v>
      </c>
      <c r="BU62" s="34">
        <v>18.285049473000004</v>
      </c>
      <c r="BV62" s="34">
        <v>1.1538621360000001</v>
      </c>
      <c r="BW62" s="34">
        <v>19.76450616</v>
      </c>
      <c r="BX62" s="34">
        <v>17.678713199000001</v>
      </c>
      <c r="BY62" s="34">
        <v>18.664438885000003</v>
      </c>
      <c r="BZ62" s="34">
        <v>28.117657153</v>
      </c>
      <c r="CA62" s="34">
        <v>17.980117488000001</v>
      </c>
      <c r="CB62" s="34">
        <v>18.465697926000001</v>
      </c>
      <c r="CC62" s="34">
        <v>24.138621878000002</v>
      </c>
      <c r="CD62" s="34">
        <v>15.537938354000001</v>
      </c>
      <c r="CE62" s="34">
        <v>14.326815203000001</v>
      </c>
      <c r="CF62" s="34">
        <v>25.758360757999998</v>
      </c>
      <c r="CG62" s="34">
        <v>55.070568731000002</v>
      </c>
      <c r="CH62" s="34">
        <v>1.7473031489999999</v>
      </c>
      <c r="CI62" s="34">
        <v>8.1107925420000004</v>
      </c>
      <c r="CJ62" s="34">
        <v>20.913943629999999</v>
      </c>
      <c r="CK62" s="34">
        <v>15.061419734999999</v>
      </c>
      <c r="CL62" s="34">
        <v>9.4187299910000029</v>
      </c>
      <c r="CM62" s="34">
        <v>17.721516029000004</v>
      </c>
      <c r="CN62" s="34">
        <v>14.852955029</v>
      </c>
      <c r="CO62" s="34">
        <v>19.673626577</v>
      </c>
      <c r="CP62" s="34">
        <v>21.423990847000002</v>
      </c>
      <c r="CQ62" s="34">
        <v>34.672972811999998</v>
      </c>
      <c r="CR62" s="34">
        <v>20.243665038</v>
      </c>
      <c r="CS62" s="34">
        <v>51.78556477499999</v>
      </c>
      <c r="CT62" s="34">
        <v>1.18452</v>
      </c>
      <c r="CU62" s="34">
        <v>5.1396257059999995</v>
      </c>
      <c r="CV62" s="34">
        <v>40.825041649999996</v>
      </c>
      <c r="CW62" s="34">
        <v>42.040863802000004</v>
      </c>
      <c r="CX62" s="34">
        <v>21.201431033999999</v>
      </c>
      <c r="CY62" s="34">
        <v>39.597957138999988</v>
      </c>
      <c r="CZ62" s="34">
        <v>29.252152177999999</v>
      </c>
      <c r="DA62" s="34">
        <v>38.638647460999991</v>
      </c>
      <c r="DB62" s="34">
        <v>10.066445777</v>
      </c>
      <c r="DC62" s="34">
        <v>47.313761644999992</v>
      </c>
      <c r="DD62" s="34">
        <v>82.353611947999994</v>
      </c>
      <c r="DE62" s="34">
        <v>76.616004153999995</v>
      </c>
      <c r="DF62" s="34">
        <v>5.4874977080000003</v>
      </c>
      <c r="DG62" s="34">
        <v>8.3368114939999991</v>
      </c>
      <c r="DH62" s="34">
        <v>41.350119352</v>
      </c>
      <c r="DI62" s="34">
        <v>72.318692290000001</v>
      </c>
      <c r="DJ62" s="34">
        <v>10.13473639</v>
      </c>
      <c r="DK62" s="34">
        <v>24.338406734999996</v>
      </c>
      <c r="DL62" s="34">
        <v>20.954434054</v>
      </c>
      <c r="DM62" s="34">
        <v>15.762741074000001</v>
      </c>
      <c r="DN62" s="34">
        <v>8.2599471869999999</v>
      </c>
      <c r="DO62" s="34">
        <v>9.481969264</v>
      </c>
      <c r="DP62" s="34">
        <v>15.963791036</v>
      </c>
      <c r="DQ62" s="34">
        <v>29.836577028000004</v>
      </c>
      <c r="DR62" s="34">
        <v>18.488141500000001</v>
      </c>
      <c r="DS62" s="34">
        <v>49.345305205999999</v>
      </c>
      <c r="DT62" s="34">
        <v>2.4448237829999999</v>
      </c>
      <c r="DU62" s="34">
        <v>37.799193627999998</v>
      </c>
      <c r="DV62" s="34">
        <v>15.255052798000001</v>
      </c>
      <c r="DW62" s="34">
        <v>9.0465823729999997</v>
      </c>
      <c r="DX62" s="34">
        <v>16.494122752999999</v>
      </c>
      <c r="DY62" s="34">
        <v>10.646724597</v>
      </c>
      <c r="DZ62" s="34">
        <v>1.3866666989999998</v>
      </c>
      <c r="EA62" s="34">
        <v>10.800261959000002</v>
      </c>
      <c r="EB62" s="34">
        <v>35.344027763</v>
      </c>
      <c r="EC62" s="34">
        <v>44.966346432999998</v>
      </c>
      <c r="ED62" s="34">
        <v>2.3970172179999998</v>
      </c>
      <c r="EE62" s="34">
        <v>1.9279044999999999</v>
      </c>
      <c r="EF62" s="34">
        <v>23.234874355999999</v>
      </c>
      <c r="EG62" s="34">
        <v>25.80374625</v>
      </c>
      <c r="EH62" s="34">
        <v>17.089774758000001</v>
      </c>
      <c r="EI62" s="34">
        <v>21.631914539</v>
      </c>
      <c r="EJ62" s="34">
        <v>35.149963075000002</v>
      </c>
      <c r="EK62" s="34">
        <v>22.003756795000001</v>
      </c>
      <c r="EL62" s="34">
        <v>39.166955502</v>
      </c>
      <c r="EM62" s="34">
        <v>30.825993715999999</v>
      </c>
      <c r="EN62" s="34">
        <v>34.003015402999999</v>
      </c>
      <c r="EO62" s="34">
        <v>45.729516597</v>
      </c>
      <c r="EP62" s="34">
        <v>6.4690250000000002</v>
      </c>
      <c r="EQ62" s="34">
        <v>12.081378084000001</v>
      </c>
      <c r="ER62" s="34">
        <v>21.123442638</v>
      </c>
      <c r="ES62" s="34">
        <v>41.497350757000007</v>
      </c>
      <c r="ET62" s="34">
        <v>28.247323318999999</v>
      </c>
      <c r="EU62" s="34">
        <v>34.359427492000002</v>
      </c>
      <c r="EV62" s="34">
        <v>21.437288565999999</v>
      </c>
      <c r="EW62" s="34">
        <v>15.130288029999999</v>
      </c>
      <c r="EX62" s="34">
        <v>23.560001724999999</v>
      </c>
      <c r="EY62" s="34">
        <v>29.591921105999997</v>
      </c>
      <c r="EZ62" s="34">
        <v>23.394781776000002</v>
      </c>
      <c r="FA62" s="34">
        <v>36.560994604999998</v>
      </c>
      <c r="FB62" s="34">
        <v>16.655268928000002</v>
      </c>
      <c r="FC62" s="34">
        <v>2.4368670450000001</v>
      </c>
      <c r="FD62" s="34">
        <v>18.488230005999998</v>
      </c>
      <c r="FE62" s="34">
        <v>13.037690550000001</v>
      </c>
      <c r="FF62" s="34">
        <v>47.188865430999996</v>
      </c>
      <c r="FG62" s="34">
        <v>9.2536929039999993</v>
      </c>
      <c r="FH62" s="34">
        <v>21.850031436999998</v>
      </c>
      <c r="FI62" s="34">
        <v>14.752779321</v>
      </c>
      <c r="FJ62" s="34">
        <v>31.485829331000001</v>
      </c>
      <c r="FK62" s="34">
        <v>14.348013450999998</v>
      </c>
      <c r="FL62" s="34">
        <v>28.470400499</v>
      </c>
      <c r="FM62" s="34">
        <v>35.355744372999993</v>
      </c>
      <c r="FN62" s="34">
        <v>6.5998164789999993</v>
      </c>
      <c r="FO62" s="34">
        <v>16.942889430000001</v>
      </c>
      <c r="FP62" s="34">
        <v>13.943183274999999</v>
      </c>
      <c r="FQ62" s="34">
        <v>13.282775158000002</v>
      </c>
      <c r="FR62" s="34">
        <v>21.843608294999999</v>
      </c>
      <c r="FS62" s="34">
        <v>25.083794200999996</v>
      </c>
      <c r="FT62" s="34">
        <v>8.7037464589999995</v>
      </c>
      <c r="FU62" s="34">
        <v>42.646167616</v>
      </c>
      <c r="FV62" s="34">
        <v>16.357518171999999</v>
      </c>
      <c r="FW62" s="34">
        <v>35.069937738</v>
      </c>
      <c r="FX62" s="34">
        <v>18.813190897999998</v>
      </c>
      <c r="FY62" s="34">
        <v>19.024566919000002</v>
      </c>
      <c r="FZ62" s="34">
        <v>7.2017820040000009</v>
      </c>
      <c r="GA62" s="34">
        <v>4.3032217890000002</v>
      </c>
      <c r="GB62" s="6">
        <v>10.057133520999999</v>
      </c>
      <c r="GC62" s="6">
        <v>35.828058208000002</v>
      </c>
      <c r="GD62" s="6">
        <v>10.640410998</v>
      </c>
      <c r="GE62" s="6">
        <v>29.529314723999999</v>
      </c>
      <c r="GF62" s="6">
        <v>19.809176760999996</v>
      </c>
      <c r="GG62" s="6">
        <v>8.8340660789999994</v>
      </c>
      <c r="GH62" s="6">
        <v>25.662442374999998</v>
      </c>
      <c r="GI62" s="6">
        <v>17.216873187000001</v>
      </c>
      <c r="GJ62" s="6">
        <v>24.714400652000005</v>
      </c>
      <c r="GK62" s="6">
        <v>46.361812948999997</v>
      </c>
      <c r="GL62" s="7">
        <v>6.7157927550000007</v>
      </c>
      <c r="GM62" s="7">
        <v>8.1148344669999997</v>
      </c>
      <c r="GN62" s="7">
        <v>30.976821949999998</v>
      </c>
      <c r="GO62" s="7">
        <v>16.094003035999997</v>
      </c>
      <c r="GP62" s="7">
        <v>15.121874932999999</v>
      </c>
      <c r="GQ62" s="7">
        <v>26.081387822</v>
      </c>
      <c r="GR62" s="7">
        <v>11.692616288000002</v>
      </c>
      <c r="GS62" s="7">
        <v>22.300131461999996</v>
      </c>
      <c r="GT62" s="7">
        <v>33.616684319999997</v>
      </c>
      <c r="GU62" s="7">
        <v>18.951029970000004</v>
      </c>
      <c r="GV62" s="7">
        <v>16.053021554000001</v>
      </c>
      <c r="GW62" s="7">
        <v>18.667292487000005</v>
      </c>
      <c r="GX62" s="156">
        <v>9.3737218999999996</v>
      </c>
      <c r="GY62" s="156">
        <v>6.0894722739999994</v>
      </c>
      <c r="GZ62" s="156">
        <v>9.487838009999999</v>
      </c>
      <c r="HA62" s="156">
        <v>7.3426401859999988</v>
      </c>
      <c r="HB62" s="156">
        <v>3.1594064259999999</v>
      </c>
      <c r="HC62" s="156">
        <v>9.1438699280000009</v>
      </c>
      <c r="HD62" s="156">
        <v>8.631641063</v>
      </c>
      <c r="HE62" s="156">
        <v>13.333719148</v>
      </c>
      <c r="HF62" s="156">
        <v>10.192797962</v>
      </c>
      <c r="HG62" s="156">
        <v>20.781027200999997</v>
      </c>
      <c r="HH62" s="156">
        <v>28.569984221000002</v>
      </c>
      <c r="HI62" s="156">
        <v>70.032026405999986</v>
      </c>
      <c r="HJ62" s="161">
        <v>0.69842334899999969</v>
      </c>
      <c r="HK62" s="161">
        <v>2.0229943599999998</v>
      </c>
      <c r="HL62" s="161">
        <v>8.1000107919999991</v>
      </c>
      <c r="HM62" s="161">
        <v>15.069289813999999</v>
      </c>
      <c r="HN62" s="161">
        <v>10.336424435000001</v>
      </c>
      <c r="HO62" s="161">
        <v>12.143719151000001</v>
      </c>
      <c r="HP62" s="161">
        <v>10.738969989999999</v>
      </c>
      <c r="HQ62" s="161">
        <v>27.511474710000002</v>
      </c>
      <c r="HR62" s="161">
        <v>16.802559879</v>
      </c>
      <c r="HS62" s="161">
        <v>28.536849829999998</v>
      </c>
      <c r="HT62" s="161">
        <v>23.204370296999997</v>
      </c>
      <c r="HU62" s="161">
        <v>36.791467458000007</v>
      </c>
      <c r="HV62" s="161">
        <v>4.0202161239999992</v>
      </c>
      <c r="HW62" s="161">
        <v>6.1566027989999998</v>
      </c>
      <c r="HX62" s="161">
        <v>12.794604133</v>
      </c>
      <c r="HY62" s="161">
        <v>9.5997889560000011</v>
      </c>
      <c r="HZ62" s="161">
        <v>11.612579852</v>
      </c>
      <c r="IA62" s="161">
        <v>27.384644579</v>
      </c>
      <c r="IB62" s="161">
        <v>25.878564189000002</v>
      </c>
      <c r="IC62" s="161">
        <v>29.054169043000002</v>
      </c>
      <c r="ID62" s="161">
        <v>30.744650118000003</v>
      </c>
      <c r="IE62" s="161">
        <v>35.589152184</v>
      </c>
      <c r="IF62" s="161">
        <v>20.903136431000004</v>
      </c>
      <c r="IG62" s="161">
        <v>28.433656696000007</v>
      </c>
      <c r="IH62" s="161">
        <v>4.6095970140000002</v>
      </c>
      <c r="II62" s="161">
        <v>4.7976671450000001</v>
      </c>
      <c r="IJ62" s="161">
        <v>12.655019925000001</v>
      </c>
      <c r="IK62" s="161">
        <v>25.299137942999998</v>
      </c>
      <c r="IL62" s="161">
        <v>29.598558240000003</v>
      </c>
      <c r="IM62" s="161">
        <v>14.267149925999998</v>
      </c>
      <c r="IN62" s="161">
        <v>32.398725514999995</v>
      </c>
      <c r="IO62" s="161">
        <v>16.398954414999999</v>
      </c>
      <c r="IP62" s="161">
        <v>8.0399105720000001</v>
      </c>
      <c r="IQ62" s="161">
        <v>20.515353934000004</v>
      </c>
      <c r="IR62" s="161">
        <v>23.750217762000002</v>
      </c>
      <c r="IS62" s="161">
        <v>26.761446427000003</v>
      </c>
      <c r="IT62" s="156">
        <v>1.3361637780000002</v>
      </c>
      <c r="IU62" s="156">
        <v>11.188073524</v>
      </c>
      <c r="IV62" s="156">
        <v>11.616618176000001</v>
      </c>
      <c r="IW62" s="156">
        <v>16.843373342</v>
      </c>
      <c r="IX62" s="156">
        <v>31.992113463999999</v>
      </c>
      <c r="IY62" s="156">
        <v>11.433426416999998</v>
      </c>
      <c r="IZ62" s="156">
        <v>29.400120528999999</v>
      </c>
      <c r="JA62" s="156"/>
      <c r="JB62" s="156"/>
      <c r="JC62" s="156"/>
      <c r="JD62" s="156"/>
      <c r="JE62" s="156"/>
    </row>
    <row r="63" spans="1:265" ht="26.25" x14ac:dyDescent="0.25">
      <c r="A63" s="33" t="s">
        <v>43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14">
        <v>0</v>
      </c>
      <c r="BL63" s="14">
        <v>0</v>
      </c>
      <c r="BM63" s="14">
        <v>0</v>
      </c>
      <c r="BN63" s="14">
        <v>0</v>
      </c>
      <c r="BO63" s="14">
        <v>0</v>
      </c>
      <c r="BP63" s="14">
        <v>0</v>
      </c>
      <c r="BQ63" s="14">
        <v>0</v>
      </c>
      <c r="BR63" s="14">
        <v>0</v>
      </c>
      <c r="BS63" s="14">
        <v>0</v>
      </c>
      <c r="BT63" s="14">
        <v>0</v>
      </c>
      <c r="BU63" s="14">
        <v>0</v>
      </c>
      <c r="BV63" s="14">
        <v>0</v>
      </c>
      <c r="BW63" s="14">
        <v>0</v>
      </c>
      <c r="BX63" s="14">
        <v>0</v>
      </c>
      <c r="BY63" s="14">
        <v>0</v>
      </c>
      <c r="BZ63" s="14">
        <v>0</v>
      </c>
      <c r="CA63" s="14">
        <v>0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0</v>
      </c>
      <c r="CI63" s="14">
        <v>0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0</v>
      </c>
      <c r="CQ63" s="14">
        <v>0</v>
      </c>
      <c r="CR63" s="14">
        <v>0</v>
      </c>
      <c r="CS63" s="14">
        <v>0</v>
      </c>
      <c r="CT63" s="14">
        <v>0</v>
      </c>
      <c r="CU63" s="14">
        <v>0</v>
      </c>
      <c r="CV63" s="14">
        <v>0</v>
      </c>
      <c r="CW63" s="14">
        <v>0</v>
      </c>
      <c r="CX63" s="14">
        <v>4.2611198000000003E-2</v>
      </c>
      <c r="CY63" s="14">
        <v>0</v>
      </c>
      <c r="CZ63" s="14">
        <v>4.0827800000000004E-2</v>
      </c>
      <c r="DA63" s="14">
        <v>0</v>
      </c>
      <c r="DB63" s="14">
        <v>4.0327925000000001E-2</v>
      </c>
      <c r="DC63" s="14">
        <v>-2.0125000000000001E-4</v>
      </c>
      <c r="DD63" s="14">
        <v>0</v>
      </c>
      <c r="DE63" s="14">
        <v>4.5806800000000002E-2</v>
      </c>
      <c r="DF63" s="14">
        <v>0</v>
      </c>
      <c r="DG63" s="14">
        <v>0</v>
      </c>
      <c r="DH63" s="14">
        <v>0</v>
      </c>
      <c r="DI63" s="14">
        <v>0</v>
      </c>
      <c r="DJ63" s="14">
        <v>0</v>
      </c>
      <c r="DK63" s="14">
        <v>0</v>
      </c>
      <c r="DL63" s="14">
        <v>9.0018150000000005E-2</v>
      </c>
      <c r="DM63" s="14">
        <v>0</v>
      </c>
      <c r="DN63" s="14">
        <v>4.5181499999999999E-2</v>
      </c>
      <c r="DO63" s="14">
        <v>0</v>
      </c>
      <c r="DP63" s="14">
        <v>0</v>
      </c>
      <c r="DQ63" s="14">
        <v>1.9100594679999998</v>
      </c>
      <c r="DR63" s="14">
        <v>0</v>
      </c>
      <c r="DS63" s="14">
        <v>2.0175856000000003</v>
      </c>
      <c r="DT63" s="14">
        <v>0.433180379</v>
      </c>
      <c r="DU63" s="14">
        <v>0.291745737</v>
      </c>
      <c r="DV63" s="14">
        <v>2.502208</v>
      </c>
      <c r="DW63" s="14">
        <v>-1.4193045E-2</v>
      </c>
      <c r="DX63" s="14">
        <v>3.2097212860000002</v>
      </c>
      <c r="DY63" s="14">
        <v>-4.9260736999999999E-2</v>
      </c>
      <c r="DZ63" s="14">
        <v>1.5748252</v>
      </c>
      <c r="EA63" s="14">
        <v>-7.0950360000000007E-3</v>
      </c>
      <c r="EB63" s="14">
        <v>9.8403199999999996E-2</v>
      </c>
      <c r="EC63" s="14">
        <v>0.1591697</v>
      </c>
      <c r="ED63" s="14">
        <v>0</v>
      </c>
      <c r="EE63" s="14">
        <v>6.099185E-2</v>
      </c>
      <c r="EF63" s="14">
        <v>0.88566880000000003</v>
      </c>
      <c r="EG63" s="14">
        <v>4.8161499999999996E-2</v>
      </c>
      <c r="EH63" s="14">
        <v>0.12834107</v>
      </c>
      <c r="EI63" s="14">
        <v>4.3741509999999997E-2</v>
      </c>
      <c r="EJ63" s="14">
        <v>0.26029224400000001</v>
      </c>
      <c r="EK63" s="14">
        <v>2.1812988000000002E-2</v>
      </c>
      <c r="EL63" s="14">
        <v>5.1928616720000003</v>
      </c>
      <c r="EM63" s="14">
        <v>9.0483000000000008E-2</v>
      </c>
      <c r="EN63" s="14">
        <v>2.0775466700000003</v>
      </c>
      <c r="EO63" s="14">
        <v>0.73472838299999998</v>
      </c>
      <c r="EP63" s="14">
        <v>8.0155950000000004E-2</v>
      </c>
      <c r="EQ63" s="14">
        <v>0.62416010000000011</v>
      </c>
      <c r="ER63" s="14">
        <v>9.8950650000000001E-2</v>
      </c>
      <c r="ES63" s="14">
        <v>0.59166595</v>
      </c>
      <c r="ET63" s="14">
        <v>1.9354224999999999E-2</v>
      </c>
      <c r="EU63" s="14">
        <v>9.7513542359999992</v>
      </c>
      <c r="EV63" s="14">
        <v>0.35130709999999998</v>
      </c>
      <c r="EW63" s="14">
        <v>8.0814087879999992</v>
      </c>
      <c r="EX63" s="14">
        <v>3.7512043159999999</v>
      </c>
      <c r="EY63" s="14">
        <v>4.5858502310000002</v>
      </c>
      <c r="EZ63" s="14">
        <v>5.0420540709999999</v>
      </c>
      <c r="FA63" s="14">
        <v>0.63818710999999995</v>
      </c>
      <c r="FB63" s="14">
        <v>0</v>
      </c>
      <c r="FC63" s="14">
        <v>8.2663600000000004E-2</v>
      </c>
      <c r="FD63" s="14">
        <v>0.40762400000000004</v>
      </c>
      <c r="FE63" s="14">
        <v>0.17862360000000002</v>
      </c>
      <c r="FF63" s="14">
        <v>6.4406212280000004</v>
      </c>
      <c r="FG63" s="14">
        <v>0.58358154699999998</v>
      </c>
      <c r="FH63" s="14">
        <v>4.3412556350000004</v>
      </c>
      <c r="FI63" s="14">
        <v>19.703351368</v>
      </c>
      <c r="FJ63" s="14">
        <v>14.470217998000001</v>
      </c>
      <c r="FK63" s="14">
        <v>1.423454716</v>
      </c>
      <c r="FL63" s="14">
        <v>0.27238117000000001</v>
      </c>
      <c r="FM63" s="14">
        <v>21.079249615000002</v>
      </c>
      <c r="FN63" s="14">
        <v>0.93197794600000083</v>
      </c>
      <c r="FO63" s="14">
        <v>11.056266335999998</v>
      </c>
      <c r="FP63" s="14">
        <v>0.44176392000000031</v>
      </c>
      <c r="FQ63" s="14">
        <v>5.9848215400000004</v>
      </c>
      <c r="FR63" s="14">
        <v>6.7177364480000001</v>
      </c>
      <c r="FS63" s="14">
        <v>5.4553794979999983</v>
      </c>
      <c r="FT63" s="14">
        <v>6.5955705189999998</v>
      </c>
      <c r="FU63" s="14">
        <v>6.5258027609999987</v>
      </c>
      <c r="FV63" s="14">
        <v>7.5003129059999996</v>
      </c>
      <c r="FW63" s="14">
        <v>4.4745776809999995</v>
      </c>
      <c r="FX63" s="14">
        <v>12.094147823000002</v>
      </c>
      <c r="FY63" s="14">
        <v>6.6444477020000017</v>
      </c>
      <c r="FZ63" s="14">
        <v>0</v>
      </c>
      <c r="GA63" s="14">
        <v>2.0703304820000001</v>
      </c>
      <c r="GB63" s="6">
        <v>1.2691081340000001</v>
      </c>
      <c r="GC63" s="6">
        <v>5.6220997619999995</v>
      </c>
      <c r="GD63" s="6">
        <v>4.39198617</v>
      </c>
      <c r="GE63" s="6">
        <v>9.6497137999999989</v>
      </c>
      <c r="GF63" s="6">
        <v>0.30038115999999898</v>
      </c>
      <c r="GG63" s="6">
        <v>-2.7494362999999793E-2</v>
      </c>
      <c r="GH63" s="6">
        <v>3.8246159999999689E-2</v>
      </c>
      <c r="GI63" s="6">
        <v>47.779498236999999</v>
      </c>
      <c r="GJ63" s="6">
        <v>4.1003501209999991</v>
      </c>
      <c r="GK63" s="6">
        <v>7.167040428</v>
      </c>
      <c r="GL63" s="7">
        <v>6.5000000000000002E-2</v>
      </c>
      <c r="GM63" s="7">
        <v>0.32409622500000002</v>
      </c>
      <c r="GN63" s="7">
        <v>12.250098744999999</v>
      </c>
      <c r="GO63" s="7">
        <v>5.1904565410000014</v>
      </c>
      <c r="GP63" s="7">
        <v>1.119955966</v>
      </c>
      <c r="GQ63" s="7">
        <v>5.1637189999999916E-2</v>
      </c>
      <c r="GR63" s="7">
        <v>0</v>
      </c>
      <c r="GS63" s="7">
        <v>5.4385921080000008</v>
      </c>
      <c r="GT63" s="7">
        <v>2.8993247169999994</v>
      </c>
      <c r="GU63" s="7">
        <v>3.3745201950000001</v>
      </c>
      <c r="GV63" s="7">
        <v>8.5828179989999995</v>
      </c>
      <c r="GW63" s="7">
        <v>0.22884814599999845</v>
      </c>
      <c r="GX63" s="156">
        <v>0</v>
      </c>
      <c r="GY63" s="156">
        <v>1.8450781360000001</v>
      </c>
      <c r="GZ63" s="156">
        <v>0</v>
      </c>
      <c r="HA63" s="156">
        <v>3.0983894810000003</v>
      </c>
      <c r="HB63" s="156">
        <v>5.5913407999999998E-2</v>
      </c>
      <c r="HC63" s="156">
        <v>1.8824019029999999</v>
      </c>
      <c r="HD63" s="156">
        <v>4.855034045</v>
      </c>
      <c r="HE63" s="156">
        <v>11.448992373000001</v>
      </c>
      <c r="HF63" s="156">
        <v>7.4534400000000001E-2</v>
      </c>
      <c r="HG63" s="156">
        <v>10.605515348999999</v>
      </c>
      <c r="HH63" s="156">
        <v>2.4441829529999994</v>
      </c>
      <c r="HI63" s="156">
        <v>11.517367579000002</v>
      </c>
      <c r="HJ63" s="161">
        <v>0</v>
      </c>
      <c r="HK63" s="161">
        <v>0.21630703000000001</v>
      </c>
      <c r="HL63" s="161">
        <v>3.2644365579999999</v>
      </c>
      <c r="HM63" s="161">
        <v>1.0902978999999988E-2</v>
      </c>
      <c r="HN63" s="161">
        <v>2.3515376800000012</v>
      </c>
      <c r="HO63" s="161">
        <v>0.28710568199999992</v>
      </c>
      <c r="HP63" s="161">
        <v>0.21158413400000017</v>
      </c>
      <c r="HQ63" s="161">
        <v>6.0131807450000005</v>
      </c>
      <c r="HR63" s="161">
        <v>7.4522594000000025E-2</v>
      </c>
      <c r="HS63" s="161">
        <v>12.816336096999999</v>
      </c>
      <c r="HT63" s="161">
        <v>0.47895432200000049</v>
      </c>
      <c r="HU63" s="161">
        <v>3.3292275900000003</v>
      </c>
      <c r="HV63" s="161">
        <v>0.21557721599999999</v>
      </c>
      <c r="HW63" s="161">
        <v>3.9306751580000001</v>
      </c>
      <c r="HX63" s="161">
        <v>2.0990644699999992</v>
      </c>
      <c r="HY63" s="161">
        <v>3.9295738720000002</v>
      </c>
      <c r="HZ63" s="161">
        <v>0.34395837600000051</v>
      </c>
      <c r="IA63" s="161">
        <v>0</v>
      </c>
      <c r="IB63" s="161">
        <v>0.16561581300000033</v>
      </c>
      <c r="IC63" s="161">
        <v>5.4251490999999985E-2</v>
      </c>
      <c r="ID63" s="161">
        <v>6.1869188470000003</v>
      </c>
      <c r="IE63" s="161">
        <v>4.1240110879999996</v>
      </c>
      <c r="IF63" s="161">
        <v>2.2832281679999995</v>
      </c>
      <c r="IG63" s="161">
        <v>0.60891933200000126</v>
      </c>
      <c r="IH63" s="161">
        <v>2.010738221</v>
      </c>
      <c r="II63" s="161">
        <v>0.88449999999999995</v>
      </c>
      <c r="IJ63" s="161">
        <v>0.62982123499999998</v>
      </c>
      <c r="IK63" s="161">
        <v>1.4964637730000003</v>
      </c>
      <c r="IL63" s="161">
        <v>6.9897078429999997</v>
      </c>
      <c r="IM63" s="161">
        <v>3.5798026539999999</v>
      </c>
      <c r="IN63" s="161">
        <v>1.8829649800000006</v>
      </c>
      <c r="IO63" s="161">
        <v>0.32346610499999995</v>
      </c>
      <c r="IP63" s="161">
        <v>0.58358900399999991</v>
      </c>
      <c r="IQ63" s="161">
        <v>6.7106545000000004E-2</v>
      </c>
      <c r="IR63" s="161">
        <v>3.3665896000000431E-2</v>
      </c>
      <c r="IS63" s="161">
        <v>3.6944807099999997</v>
      </c>
      <c r="IT63" s="156">
        <v>0.10048207100000001</v>
      </c>
      <c r="IU63" s="156">
        <v>3.3000000000000003E-5</v>
      </c>
      <c r="IV63" s="156">
        <v>1.8778349999999997</v>
      </c>
      <c r="IW63" s="156">
        <v>9.8186403000000005E-2</v>
      </c>
      <c r="IX63" s="156">
        <v>2.8170425000000012</v>
      </c>
      <c r="IY63" s="156">
        <v>0.05</v>
      </c>
      <c r="IZ63" s="156">
        <v>3.0372508649999999</v>
      </c>
      <c r="JA63" s="156"/>
      <c r="JB63" s="156"/>
      <c r="JC63" s="156"/>
      <c r="JD63" s="156"/>
      <c r="JE63" s="156"/>
    </row>
    <row r="64" spans="1:265" x14ac:dyDescent="0.25">
      <c r="A64" s="13" t="s">
        <v>44</v>
      </c>
      <c r="B64" s="14">
        <v>2.4083996E-2</v>
      </c>
      <c r="C64" s="14">
        <v>0.153759022</v>
      </c>
      <c r="D64" s="14">
        <v>0.45370427200000002</v>
      </c>
      <c r="E64" s="14">
        <v>1.1578754E-2</v>
      </c>
      <c r="F64" s="14">
        <v>0.47499455699999998</v>
      </c>
      <c r="G64" s="14">
        <v>1.0890378350000001</v>
      </c>
      <c r="H64" s="14">
        <v>1.6036149790000001</v>
      </c>
      <c r="I64" s="14">
        <v>0.38358105599999998</v>
      </c>
      <c r="J64" s="14">
        <v>1.232733493</v>
      </c>
      <c r="K64" s="14">
        <v>1.144539577</v>
      </c>
      <c r="L64" s="14">
        <v>2.7720381470000004</v>
      </c>
      <c r="M64" s="14">
        <v>10.391445579999999</v>
      </c>
      <c r="N64" s="14">
        <v>0</v>
      </c>
      <c r="O64" s="14">
        <v>0.15305560199999999</v>
      </c>
      <c r="P64" s="14">
        <v>0.17860696300000001</v>
      </c>
      <c r="Q64" s="14">
        <v>2.173087964</v>
      </c>
      <c r="R64" s="14">
        <v>7.0415912999999997E-2</v>
      </c>
      <c r="S64" s="14">
        <v>1.9393346169999999</v>
      </c>
      <c r="T64" s="14">
        <v>0.117560936</v>
      </c>
      <c r="U64" s="14">
        <v>1.395978538</v>
      </c>
      <c r="V64" s="14">
        <v>2.867110925</v>
      </c>
      <c r="W64" s="14">
        <v>1.8838651210000001</v>
      </c>
      <c r="X64" s="14">
        <v>1.295980103</v>
      </c>
      <c r="Y64" s="14">
        <v>0.38923467699999997</v>
      </c>
      <c r="Z64" s="14">
        <v>0.131103732</v>
      </c>
      <c r="AA64" s="14">
        <v>0.31011485499999997</v>
      </c>
      <c r="AB64" s="14">
        <v>0.70619625799999997</v>
      </c>
      <c r="AC64" s="14">
        <v>0.33772522700000002</v>
      </c>
      <c r="AD64" s="14">
        <v>3.0796205560000001</v>
      </c>
      <c r="AE64" s="14">
        <v>1.3453864819999999</v>
      </c>
      <c r="AF64" s="14">
        <v>1.564350058</v>
      </c>
      <c r="AG64" s="14">
        <v>0.73352775399999992</v>
      </c>
      <c r="AH64" s="14">
        <v>1.3675672890000001</v>
      </c>
      <c r="AI64" s="14">
        <v>0.33696730499999999</v>
      </c>
      <c r="AJ64" s="14">
        <v>0.54365657999999994</v>
      </c>
      <c r="AK64" s="14">
        <v>0.200920776</v>
      </c>
      <c r="AL64" s="14">
        <v>0.76316562499999996</v>
      </c>
      <c r="AM64" s="14">
        <v>6.9224436E-2</v>
      </c>
      <c r="AN64" s="14">
        <v>0.575739577</v>
      </c>
      <c r="AO64" s="14">
        <v>0.21076793399999999</v>
      </c>
      <c r="AP64" s="14">
        <v>2.054332912</v>
      </c>
      <c r="AQ64" s="14">
        <v>1.603886514</v>
      </c>
      <c r="AR64" s="14">
        <v>0.56295251599999996</v>
      </c>
      <c r="AS64" s="14">
        <v>1.0644458320000001</v>
      </c>
      <c r="AT64" s="14">
        <v>1.0487774300000001</v>
      </c>
      <c r="AU64" s="14">
        <v>0.10432743700000001</v>
      </c>
      <c r="AV64" s="14">
        <v>0.77394171900000008</v>
      </c>
      <c r="AW64" s="14">
        <v>4.4865872410000005</v>
      </c>
      <c r="AX64" s="14">
        <v>8.6881130000000001E-2</v>
      </c>
      <c r="AY64" s="14">
        <v>8.3258097000000003E-2</v>
      </c>
      <c r="AZ64" s="14">
        <v>0.39480077499999999</v>
      </c>
      <c r="BA64" s="14">
        <v>0.62046981700000003</v>
      </c>
      <c r="BB64" s="14">
        <v>0.72072043799999996</v>
      </c>
      <c r="BC64" s="14">
        <v>0.54903517999999996</v>
      </c>
      <c r="BD64" s="14">
        <v>0.597753694</v>
      </c>
      <c r="BE64" s="14">
        <v>0.44128114900000004</v>
      </c>
      <c r="BF64" s="14">
        <v>0.56428780300000003</v>
      </c>
      <c r="BG64" s="14">
        <v>0.51310538699999997</v>
      </c>
      <c r="BH64" s="14">
        <v>1.1378684450000001</v>
      </c>
      <c r="BI64" s="14">
        <v>4.3104268490000006</v>
      </c>
      <c r="BJ64" s="14">
        <v>5.6319662999999999E-2</v>
      </c>
      <c r="BK64" s="14">
        <v>0.21859472899999999</v>
      </c>
      <c r="BL64" s="14">
        <v>0.72112336200000005</v>
      </c>
      <c r="BM64" s="14">
        <v>0.657078253</v>
      </c>
      <c r="BN64" s="14">
        <v>0.90014252799999994</v>
      </c>
      <c r="BO64" s="14">
        <v>0.32227915400000001</v>
      </c>
      <c r="BP64" s="14">
        <v>4.346567072</v>
      </c>
      <c r="BQ64" s="14">
        <v>4.8744633620000002</v>
      </c>
      <c r="BR64" s="14">
        <v>0.37087796700000003</v>
      </c>
      <c r="BS64" s="14">
        <v>0.70273194100000003</v>
      </c>
      <c r="BT64" s="14">
        <v>4.1337854269999994</v>
      </c>
      <c r="BU64" s="14">
        <v>2.5618252590000004</v>
      </c>
      <c r="BV64" s="14">
        <v>0.24954607700000001</v>
      </c>
      <c r="BW64" s="14">
        <v>3.3101462669999999</v>
      </c>
      <c r="BX64" s="14">
        <v>0.35149777399999999</v>
      </c>
      <c r="BY64" s="14">
        <v>1.1721881830000001</v>
      </c>
      <c r="BZ64" s="14">
        <v>1.684141482</v>
      </c>
      <c r="CA64" s="14">
        <v>0.63228846899999991</v>
      </c>
      <c r="CB64" s="14">
        <v>0.5965703160000001</v>
      </c>
      <c r="CC64" s="14">
        <v>7.5947160150000004</v>
      </c>
      <c r="CD64" s="14">
        <v>5.9477800500000004</v>
      </c>
      <c r="CE64" s="14">
        <v>1.393842571</v>
      </c>
      <c r="CF64" s="14">
        <v>2.8440910709999998</v>
      </c>
      <c r="CG64" s="14">
        <v>4.7303481119999997</v>
      </c>
      <c r="CH64" s="14">
        <v>4.8687440999999998E-2</v>
      </c>
      <c r="CI64" s="14">
        <v>0.31660712499999999</v>
      </c>
      <c r="CJ64" s="14">
        <v>0.56330986499999991</v>
      </c>
      <c r="CK64" s="14">
        <v>0.32272091799999997</v>
      </c>
      <c r="CL64" s="14">
        <v>0.65876595299999996</v>
      </c>
      <c r="CM64" s="14">
        <v>8.3039434540000006</v>
      </c>
      <c r="CN64" s="14">
        <v>8.8552919120000002</v>
      </c>
      <c r="CO64" s="14">
        <v>0.48310573799999995</v>
      </c>
      <c r="CP64" s="14">
        <v>0.942208826</v>
      </c>
      <c r="CQ64" s="14">
        <v>23.325729988999999</v>
      </c>
      <c r="CR64" s="14">
        <v>0.92226294900000005</v>
      </c>
      <c r="CS64" s="14">
        <v>4.4075897409999998</v>
      </c>
      <c r="CT64" s="14">
        <v>1.5624880000000001E-3</v>
      </c>
      <c r="CU64" s="14">
        <v>0.26833252700000004</v>
      </c>
      <c r="CV64" s="14">
        <v>5.9219077450000004</v>
      </c>
      <c r="CW64" s="14">
        <v>9.596050365</v>
      </c>
      <c r="CX64" s="14">
        <v>0.76898247399999997</v>
      </c>
      <c r="CY64" s="14">
        <v>1.832056753</v>
      </c>
      <c r="CZ64" s="14">
        <v>0.99948613200000003</v>
      </c>
      <c r="DA64" s="14">
        <v>43.279888684999996</v>
      </c>
      <c r="DB64" s="14">
        <v>0.54103051300000005</v>
      </c>
      <c r="DC64" s="14">
        <v>2.5807246629999998</v>
      </c>
      <c r="DD64" s="14">
        <v>0.47314645999999999</v>
      </c>
      <c r="DE64" s="14">
        <v>13.387381256000001</v>
      </c>
      <c r="DF64" s="14">
        <v>1.502547804</v>
      </c>
      <c r="DG64" s="14">
        <v>2.7367276729999999</v>
      </c>
      <c r="DH64" s="14">
        <v>5.0173341049999998</v>
      </c>
      <c r="DI64" s="14">
        <v>2.3149258590000001</v>
      </c>
      <c r="DJ64" s="14">
        <v>13.956079754000001</v>
      </c>
      <c r="DK64" s="14">
        <v>1.1144691789999999</v>
      </c>
      <c r="DL64" s="14">
        <v>2.6454406189999999</v>
      </c>
      <c r="DM64" s="14">
        <v>1.286343979</v>
      </c>
      <c r="DN64" s="14">
        <v>2.2104226929999999</v>
      </c>
      <c r="DO64" s="14">
        <v>2.9711609830000003</v>
      </c>
      <c r="DP64" s="14">
        <v>3.1781359619999998</v>
      </c>
      <c r="DQ64" s="14">
        <v>7.9292522139999999</v>
      </c>
      <c r="DR64" s="14">
        <v>2.896019984</v>
      </c>
      <c r="DS64" s="14">
        <v>1.5474661120000002</v>
      </c>
      <c r="DT64" s="14">
        <v>0.380484294</v>
      </c>
      <c r="DU64" s="14">
        <v>1.613383209</v>
      </c>
      <c r="DV64" s="14">
        <v>10.794372933</v>
      </c>
      <c r="DW64" s="14">
        <v>1.258020527</v>
      </c>
      <c r="DX64" s="14">
        <v>3.7637757940000003</v>
      </c>
      <c r="DY64" s="14">
        <v>0.66647512200000003</v>
      </c>
      <c r="DZ64" s="14">
        <v>0.30052759400000001</v>
      </c>
      <c r="EA64" s="14">
        <v>1.173717592</v>
      </c>
      <c r="EB64" s="14">
        <v>3.385753765</v>
      </c>
      <c r="EC64" s="14">
        <v>7.0837620660000002</v>
      </c>
      <c r="ED64" s="14">
        <v>3.8200305999999996E-2</v>
      </c>
      <c r="EE64" s="14">
        <v>0.242865425</v>
      </c>
      <c r="EF64" s="14">
        <v>4.6281057560000001</v>
      </c>
      <c r="EG64" s="14">
        <v>1.5880602590000001</v>
      </c>
      <c r="EH64" s="14">
        <v>1.409446309</v>
      </c>
      <c r="EI64" s="14">
        <v>0.89162165900000001</v>
      </c>
      <c r="EJ64" s="14">
        <v>1.1441673559999999</v>
      </c>
      <c r="EK64" s="14">
        <v>0.76397044600000008</v>
      </c>
      <c r="EL64" s="14">
        <v>3.9560279059999996</v>
      </c>
      <c r="EM64" s="14">
        <v>17.558821422000001</v>
      </c>
      <c r="EN64" s="14">
        <v>2.7615957549999997</v>
      </c>
      <c r="EO64" s="14">
        <v>26.09311001</v>
      </c>
      <c r="EP64" s="14">
        <v>1.6234101539999999</v>
      </c>
      <c r="EQ64" s="14">
        <v>0.60103043600000006</v>
      </c>
      <c r="ER64" s="14">
        <v>8.4306501110000003</v>
      </c>
      <c r="ES64" s="14">
        <v>5.5964809600000001</v>
      </c>
      <c r="ET64" s="14">
        <v>2.5563255580000002</v>
      </c>
      <c r="EU64" s="14">
        <v>4.3205648959999996</v>
      </c>
      <c r="EV64" s="14">
        <v>3.607848932</v>
      </c>
      <c r="EW64" s="14">
        <v>3.8160592470000001</v>
      </c>
      <c r="EX64" s="14">
        <v>4.7090723600000004</v>
      </c>
      <c r="EY64" s="14">
        <v>2.4797252360000002</v>
      </c>
      <c r="EZ64" s="14">
        <v>2.1182562950000001</v>
      </c>
      <c r="FA64" s="14">
        <v>11.257793553999999</v>
      </c>
      <c r="FB64" s="14">
        <v>0.68949226200000002</v>
      </c>
      <c r="FC64" s="14">
        <v>4.3469093550000002</v>
      </c>
      <c r="FD64" s="14">
        <v>4.0037323630000001</v>
      </c>
      <c r="FE64" s="14">
        <v>3.9668220399999998</v>
      </c>
      <c r="FF64" s="14">
        <v>6.0846003790000003</v>
      </c>
      <c r="FG64" s="14">
        <v>2.076048245</v>
      </c>
      <c r="FH64" s="14">
        <v>3.01778089</v>
      </c>
      <c r="FI64" s="14">
        <v>7.8471670979999999</v>
      </c>
      <c r="FJ64" s="14">
        <v>3.1073684369999999</v>
      </c>
      <c r="FK64" s="14">
        <v>1.1685520899999999</v>
      </c>
      <c r="FL64" s="14">
        <v>0.693339598</v>
      </c>
      <c r="FM64" s="14">
        <v>12.859649678</v>
      </c>
      <c r="FN64" s="14">
        <v>1.5502599689999998</v>
      </c>
      <c r="FO64" s="14">
        <v>1.279836594</v>
      </c>
      <c r="FP64" s="14">
        <v>3.6214228159999999</v>
      </c>
      <c r="FQ64" s="14">
        <v>2.0129588379999999</v>
      </c>
      <c r="FR64" s="14">
        <v>1.7482958680000003</v>
      </c>
      <c r="FS64" s="14">
        <v>2.9427016579999998</v>
      </c>
      <c r="FT64" s="14">
        <v>1.0824635149999999</v>
      </c>
      <c r="FU64" s="14">
        <v>2.8193997159999999</v>
      </c>
      <c r="FV64" s="14">
        <v>2.9169289520000001</v>
      </c>
      <c r="FW64" s="14">
        <v>13.893528302</v>
      </c>
      <c r="FX64" s="14">
        <v>3.2682064729999998</v>
      </c>
      <c r="FY64" s="14">
        <v>3.354921364</v>
      </c>
      <c r="FZ64" s="14">
        <v>0.61821350500000005</v>
      </c>
      <c r="GA64" s="14">
        <v>1.448189647</v>
      </c>
      <c r="GB64" s="6">
        <v>4.212542257</v>
      </c>
      <c r="GC64" s="6">
        <v>1.0397115289999999</v>
      </c>
      <c r="GD64" s="6">
        <v>3.6616151939999999</v>
      </c>
      <c r="GE64" s="6">
        <v>3.9343442710000001</v>
      </c>
      <c r="GF64" s="6">
        <v>9.6023053219999994</v>
      </c>
      <c r="GG64" s="6">
        <v>0.88984429099999995</v>
      </c>
      <c r="GH64" s="6">
        <v>1.5721750480000001</v>
      </c>
      <c r="GI64" s="6">
        <v>2.7742849390000002</v>
      </c>
      <c r="GJ64" s="6">
        <v>2.988700712</v>
      </c>
      <c r="GK64" s="6">
        <v>20.903266191</v>
      </c>
      <c r="GL64" s="7">
        <v>0.13312712899999998</v>
      </c>
      <c r="GM64" s="7">
        <v>1.655179518</v>
      </c>
      <c r="GN64" s="7">
        <v>3.1058420550000001</v>
      </c>
      <c r="GO64" s="7">
        <v>2.6751109839999998</v>
      </c>
      <c r="GP64" s="7">
        <v>4.8933639000000007</v>
      </c>
      <c r="GQ64" s="7">
        <v>5.0470422039999994</v>
      </c>
      <c r="GR64" s="7">
        <v>7.4948182650000001</v>
      </c>
      <c r="GS64" s="7">
        <v>2.8116497679999997</v>
      </c>
      <c r="GT64" s="7">
        <v>3.034719258</v>
      </c>
      <c r="GU64" s="7">
        <v>3.0556649450000002</v>
      </c>
      <c r="GV64" s="7">
        <v>2.5988137080000002</v>
      </c>
      <c r="GW64" s="7">
        <v>9.7754449929999989</v>
      </c>
      <c r="GX64" s="156">
        <v>1.2874739369999999</v>
      </c>
      <c r="GY64" s="156">
        <v>1.7540126039999999</v>
      </c>
      <c r="GZ64" s="156">
        <v>9.8645663579999994</v>
      </c>
      <c r="HA64" s="156">
        <v>0.58592898000000004</v>
      </c>
      <c r="HB64" s="156">
        <v>1.791183207</v>
      </c>
      <c r="HC64" s="156">
        <v>1.6021542790000001</v>
      </c>
      <c r="HD64" s="156">
        <v>5.5557533160000006</v>
      </c>
      <c r="HE64" s="156">
        <v>3.3087252029999998</v>
      </c>
      <c r="HF64" s="156">
        <v>1.8815272860000001</v>
      </c>
      <c r="HG64" s="156">
        <v>4.1266647110000001</v>
      </c>
      <c r="HH64" s="156">
        <v>4.9861511890000001</v>
      </c>
      <c r="HI64" s="156">
        <v>13.274086691999999</v>
      </c>
      <c r="HJ64" s="161">
        <v>0.37367410600000001</v>
      </c>
      <c r="HK64" s="161">
        <v>1.8463226159999999</v>
      </c>
      <c r="HL64" s="161">
        <v>5.6023705360000005</v>
      </c>
      <c r="HM64" s="161">
        <v>8.6162173179999986</v>
      </c>
      <c r="HN64" s="161">
        <v>9.194069059000002</v>
      </c>
      <c r="HO64" s="161">
        <v>3.1042675260000001</v>
      </c>
      <c r="HP64" s="161">
        <v>5.7104238230000002</v>
      </c>
      <c r="HQ64" s="161">
        <v>4.8617635730000002</v>
      </c>
      <c r="HR64" s="161">
        <v>5.0369199920000005</v>
      </c>
      <c r="HS64" s="161">
        <v>3.2132262929999995</v>
      </c>
      <c r="HT64" s="161">
        <v>3.0366461169999996</v>
      </c>
      <c r="HU64" s="161">
        <v>8.2351588299999996</v>
      </c>
      <c r="HV64" s="161">
        <v>2.8549330989999997</v>
      </c>
      <c r="HW64" s="161">
        <v>1.3138143410000001</v>
      </c>
      <c r="HX64" s="161">
        <v>2.7481603369999994</v>
      </c>
      <c r="HY64" s="161">
        <v>4.7393387339999995</v>
      </c>
      <c r="HZ64" s="161">
        <v>7.6528176300000004</v>
      </c>
      <c r="IA64" s="161">
        <v>12.800235666000001</v>
      </c>
      <c r="IB64" s="161">
        <v>16.686014757000002</v>
      </c>
      <c r="IC64" s="161">
        <v>9.6552159109999991</v>
      </c>
      <c r="ID64" s="161">
        <v>5.0854766770000008</v>
      </c>
      <c r="IE64" s="161">
        <v>4.3414628030000006</v>
      </c>
      <c r="IF64" s="161">
        <v>15.171207175999999</v>
      </c>
      <c r="IG64" s="161">
        <v>10.802908691999999</v>
      </c>
      <c r="IH64" s="161">
        <v>0.325883331</v>
      </c>
      <c r="II64" s="161">
        <v>4.5575469119999994</v>
      </c>
      <c r="IJ64" s="161">
        <v>21.108269202999999</v>
      </c>
      <c r="IK64" s="161">
        <v>7.6636643089999996</v>
      </c>
      <c r="IL64" s="161">
        <v>21.177577286999998</v>
      </c>
      <c r="IM64" s="161">
        <v>8.652977903</v>
      </c>
      <c r="IN64" s="161">
        <v>21.201774368999999</v>
      </c>
      <c r="IO64" s="161">
        <v>6.2706182540000004</v>
      </c>
      <c r="IP64" s="161">
        <v>8.152824991000001</v>
      </c>
      <c r="IQ64" s="161">
        <v>18.585551484</v>
      </c>
      <c r="IR64" s="161">
        <v>21.254873773</v>
      </c>
      <c r="IS64" s="161">
        <v>301.42997352399999</v>
      </c>
      <c r="IT64" s="156">
        <v>0.45256469399999999</v>
      </c>
      <c r="IU64" s="156">
        <v>10.021988139000001</v>
      </c>
      <c r="IV64" s="156">
        <v>48.301905422000004</v>
      </c>
      <c r="IW64" s="156">
        <v>19.356186792999996</v>
      </c>
      <c r="IX64" s="156">
        <v>70.02083778299999</v>
      </c>
      <c r="IY64" s="156">
        <v>23.189010666999998</v>
      </c>
      <c r="IZ64" s="156">
        <v>45.361161967999998</v>
      </c>
      <c r="JA64" s="156"/>
      <c r="JB64" s="156"/>
      <c r="JC64" s="156"/>
      <c r="JD64" s="156"/>
      <c r="JE64" s="156"/>
    </row>
    <row r="65" spans="1:265" x14ac:dyDescent="0.25">
      <c r="A65" s="13" t="s">
        <v>45</v>
      </c>
      <c r="B65" s="14">
        <v>0.21</v>
      </c>
      <c r="C65" s="14">
        <v>0.46600000000000003</v>
      </c>
      <c r="D65" s="14">
        <v>0.56615591199999993</v>
      </c>
      <c r="E65" s="14">
        <v>0.48299999999999998</v>
      </c>
      <c r="F65" s="14">
        <v>0.32036968300000002</v>
      </c>
      <c r="G65" s="14">
        <v>0.630010238</v>
      </c>
      <c r="H65" s="14">
        <v>0.54800000000000004</v>
      </c>
      <c r="I65" s="14">
        <v>0.21099999999999999</v>
      </c>
      <c r="J65" s="14">
        <v>0.70525000000000004</v>
      </c>
      <c r="K65" s="14">
        <v>0.52001023800000001</v>
      </c>
      <c r="L65" s="14">
        <v>0.65100000000000002</v>
      </c>
      <c r="M65" s="14">
        <v>0.128</v>
      </c>
      <c r="N65" s="14">
        <v>0</v>
      </c>
      <c r="O65" s="14">
        <v>0.16200000000000001</v>
      </c>
      <c r="P65" s="14">
        <v>0.29199999999999998</v>
      </c>
      <c r="Q65" s="14">
        <v>0.72099999999999997</v>
      </c>
      <c r="R65" s="14">
        <v>0.498</v>
      </c>
      <c r="S65" s="14">
        <v>0.40600000000000003</v>
      </c>
      <c r="T65" s="14">
        <v>0.55600000000000005</v>
      </c>
      <c r="U65" s="14">
        <v>0.48799999999999999</v>
      </c>
      <c r="V65" s="14">
        <v>0.65600000000000003</v>
      </c>
      <c r="W65" s="14">
        <v>0.99041499999999993</v>
      </c>
      <c r="X65" s="14">
        <v>0.73720000000000008</v>
      </c>
      <c r="Y65" s="14">
        <v>0.36495499999999997</v>
      </c>
      <c r="Z65" s="14">
        <v>0.28685000000000005</v>
      </c>
      <c r="AA65" s="14">
        <v>0.86054999999999993</v>
      </c>
      <c r="AB65" s="14">
        <v>0.54669930199999994</v>
      </c>
      <c r="AC65" s="14">
        <v>0.63665436399999997</v>
      </c>
      <c r="AD65" s="14">
        <v>0.61417829400000001</v>
      </c>
      <c r="AE65" s="14">
        <v>0.54901029400000001</v>
      </c>
      <c r="AF65" s="14">
        <v>0.54318629399999996</v>
      </c>
      <c r="AG65" s="14">
        <v>0.6480102940000001</v>
      </c>
      <c r="AH65" s="14">
        <v>0.81451029400000008</v>
      </c>
      <c r="AI65" s="14">
        <v>0.53351029400000005</v>
      </c>
      <c r="AJ65" s="14">
        <v>2.0198705700000001</v>
      </c>
      <c r="AK65" s="14">
        <v>0.28300083999999998</v>
      </c>
      <c r="AL65" s="14">
        <v>0.60585</v>
      </c>
      <c r="AM65" s="14">
        <v>0.84584999999999999</v>
      </c>
      <c r="AN65" s="14">
        <v>0.72284999999999999</v>
      </c>
      <c r="AO65" s="14">
        <v>0.75814999999999999</v>
      </c>
      <c r="AP65" s="14">
        <v>0.64815</v>
      </c>
      <c r="AQ65" s="14">
        <v>0.75685000000000002</v>
      </c>
      <c r="AR65" s="14">
        <v>0.83084999999999998</v>
      </c>
      <c r="AS65" s="14">
        <v>0.85354999999999992</v>
      </c>
      <c r="AT65" s="14">
        <v>0.5303175</v>
      </c>
      <c r="AU65" s="14">
        <v>0.55221363599999995</v>
      </c>
      <c r="AV65" s="14">
        <v>0.49348718600000002</v>
      </c>
      <c r="AW65" s="14">
        <v>8.9849999999999999E-2</v>
      </c>
      <c r="AX65" s="14">
        <v>0.63359066700000011</v>
      </c>
      <c r="AY65" s="14">
        <v>0.64959066700000001</v>
      </c>
      <c r="AZ65" s="14">
        <v>0.84957177500000003</v>
      </c>
      <c r="BA65" s="14">
        <v>0.80457177499999999</v>
      </c>
      <c r="BB65" s="14">
        <v>0.86557177500000004</v>
      </c>
      <c r="BC65" s="14">
        <v>0.813571775</v>
      </c>
      <c r="BD65" s="14">
        <v>0.80857177499999999</v>
      </c>
      <c r="BE65" s="14">
        <v>0.80084677500000001</v>
      </c>
      <c r="BF65" s="14">
        <v>0.79357177499999998</v>
      </c>
      <c r="BG65" s="14">
        <v>0.813571775</v>
      </c>
      <c r="BH65" s="14">
        <v>0.7956234419999999</v>
      </c>
      <c r="BI65" s="14">
        <v>0.336760108</v>
      </c>
      <c r="BJ65" s="14">
        <v>0.64331107999999992</v>
      </c>
      <c r="BK65" s="14">
        <v>0.80100000000000005</v>
      </c>
      <c r="BL65" s="14">
        <v>0.71765000000000001</v>
      </c>
      <c r="BM65" s="14">
        <v>0.66015000000000001</v>
      </c>
      <c r="BN65" s="14">
        <v>0.71765000000000001</v>
      </c>
      <c r="BO65" s="14">
        <v>0.66015000000000001</v>
      </c>
      <c r="BP65" s="14">
        <v>0.64015</v>
      </c>
      <c r="BQ65" s="14">
        <v>1.559763778</v>
      </c>
      <c r="BR65" s="14">
        <v>0.66235960599999999</v>
      </c>
      <c r="BS65" s="14">
        <v>0.60294039399999999</v>
      </c>
      <c r="BT65" s="14">
        <v>0.51457590000000009</v>
      </c>
      <c r="BU65" s="14">
        <v>0.12631107999999999</v>
      </c>
      <c r="BV65" s="14">
        <v>1.381</v>
      </c>
      <c r="BW65" s="14">
        <v>0.75900000000000001</v>
      </c>
      <c r="BX65" s="14">
        <v>0.76815</v>
      </c>
      <c r="BY65" s="14">
        <v>0.73614999999999997</v>
      </c>
      <c r="BZ65" s="14">
        <v>0.76615</v>
      </c>
      <c r="CA65" s="14">
        <v>0.74314999999999998</v>
      </c>
      <c r="CB65" s="14">
        <v>0.51457765300000002</v>
      </c>
      <c r="CC65" s="14">
        <v>0.88357765300000002</v>
      </c>
      <c r="CD65" s="14">
        <v>1.0535776530000001</v>
      </c>
      <c r="CE65" s="14">
        <v>1.0535776530000001</v>
      </c>
      <c r="CF65" s="14">
        <v>1.273502653</v>
      </c>
      <c r="CG65" s="14">
        <v>5.7774276550000003</v>
      </c>
      <c r="CH65" s="14">
        <v>1.032</v>
      </c>
      <c r="CI65" s="14">
        <v>0.91700000000000004</v>
      </c>
      <c r="CJ65" s="14">
        <v>0.95114999999999994</v>
      </c>
      <c r="CK65" s="14">
        <v>0.94614999999999994</v>
      </c>
      <c r="CL65" s="14">
        <v>0.93614999999999993</v>
      </c>
      <c r="CM65" s="14">
        <v>0.92615000000000003</v>
      </c>
      <c r="CN65" s="14">
        <v>1.1161500000000002</v>
      </c>
      <c r="CO65" s="14">
        <v>1.1161500000000002</v>
      </c>
      <c r="CP65" s="14">
        <v>1.0161499999999999</v>
      </c>
      <c r="CQ65" s="14">
        <v>0.95456215</v>
      </c>
      <c r="CR65" s="14">
        <v>1.1750750000000001</v>
      </c>
      <c r="CS65" s="14">
        <v>1.0318000000000001</v>
      </c>
      <c r="CT65" s="14">
        <v>1.16266</v>
      </c>
      <c r="CU65" s="14">
        <v>1.18710377</v>
      </c>
      <c r="CV65" s="14">
        <v>1.21710377</v>
      </c>
      <c r="CW65" s="14">
        <v>1.1071037699999999</v>
      </c>
      <c r="CX65" s="14">
        <v>1.20710377</v>
      </c>
      <c r="CY65" s="14">
        <v>1.23710377</v>
      </c>
      <c r="CZ65" s="14">
        <v>1.16710377</v>
      </c>
      <c r="DA65" s="14">
        <v>1.2571037699999998</v>
      </c>
      <c r="DB65" s="14">
        <v>1.28444377</v>
      </c>
      <c r="DC65" s="14">
        <v>1.1697637700000001</v>
      </c>
      <c r="DD65" s="14">
        <v>1.7594437700000001</v>
      </c>
      <c r="DE65" s="14">
        <v>1.410686251</v>
      </c>
      <c r="DF65" s="14">
        <v>1.1450666630000002</v>
      </c>
      <c r="DG65" s="14">
        <v>1.2625104329999999</v>
      </c>
      <c r="DH65" s="14">
        <v>1.5825104329999999</v>
      </c>
      <c r="DI65" s="14">
        <v>1.505200088</v>
      </c>
      <c r="DJ65" s="14">
        <v>1.2825104329999999</v>
      </c>
      <c r="DK65" s="14">
        <v>1.380110433</v>
      </c>
      <c r="DL65" s="14">
        <v>1.5240671560000001</v>
      </c>
      <c r="DM65" s="14">
        <v>1.9941661670000002</v>
      </c>
      <c r="DN65" s="14">
        <v>1.4314671559999999</v>
      </c>
      <c r="DO65" s="14">
        <v>1.119267156</v>
      </c>
      <c r="DP65" s="14">
        <v>1.3542671259999999</v>
      </c>
      <c r="DQ65" s="14">
        <v>1.4254134460000001</v>
      </c>
      <c r="DR65" s="14">
        <v>1.4705068889999999</v>
      </c>
      <c r="DS65" s="14">
        <v>1.514506889</v>
      </c>
      <c r="DT65" s="14">
        <v>1.4232468890000001</v>
      </c>
      <c r="DU65" s="14">
        <v>1.9535043000000001</v>
      </c>
      <c r="DV65" s="14">
        <v>1.2856684629999999</v>
      </c>
      <c r="DW65" s="14">
        <v>1.428578463</v>
      </c>
      <c r="DX65" s="14">
        <v>1.4785784630000001</v>
      </c>
      <c r="DY65" s="14">
        <v>1.5269118000000002</v>
      </c>
      <c r="DZ65" s="14">
        <v>1.523578463</v>
      </c>
      <c r="EA65" s="14">
        <v>1.5385784630000001</v>
      </c>
      <c r="EB65" s="14">
        <v>1.555918463</v>
      </c>
      <c r="EC65" s="14">
        <v>1.4282462310000001</v>
      </c>
      <c r="ED65" s="14">
        <v>0.91858000000000006</v>
      </c>
      <c r="EE65" s="14">
        <v>1.8166496950000002</v>
      </c>
      <c r="EF65" s="14">
        <v>2.0535163630000004</v>
      </c>
      <c r="EG65" s="14">
        <v>1.539613363</v>
      </c>
      <c r="EH65" s="14">
        <v>1.4938088629999999</v>
      </c>
      <c r="EI65" s="14">
        <v>1.5480893630000001</v>
      </c>
      <c r="EJ65" s="14">
        <v>1.4512863629999999</v>
      </c>
      <c r="EK65" s="14">
        <v>1.351286363</v>
      </c>
      <c r="EL65" s="14">
        <v>1.4103967749999999</v>
      </c>
      <c r="EM65" s="14">
        <v>1.4057301130000002</v>
      </c>
      <c r="EN65" s="14">
        <v>1.671906729</v>
      </c>
      <c r="EO65" s="14">
        <v>1.0094338970000001</v>
      </c>
      <c r="EP65" s="14">
        <v>1.52145</v>
      </c>
      <c r="EQ65" s="14">
        <v>1.538683332</v>
      </c>
      <c r="ER65" s="14">
        <v>1.4080666659999999</v>
      </c>
      <c r="ES65" s="14">
        <v>1.711313332</v>
      </c>
      <c r="ET65" s="14">
        <v>1.518106666</v>
      </c>
      <c r="EU65" s="14">
        <v>1.5981066659999998</v>
      </c>
      <c r="EV65" s="14">
        <v>1.3831066740000002</v>
      </c>
      <c r="EW65" s="14">
        <v>1.544066666</v>
      </c>
      <c r="EX65" s="14">
        <v>1.296066666</v>
      </c>
      <c r="EY65" s="14">
        <v>1.516066666</v>
      </c>
      <c r="EZ65" s="14">
        <v>1.2480328970000001</v>
      </c>
      <c r="FA65" s="14">
        <v>0.94650000000000001</v>
      </c>
      <c r="FB65" s="14">
        <v>1.5948266659999999</v>
      </c>
      <c r="FC65" s="14">
        <v>1.903926666</v>
      </c>
      <c r="FD65" s="14">
        <v>1.5689266660000001</v>
      </c>
      <c r="FE65" s="14">
        <v>1.738926666</v>
      </c>
      <c r="FF65" s="14">
        <v>1.5389266660000001</v>
      </c>
      <c r="FG65" s="14">
        <v>1.768638516</v>
      </c>
      <c r="FH65" s="14">
        <v>1.4189266660000002</v>
      </c>
      <c r="FI65" s="14">
        <v>1.3377466659999999</v>
      </c>
      <c r="FJ65" s="14">
        <v>1.1289266660000001</v>
      </c>
      <c r="FK65" s="14">
        <v>1.3842751419999999</v>
      </c>
      <c r="FL65" s="14">
        <v>3.181266666</v>
      </c>
      <c r="FM65" s="14">
        <v>0.94931290499999998</v>
      </c>
      <c r="FN65" s="14">
        <v>1.589159999</v>
      </c>
      <c r="FO65" s="14">
        <v>1.458159999</v>
      </c>
      <c r="FP65" s="14">
        <v>2.6881599989999998</v>
      </c>
      <c r="FQ65" s="14">
        <v>1.573159999</v>
      </c>
      <c r="FR65" s="14">
        <v>1.309826666</v>
      </c>
      <c r="FS65" s="14">
        <v>1.5248266659999998</v>
      </c>
      <c r="FT65" s="14">
        <v>1.3428266659999999</v>
      </c>
      <c r="FU65" s="14">
        <v>1.361538516</v>
      </c>
      <c r="FV65" s="14">
        <v>1.118159999</v>
      </c>
      <c r="FW65" s="14">
        <v>1.328646666</v>
      </c>
      <c r="FX65" s="14">
        <v>1.4855000010000001</v>
      </c>
      <c r="FY65" s="14">
        <v>1.169312905</v>
      </c>
      <c r="FZ65" s="14">
        <v>2.2346599989999998</v>
      </c>
      <c r="GA65" s="14">
        <v>2.309659999</v>
      </c>
      <c r="GB65" s="6">
        <v>2.0116599989999999</v>
      </c>
      <c r="GC65" s="6">
        <v>2.3966599990000002</v>
      </c>
      <c r="GD65" s="6">
        <v>2.3196599989999998</v>
      </c>
      <c r="GE65" s="6">
        <v>2.6493099990000002</v>
      </c>
      <c r="GF65" s="6">
        <v>2.2356599990000001</v>
      </c>
      <c r="GG65" s="6">
        <v>2.7288718489999999</v>
      </c>
      <c r="GH65" s="6">
        <v>2.9541599989999998</v>
      </c>
      <c r="GI65" s="6">
        <v>2.0901599989999999</v>
      </c>
      <c r="GJ65" s="6">
        <v>2.9874999990000002</v>
      </c>
      <c r="GK65" s="6">
        <v>1.7474962379999999</v>
      </c>
      <c r="GL65" s="7">
        <v>2.6260532960000003</v>
      </c>
      <c r="GM65" s="7">
        <v>3.6072532959999997</v>
      </c>
      <c r="GN65" s="7">
        <v>2.2872532959999998</v>
      </c>
      <c r="GO65" s="7">
        <v>2.0822532959999998</v>
      </c>
      <c r="GP65" s="7">
        <v>2.8522532959999998</v>
      </c>
      <c r="GQ65" s="7">
        <v>2.6092532959999999</v>
      </c>
      <c r="GR65" s="7">
        <v>2.1022532959999998</v>
      </c>
      <c r="GS65" s="7">
        <v>2.5522532959999999</v>
      </c>
      <c r="GT65" s="7">
        <v>2.3549132960000003</v>
      </c>
      <c r="GU65" s="7">
        <v>2.519593296</v>
      </c>
      <c r="GV65" s="7">
        <v>2.0995932960000001</v>
      </c>
      <c r="GW65" s="7">
        <v>1.765739537</v>
      </c>
      <c r="GX65" s="156">
        <v>3.1030532960000001</v>
      </c>
      <c r="GY65" s="156">
        <v>2.5322532959999999</v>
      </c>
      <c r="GZ65" s="156">
        <v>2.6672532959999997</v>
      </c>
      <c r="HA65" s="156">
        <v>2.0259232959999998</v>
      </c>
      <c r="HB65" s="156">
        <v>2.4009232959999998</v>
      </c>
      <c r="HC65" s="156">
        <v>2.8719232959999998</v>
      </c>
      <c r="HD65" s="156">
        <v>2.5012532959999998</v>
      </c>
      <c r="HE65" s="156">
        <v>2.4272532959999999</v>
      </c>
      <c r="HF65" s="156">
        <v>2.717253296</v>
      </c>
      <c r="HG65" s="156">
        <v>2.2672532959999998</v>
      </c>
      <c r="HH65" s="156">
        <v>2.4695932960000002</v>
      </c>
      <c r="HI65" s="156">
        <v>1.9157395369999999</v>
      </c>
      <c r="HJ65" s="161">
        <v>3.3782199629999998</v>
      </c>
      <c r="HK65" s="161">
        <v>2.6739199629999999</v>
      </c>
      <c r="HL65" s="161">
        <v>2.930919963</v>
      </c>
      <c r="HM65" s="161">
        <v>2.7224199629999997</v>
      </c>
      <c r="HN65" s="161">
        <v>2.6124199629999998</v>
      </c>
      <c r="HO65" s="161">
        <v>2.5024199629999999</v>
      </c>
      <c r="HP65" s="161">
        <v>2.4474199629999998</v>
      </c>
      <c r="HQ65" s="161">
        <v>2.4524199629999996</v>
      </c>
      <c r="HR65" s="161">
        <v>2.4852209630000002</v>
      </c>
      <c r="HS65" s="161">
        <v>2.437419963</v>
      </c>
      <c r="HT65" s="161">
        <v>2.199759963</v>
      </c>
      <c r="HU65" s="161">
        <v>1.8989061999999999</v>
      </c>
      <c r="HV65" s="161">
        <v>3.6973599629999998</v>
      </c>
      <c r="HW65" s="161">
        <v>2.9142599630000001</v>
      </c>
      <c r="HX65" s="161">
        <v>3.050759963</v>
      </c>
      <c r="HY65" s="161">
        <v>2.5622599629999998</v>
      </c>
      <c r="HZ65" s="161">
        <v>2.7692599630000001</v>
      </c>
      <c r="IA65" s="161">
        <v>2.5657599630000001</v>
      </c>
      <c r="IB65" s="161">
        <v>2.7107599630000001</v>
      </c>
      <c r="IC65" s="161">
        <v>2.4757599629999998</v>
      </c>
      <c r="ID65" s="161">
        <v>2.5457599630000001</v>
      </c>
      <c r="IE65" s="161">
        <v>2.4357599629999998</v>
      </c>
      <c r="IF65" s="161">
        <v>2.2107190989999999</v>
      </c>
      <c r="IG65" s="161">
        <v>2.8994061980000003</v>
      </c>
      <c r="IH65" s="161">
        <v>4.386933333</v>
      </c>
      <c r="II65" s="161">
        <v>3.0743333330000002</v>
      </c>
      <c r="IJ65" s="161">
        <v>3.0993333330000001</v>
      </c>
      <c r="IK65" s="161">
        <v>2.6793333330000002</v>
      </c>
      <c r="IL65" s="161">
        <v>2.7868333330000001</v>
      </c>
      <c r="IM65" s="161">
        <v>2.6393333330000002</v>
      </c>
      <c r="IN65" s="161">
        <v>2.5903333330000002</v>
      </c>
      <c r="IO65" s="161">
        <v>2.5897463730000001</v>
      </c>
      <c r="IP65" s="161">
        <v>2.6707599630000001</v>
      </c>
      <c r="IQ65" s="161">
        <v>2.2907599630000002</v>
      </c>
      <c r="IR65" s="161">
        <v>2.1817190989999999</v>
      </c>
      <c r="IS65" s="161">
        <v>1.912406198</v>
      </c>
      <c r="IT65" s="156">
        <v>3.8301926870000003</v>
      </c>
      <c r="IU65" s="156">
        <v>2.6451926870000002</v>
      </c>
      <c r="IV65" s="156">
        <v>3.2361926870000004</v>
      </c>
      <c r="IW65" s="156">
        <v>3.2411925880000001</v>
      </c>
      <c r="IX65" s="156">
        <v>3.3811927869999998</v>
      </c>
      <c r="IY65" s="156">
        <v>3.024151823</v>
      </c>
      <c r="IZ65" s="156">
        <v>3.0961926870000003</v>
      </c>
      <c r="JA65" s="156"/>
      <c r="JB65" s="156"/>
      <c r="JC65" s="156"/>
      <c r="JD65" s="156"/>
      <c r="JE65" s="156"/>
    </row>
    <row r="66" spans="1:265" x14ac:dyDescent="0.25">
      <c r="A66" s="13" t="s">
        <v>46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43.624000000000002</v>
      </c>
      <c r="BG66" s="14">
        <v>6.2320000000000002</v>
      </c>
      <c r="BH66" s="14">
        <v>1.8440000000000001</v>
      </c>
      <c r="BI66" s="14">
        <v>0</v>
      </c>
      <c r="BJ66" s="14">
        <v>0</v>
      </c>
      <c r="BK66" s="14">
        <v>0</v>
      </c>
      <c r="BL66" s="14">
        <v>44.865614579999999</v>
      </c>
      <c r="BM66" s="14">
        <v>0</v>
      </c>
      <c r="BN66" s="14">
        <v>0</v>
      </c>
      <c r="BO66" s="14">
        <v>0</v>
      </c>
      <c r="BP66" s="14">
        <v>47.8</v>
      </c>
      <c r="BQ66" s="14">
        <v>0</v>
      </c>
      <c r="BR66" s="14">
        <v>-8.0109198880000001</v>
      </c>
      <c r="BS66" s="14">
        <v>28.877889186000001</v>
      </c>
      <c r="BT66" s="14">
        <v>0</v>
      </c>
      <c r="BU66" s="14">
        <v>13.834130232</v>
      </c>
      <c r="BV66" s="14">
        <v>0</v>
      </c>
      <c r="BW66" s="14">
        <v>10</v>
      </c>
      <c r="BX66" s="14">
        <v>0</v>
      </c>
      <c r="BY66" s="14">
        <v>0.99</v>
      </c>
      <c r="BZ66" s="14">
        <v>50</v>
      </c>
      <c r="CA66" s="14">
        <v>0</v>
      </c>
      <c r="CB66" s="14">
        <v>0.99</v>
      </c>
      <c r="CC66" s="14">
        <v>0</v>
      </c>
      <c r="CD66" s="14">
        <v>0.62172168799999994</v>
      </c>
      <c r="CE66" s="14">
        <v>0.75</v>
      </c>
      <c r="CF66" s="14">
        <v>2.75</v>
      </c>
      <c r="CG66" s="14">
        <v>30</v>
      </c>
      <c r="CH66" s="14">
        <v>0</v>
      </c>
      <c r="CI66" s="14">
        <v>0</v>
      </c>
      <c r="CJ66" s="14">
        <v>31</v>
      </c>
      <c r="CK66" s="14">
        <v>0</v>
      </c>
      <c r="CL66" s="14">
        <v>0</v>
      </c>
      <c r="CM66" s="14">
        <v>0</v>
      </c>
      <c r="CN66" s="14">
        <v>5</v>
      </c>
      <c r="CO66" s="14">
        <v>0</v>
      </c>
      <c r="CP66" s="14">
        <v>27.25</v>
      </c>
      <c r="CQ66" s="14">
        <v>4.6947600000000005</v>
      </c>
      <c r="CR66" s="14">
        <v>0.85109299999999999</v>
      </c>
      <c r="CS66" s="14">
        <v>35.65</v>
      </c>
      <c r="CT66" s="14">
        <v>0</v>
      </c>
      <c r="CU66" s="14">
        <v>0</v>
      </c>
      <c r="CV66" s="14">
        <v>18.994750086</v>
      </c>
      <c r="CW66" s="14">
        <v>0</v>
      </c>
      <c r="CX66" s="14">
        <v>2.8</v>
      </c>
      <c r="CY66" s="14">
        <v>41.856893249999999</v>
      </c>
      <c r="CZ66" s="14">
        <v>2.1503175000000003</v>
      </c>
      <c r="DA66" s="14">
        <v>12.563819039</v>
      </c>
      <c r="DB66" s="14">
        <v>2.8627938899999998</v>
      </c>
      <c r="DC66" s="14">
        <v>13.986439739</v>
      </c>
      <c r="DD66" s="14">
        <v>29.449232881</v>
      </c>
      <c r="DE66" s="14">
        <v>71.67447147</v>
      </c>
      <c r="DF66" s="14">
        <v>12.17942309</v>
      </c>
      <c r="DG66" s="14">
        <v>2.3920919999999999</v>
      </c>
      <c r="DH66" s="14">
        <v>41.933910675</v>
      </c>
      <c r="DI66" s="14">
        <v>8.5578768000000007</v>
      </c>
      <c r="DJ66" s="14">
        <v>17.318256242</v>
      </c>
      <c r="DK66" s="14">
        <v>8.3738789799999989</v>
      </c>
      <c r="DL66" s="14">
        <v>6.1627915800000004</v>
      </c>
      <c r="DM66" s="14">
        <v>10.586135689999999</v>
      </c>
      <c r="DN66" s="14">
        <v>11.760296739999999</v>
      </c>
      <c r="DO66" s="14">
        <v>83.490883046000008</v>
      </c>
      <c r="DP66" s="14">
        <v>211.26898878800003</v>
      </c>
      <c r="DQ66" s="14">
        <v>116.11923877000001</v>
      </c>
      <c r="DR66" s="14">
        <v>31.723782675999999</v>
      </c>
      <c r="DS66" s="14">
        <v>58.817607055000003</v>
      </c>
      <c r="DT66" s="14">
        <v>16.886023602000002</v>
      </c>
      <c r="DU66" s="14">
        <v>20.052258303999999</v>
      </c>
      <c r="DV66" s="14">
        <v>6.7220163639999999</v>
      </c>
      <c r="DW66" s="14">
        <v>4.9882653000000001</v>
      </c>
      <c r="DX66" s="14">
        <v>7.6491119900000006</v>
      </c>
      <c r="DY66" s="14">
        <v>7.9976602799999998</v>
      </c>
      <c r="DZ66" s="14">
        <v>19.382724490000001</v>
      </c>
      <c r="EA66" s="14">
        <v>12.857719120000001</v>
      </c>
      <c r="EB66" s="14">
        <v>15.32120868</v>
      </c>
      <c r="EC66" s="14">
        <v>17.773480299999999</v>
      </c>
      <c r="ED66" s="14">
        <v>0</v>
      </c>
      <c r="EE66" s="14">
        <v>0</v>
      </c>
      <c r="EF66" s="14">
        <v>2.6395600000000002E-2</v>
      </c>
      <c r="EG66" s="14">
        <v>1.2646980000000001</v>
      </c>
      <c r="EH66" s="14">
        <v>6.8805000000000005E-2</v>
      </c>
      <c r="EI66" s="14">
        <v>0</v>
      </c>
      <c r="EJ66" s="14">
        <v>11.792950864</v>
      </c>
      <c r="EK66" s="14">
        <v>2.780651089</v>
      </c>
      <c r="EL66" s="14">
        <v>4.8132103150000001</v>
      </c>
      <c r="EM66" s="14">
        <v>1.7789220430000001</v>
      </c>
      <c r="EN66" s="14">
        <v>21.820246270999998</v>
      </c>
      <c r="EO66" s="14">
        <v>75.522992407000004</v>
      </c>
      <c r="EP66" s="14">
        <v>9.7981040460000006</v>
      </c>
      <c r="EQ66" s="14">
        <v>6.0860331170000004</v>
      </c>
      <c r="ER66" s="14">
        <v>7.3253278019999994</v>
      </c>
      <c r="ES66" s="14">
        <v>18.497742003999999</v>
      </c>
      <c r="ET66" s="14">
        <v>118.79997322999999</v>
      </c>
      <c r="EU66" s="14">
        <v>4.1403930929999992</v>
      </c>
      <c r="EV66" s="14">
        <v>32.534029134000001</v>
      </c>
      <c r="EW66" s="14">
        <v>5.3540879439999998</v>
      </c>
      <c r="EX66" s="14">
        <v>5.0307378799999993</v>
      </c>
      <c r="EY66" s="14">
        <v>19.633918830000002</v>
      </c>
      <c r="EZ66" s="14">
        <v>8.3382437800000009</v>
      </c>
      <c r="FA66" s="14">
        <v>10.793548895000001</v>
      </c>
      <c r="FB66" s="32">
        <v>5.0110200000000003</v>
      </c>
      <c r="FC66" s="32">
        <v>0.53196679800000002</v>
      </c>
      <c r="FD66" s="32">
        <v>28.889052491000001</v>
      </c>
      <c r="FE66" s="32">
        <v>5.1698671059999999</v>
      </c>
      <c r="FF66" s="32">
        <v>38.516552345000001</v>
      </c>
      <c r="FG66" s="32">
        <v>92.569535200000004</v>
      </c>
      <c r="FH66" s="32">
        <v>52.555678868000001</v>
      </c>
      <c r="FI66" s="32">
        <v>43.723039299999996</v>
      </c>
      <c r="FJ66" s="32">
        <v>44.186216999999999</v>
      </c>
      <c r="FK66" s="32">
        <v>69.424549304999999</v>
      </c>
      <c r="FL66" s="32">
        <v>6.0545397640000003</v>
      </c>
      <c r="FM66" s="32">
        <v>40.756738411999997</v>
      </c>
      <c r="FN66" s="32">
        <v>3.0583979999999999</v>
      </c>
      <c r="FO66" s="32">
        <v>3.8293710000000001</v>
      </c>
      <c r="FP66" s="32">
        <v>24.637237750000004</v>
      </c>
      <c r="FQ66" s="32">
        <v>1.389789999999999</v>
      </c>
      <c r="FR66" s="32">
        <v>191.95136836899999</v>
      </c>
      <c r="FS66" s="32">
        <v>2.4425239840000001</v>
      </c>
      <c r="FT66" s="32">
        <v>115.742719886</v>
      </c>
      <c r="FU66" s="32">
        <v>12.883233913000002</v>
      </c>
      <c r="FV66" s="32">
        <v>2.3103989999999994</v>
      </c>
      <c r="FW66" s="32">
        <v>133.93228404800001</v>
      </c>
      <c r="FX66" s="32">
        <v>2.7139400000000022</v>
      </c>
      <c r="FY66" s="32">
        <v>207.08313620200002</v>
      </c>
      <c r="FZ66" s="32">
        <v>0.98080299999999987</v>
      </c>
      <c r="GA66" s="32">
        <v>0.34749619999999998</v>
      </c>
      <c r="GB66" s="6">
        <v>23.649765058999996</v>
      </c>
      <c r="GC66" s="6">
        <v>226.11157165499998</v>
      </c>
      <c r="GD66" s="6">
        <v>111.827401563</v>
      </c>
      <c r="GE66" s="6">
        <v>112.60460634</v>
      </c>
      <c r="GF66" s="6">
        <v>6.0586565510000003</v>
      </c>
      <c r="GG66" s="6">
        <v>28.039016957000001</v>
      </c>
      <c r="GH66" s="6">
        <v>70.723880880999999</v>
      </c>
      <c r="GI66" s="6">
        <v>22.013456912000002</v>
      </c>
      <c r="GJ66" s="6">
        <v>3.4927752999999999</v>
      </c>
      <c r="GK66" s="6">
        <v>17.625246813999997</v>
      </c>
      <c r="GL66" s="7">
        <v>3.3744400799999994</v>
      </c>
      <c r="GM66" s="7">
        <v>43.139714015999999</v>
      </c>
      <c r="GN66" s="7">
        <v>148.37952017000001</v>
      </c>
      <c r="GO66" s="7">
        <v>131.76062661700001</v>
      </c>
      <c r="GP66" s="7">
        <v>150.51868556700001</v>
      </c>
      <c r="GQ66" s="7">
        <v>28.280153954999999</v>
      </c>
      <c r="GR66" s="7">
        <v>123.104868915</v>
      </c>
      <c r="GS66" s="7">
        <v>52.924097393000004</v>
      </c>
      <c r="GT66" s="7">
        <v>89.230176626000002</v>
      </c>
      <c r="GU66" s="7">
        <v>64.205020652000002</v>
      </c>
      <c r="GV66" s="7">
        <v>59.299031407999998</v>
      </c>
      <c r="GW66" s="7">
        <v>52.265938745000007</v>
      </c>
      <c r="GX66" s="156">
        <v>22.478931315000001</v>
      </c>
      <c r="GY66" s="156">
        <v>27.097564800000001</v>
      </c>
      <c r="GZ66" s="156">
        <v>46.901405406999999</v>
      </c>
      <c r="HA66" s="156">
        <v>49.774045143000002</v>
      </c>
      <c r="HB66" s="156">
        <v>27.054628176999998</v>
      </c>
      <c r="HC66" s="156">
        <v>29.519857572999999</v>
      </c>
      <c r="HD66" s="156">
        <v>352.91899396700006</v>
      </c>
      <c r="HE66" s="156">
        <v>29.875429958000002</v>
      </c>
      <c r="HF66" s="156">
        <v>23.853387241</v>
      </c>
      <c r="HG66" s="156">
        <v>33.982388738000004</v>
      </c>
      <c r="HH66" s="156">
        <v>20.991512690999997</v>
      </c>
      <c r="HI66" s="156">
        <v>87.763063751999994</v>
      </c>
      <c r="HJ66" s="161">
        <v>0.27291959300000002</v>
      </c>
      <c r="HK66" s="161">
        <v>25.898858449999999</v>
      </c>
      <c r="HL66" s="161">
        <v>243.32799751900001</v>
      </c>
      <c r="HM66" s="161">
        <v>41.145424731000006</v>
      </c>
      <c r="HN66" s="161">
        <v>42.289897074999999</v>
      </c>
      <c r="HO66" s="161">
        <v>31.161473807000004</v>
      </c>
      <c r="HP66" s="161">
        <v>277.55703398600002</v>
      </c>
      <c r="HQ66" s="161">
        <v>94.227623324000021</v>
      </c>
      <c r="HR66" s="161">
        <v>86.266356905000009</v>
      </c>
      <c r="HS66" s="161">
        <v>39.133362240999993</v>
      </c>
      <c r="HT66" s="161">
        <v>113.03705746599999</v>
      </c>
      <c r="HU66" s="161">
        <v>159.784836523</v>
      </c>
      <c r="HV66" s="161">
        <v>0</v>
      </c>
      <c r="HW66" s="161">
        <v>62.556478902000009</v>
      </c>
      <c r="HX66" s="161">
        <v>304.57103292700003</v>
      </c>
      <c r="HY66" s="161">
        <v>69.636870342000009</v>
      </c>
      <c r="HZ66" s="161">
        <v>66.100421888</v>
      </c>
      <c r="IA66" s="161">
        <v>63.781035868000004</v>
      </c>
      <c r="IB66" s="161">
        <v>306.17511106200004</v>
      </c>
      <c r="IC66" s="161">
        <v>56.483348630999998</v>
      </c>
      <c r="ID66" s="161">
        <v>35.617158116000006</v>
      </c>
      <c r="IE66" s="161">
        <v>72.672556830999994</v>
      </c>
      <c r="IF66" s="161">
        <v>108.93505503700001</v>
      </c>
      <c r="IG66" s="161">
        <v>119.34626064899999</v>
      </c>
      <c r="IH66" s="161">
        <v>30.741253902</v>
      </c>
      <c r="II66" s="161">
        <v>51.064245620000001</v>
      </c>
      <c r="IJ66" s="161">
        <v>242.042341467</v>
      </c>
      <c r="IK66" s="161">
        <v>38.558706221000001</v>
      </c>
      <c r="IL66" s="161">
        <v>86.032046842</v>
      </c>
      <c r="IM66" s="161">
        <v>65.069199428000005</v>
      </c>
      <c r="IN66" s="161">
        <v>218.43907836400001</v>
      </c>
      <c r="IO66" s="161">
        <v>48.195722105999998</v>
      </c>
      <c r="IP66" s="161">
        <v>83.388855620000001</v>
      </c>
      <c r="IQ66" s="161">
        <v>124.97616209700001</v>
      </c>
      <c r="IR66" s="161">
        <v>109.05961043199999</v>
      </c>
      <c r="IS66" s="161">
        <v>403.62568177000003</v>
      </c>
      <c r="IT66" s="156">
        <v>0.49057354600000008</v>
      </c>
      <c r="IU66" s="156">
        <v>95.204243633000004</v>
      </c>
      <c r="IV66" s="156">
        <v>91.222464000000002</v>
      </c>
      <c r="IW66" s="156">
        <v>107.82714723800001</v>
      </c>
      <c r="IX66" s="156">
        <v>141.027193332</v>
      </c>
      <c r="IY66" s="156">
        <v>122.67119844499999</v>
      </c>
      <c r="IZ66" s="156">
        <v>62.457135361000006</v>
      </c>
      <c r="JA66" s="156"/>
      <c r="JB66" s="156"/>
      <c r="JC66" s="156"/>
      <c r="JD66" s="156"/>
      <c r="JE66" s="156"/>
    </row>
    <row r="67" spans="1:265" x14ac:dyDescent="0.25">
      <c r="A67" s="13" t="s">
        <v>47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14">
        <v>0</v>
      </c>
      <c r="BL67" s="14">
        <v>44.865614579999999</v>
      </c>
      <c r="BM67" s="14">
        <v>0</v>
      </c>
      <c r="BN67" s="14">
        <v>0</v>
      </c>
      <c r="BO67" s="14">
        <v>0</v>
      </c>
      <c r="BP67" s="14">
        <v>0</v>
      </c>
      <c r="BQ67" s="14">
        <v>0</v>
      </c>
      <c r="BR67" s="14">
        <v>-8.0109198880000001</v>
      </c>
      <c r="BS67" s="14">
        <v>28.877889186000001</v>
      </c>
      <c r="BT67" s="14">
        <v>0</v>
      </c>
      <c r="BU67" s="14">
        <v>0</v>
      </c>
      <c r="BV67" s="14">
        <v>0</v>
      </c>
      <c r="BW67" s="14">
        <v>10</v>
      </c>
      <c r="BX67" s="14">
        <v>0</v>
      </c>
      <c r="BY67" s="14">
        <v>0.99</v>
      </c>
      <c r="BZ67" s="14">
        <v>50</v>
      </c>
      <c r="CA67" s="14">
        <v>0</v>
      </c>
      <c r="CB67" s="14">
        <v>0.99</v>
      </c>
      <c r="CC67" s="14">
        <v>0</v>
      </c>
      <c r="CD67" s="14">
        <v>0.62172168799999994</v>
      </c>
      <c r="CE67" s="14">
        <v>0.75</v>
      </c>
      <c r="CF67" s="14">
        <v>2.75</v>
      </c>
      <c r="CG67" s="14">
        <v>0</v>
      </c>
      <c r="CH67" s="14">
        <v>0</v>
      </c>
      <c r="CI67" s="14">
        <v>0</v>
      </c>
      <c r="CJ67" s="14">
        <v>31</v>
      </c>
      <c r="CK67" s="14">
        <v>0</v>
      </c>
      <c r="CL67" s="14">
        <v>0</v>
      </c>
      <c r="CM67" s="14">
        <v>0</v>
      </c>
      <c r="CN67" s="14">
        <v>5</v>
      </c>
      <c r="CO67" s="14">
        <v>0</v>
      </c>
      <c r="CP67" s="14">
        <v>27.25</v>
      </c>
      <c r="CQ67" s="14">
        <v>4.6947600000000005</v>
      </c>
      <c r="CR67" s="14">
        <v>0.85109299999999999</v>
      </c>
      <c r="CS67" s="14">
        <v>5.65</v>
      </c>
      <c r="CT67" s="14">
        <v>0</v>
      </c>
      <c r="CU67" s="14">
        <v>0</v>
      </c>
      <c r="CV67" s="14">
        <v>18.994750086</v>
      </c>
      <c r="CW67" s="14">
        <v>0</v>
      </c>
      <c r="CX67" s="14">
        <v>2.8</v>
      </c>
      <c r="CY67" s="14">
        <v>41.856893249999999</v>
      </c>
      <c r="CZ67" s="14">
        <v>2.1503175000000003</v>
      </c>
      <c r="DA67" s="14">
        <v>12.563819039</v>
      </c>
      <c r="DB67" s="14">
        <v>2.8627938899999998</v>
      </c>
      <c r="DC67" s="14">
        <v>13.986439739</v>
      </c>
      <c r="DD67" s="14">
        <v>29.449232881</v>
      </c>
      <c r="DE67" s="14">
        <v>21.67447147</v>
      </c>
      <c r="DF67" s="14">
        <v>12.17942309</v>
      </c>
      <c r="DG67" s="14">
        <v>2.3920919999999999</v>
      </c>
      <c r="DH67" s="14">
        <v>41.933910675</v>
      </c>
      <c r="DI67" s="14">
        <v>8.5578768000000007</v>
      </c>
      <c r="DJ67" s="14">
        <v>17.318256242</v>
      </c>
      <c r="DK67" s="14">
        <v>8.3738789799999989</v>
      </c>
      <c r="DL67" s="14">
        <v>6.1627915800000004</v>
      </c>
      <c r="DM67" s="14">
        <v>10.586135689999999</v>
      </c>
      <c r="DN67" s="14">
        <v>11.760296739999999</v>
      </c>
      <c r="DO67" s="14">
        <v>83.490883046000008</v>
      </c>
      <c r="DP67" s="14">
        <v>104.97988944100001</v>
      </c>
      <c r="DQ67" s="14">
        <v>83.574161984</v>
      </c>
      <c r="DR67" s="14">
        <v>5.8118132200000003</v>
      </c>
      <c r="DS67" s="14">
        <v>58.817607055000003</v>
      </c>
      <c r="DT67" s="14">
        <v>16.886023602000002</v>
      </c>
      <c r="DU67" s="14">
        <v>20.052258303999999</v>
      </c>
      <c r="DV67" s="14">
        <v>6.7220163639999999</v>
      </c>
      <c r="DW67" s="14">
        <v>4.9882653000000001</v>
      </c>
      <c r="DX67" s="14">
        <v>7.6491119900000006</v>
      </c>
      <c r="DY67" s="14">
        <v>7.9976602799999998</v>
      </c>
      <c r="DZ67" s="14">
        <v>19.382724490000001</v>
      </c>
      <c r="EA67" s="14">
        <v>5.8577191199999996</v>
      </c>
      <c r="EB67" s="14">
        <v>15.32120868</v>
      </c>
      <c r="EC67" s="14">
        <v>17.773480299999999</v>
      </c>
      <c r="ED67" s="14">
        <v>0</v>
      </c>
      <c r="EE67" s="14">
        <v>0</v>
      </c>
      <c r="EF67" s="14">
        <v>2.6395600000000002E-2</v>
      </c>
      <c r="EG67" s="14">
        <v>1.2646980000000001</v>
      </c>
      <c r="EH67" s="14">
        <v>6.8805000000000005E-2</v>
      </c>
      <c r="EI67" s="14">
        <v>0</v>
      </c>
      <c r="EJ67" s="14">
        <v>11.792950864</v>
      </c>
      <c r="EK67" s="14">
        <v>2.780651089</v>
      </c>
      <c r="EL67" s="14">
        <v>4.8132103150000001</v>
      </c>
      <c r="EM67" s="14">
        <v>1.7789220430000001</v>
      </c>
      <c r="EN67" s="14">
        <v>21.820246270999998</v>
      </c>
      <c r="EO67" s="14">
        <v>75.522992407000004</v>
      </c>
      <c r="EP67" s="14">
        <v>9.7981040460000006</v>
      </c>
      <c r="EQ67" s="14">
        <v>3.0525900000000004</v>
      </c>
      <c r="ER67" s="14">
        <v>4.0756484259999999</v>
      </c>
      <c r="ES67" s="14">
        <v>3.4833716589999999</v>
      </c>
      <c r="ET67" s="14">
        <v>2.0425013139999999</v>
      </c>
      <c r="EU67" s="14">
        <v>1.3257540480000001</v>
      </c>
      <c r="EV67" s="14">
        <v>5.9082949289999993</v>
      </c>
      <c r="EW67" s="14">
        <v>2.2728129749999999</v>
      </c>
      <c r="EX67" s="14">
        <v>5.0307378799999993</v>
      </c>
      <c r="EY67" s="14">
        <v>4.248258409</v>
      </c>
      <c r="EZ67" s="14">
        <v>2.5201882919999998</v>
      </c>
      <c r="FA67" s="14">
        <v>9.0639443310000001</v>
      </c>
      <c r="FB67" s="14">
        <v>5.0110200000000003</v>
      </c>
      <c r="FC67" s="14">
        <v>0.53196679800000002</v>
      </c>
      <c r="FD67" s="14">
        <v>1.93479</v>
      </c>
      <c r="FE67" s="14">
        <v>1.6136075000000001</v>
      </c>
      <c r="FF67" s="14">
        <v>1.253258</v>
      </c>
      <c r="FG67" s="14">
        <v>5.0120640949999995</v>
      </c>
      <c r="FH67" s="14">
        <v>5.4139867229999998</v>
      </c>
      <c r="FI67" s="14">
        <v>1.7230392999999999</v>
      </c>
      <c r="FJ67" s="14">
        <v>2.1862170000000001</v>
      </c>
      <c r="FK67" s="14">
        <v>6.4175569999999995</v>
      </c>
      <c r="FL67" s="14">
        <v>2.972496</v>
      </c>
      <c r="FM67" s="14">
        <v>7.7194344090000007</v>
      </c>
      <c r="FN67" s="14">
        <v>3.0583979999999999</v>
      </c>
      <c r="FO67" s="14">
        <v>3.8293710000000001</v>
      </c>
      <c r="FP67" s="14">
        <v>2.7337220000000051</v>
      </c>
      <c r="FQ67" s="14">
        <v>1.389789999999999</v>
      </c>
      <c r="FR67" s="14">
        <v>2.1225619999999998</v>
      </c>
      <c r="FS67" s="14">
        <v>2.4425239840000001</v>
      </c>
      <c r="FT67" s="14">
        <v>4.1856523289999998</v>
      </c>
      <c r="FU67" s="14">
        <v>2.5920698550000014</v>
      </c>
      <c r="FV67" s="14">
        <v>2.3103989999999994</v>
      </c>
      <c r="FW67" s="14">
        <v>1.5648230360000015</v>
      </c>
      <c r="FX67" s="14">
        <v>2.7139400000000022</v>
      </c>
      <c r="FY67" s="14">
        <v>4.3636945760000092</v>
      </c>
      <c r="FZ67" s="14">
        <v>0.98080299999999987</v>
      </c>
      <c r="GA67" s="14">
        <v>0.34749619999999998</v>
      </c>
      <c r="GB67" s="6">
        <v>1.3766550000000006</v>
      </c>
      <c r="GC67" s="6">
        <v>3.403349</v>
      </c>
      <c r="GD67" s="6">
        <v>1.3873930000000001</v>
      </c>
      <c r="GE67" s="6">
        <v>2.1963949999999999</v>
      </c>
      <c r="GF67" s="6">
        <v>6.0586565510000003</v>
      </c>
      <c r="GG67" s="6">
        <v>6.1300188479999997</v>
      </c>
      <c r="GH67" s="6">
        <v>3.3621059999999998</v>
      </c>
      <c r="GI67" s="6">
        <v>2.8813800000000001</v>
      </c>
      <c r="GJ67" s="6">
        <v>3.4927752999999999</v>
      </c>
      <c r="GK67" s="6">
        <v>12.651961</v>
      </c>
      <c r="GL67" s="7">
        <v>3.3744400799999994</v>
      </c>
      <c r="GM67" s="7">
        <v>43.139714015999999</v>
      </c>
      <c r="GN67" s="7">
        <v>23.106098807999999</v>
      </c>
      <c r="GO67" s="7">
        <v>31.601087728000003</v>
      </c>
      <c r="GP67" s="7">
        <v>50.518685566999999</v>
      </c>
      <c r="GQ67" s="7">
        <v>28.280153954999999</v>
      </c>
      <c r="GR67" s="7">
        <v>23.104868915000001</v>
      </c>
      <c r="GS67" s="7">
        <v>52.924097393000004</v>
      </c>
      <c r="GT67" s="7">
        <v>34.514879100000009</v>
      </c>
      <c r="GU67" s="7">
        <v>64.205020652000002</v>
      </c>
      <c r="GV67" s="7">
        <v>59.299031407999998</v>
      </c>
      <c r="GW67" s="7">
        <v>52.265938745000007</v>
      </c>
      <c r="GX67" s="156">
        <v>22.478931315000001</v>
      </c>
      <c r="GY67" s="156">
        <v>27.097564800000001</v>
      </c>
      <c r="GZ67" s="156">
        <v>46.901405406999999</v>
      </c>
      <c r="HA67" s="156">
        <v>49.774045143000002</v>
      </c>
      <c r="HB67" s="156">
        <v>27.054628176999998</v>
      </c>
      <c r="HC67" s="156">
        <v>29.519857572999999</v>
      </c>
      <c r="HD67" s="156">
        <v>27.486033716000005</v>
      </c>
      <c r="HE67" s="156">
        <v>29.875429959000002</v>
      </c>
      <c r="HF67" s="156">
        <v>23.853387241</v>
      </c>
      <c r="HG67" s="156">
        <v>33.982388738000004</v>
      </c>
      <c r="HH67" s="156">
        <v>20.991512690999997</v>
      </c>
      <c r="HI67" s="156">
        <v>28.966010846999996</v>
      </c>
      <c r="HJ67" s="161">
        <v>0.27291959300000002</v>
      </c>
      <c r="HK67" s="161">
        <v>25.898858449999999</v>
      </c>
      <c r="HL67" s="161">
        <v>13.327997526999999</v>
      </c>
      <c r="HM67" s="161">
        <v>41.145424731000006</v>
      </c>
      <c r="HN67" s="161">
        <v>42.289897074999999</v>
      </c>
      <c r="HO67" s="161">
        <v>31.161473807000004</v>
      </c>
      <c r="HP67" s="161">
        <v>53.216877894999996</v>
      </c>
      <c r="HQ67" s="161">
        <v>94.227623324000021</v>
      </c>
      <c r="HR67" s="161">
        <v>59.688302193000006</v>
      </c>
      <c r="HS67" s="161">
        <v>39.133362240999993</v>
      </c>
      <c r="HT67" s="161">
        <v>113.03705746599999</v>
      </c>
      <c r="HU67" s="161">
        <v>159.784836523</v>
      </c>
      <c r="HV67" s="161">
        <v>0</v>
      </c>
      <c r="HW67" s="161">
        <v>62.556478902000009</v>
      </c>
      <c r="HX67" s="161">
        <v>64.483648744999996</v>
      </c>
      <c r="HY67" s="161">
        <v>69.636870342000009</v>
      </c>
      <c r="HZ67" s="161">
        <v>66.100421888</v>
      </c>
      <c r="IA67" s="161">
        <v>63.781035868000004</v>
      </c>
      <c r="IB67" s="161">
        <v>66.08772685000001</v>
      </c>
      <c r="IC67" s="161">
        <v>56.483348630999998</v>
      </c>
      <c r="ID67" s="161">
        <v>35.617158116000006</v>
      </c>
      <c r="IE67" s="161">
        <v>72.672556830999994</v>
      </c>
      <c r="IF67" s="161">
        <v>108.93505503700001</v>
      </c>
      <c r="IG67" s="161">
        <v>104.84626066199999</v>
      </c>
      <c r="IH67" s="161">
        <v>30.741253902</v>
      </c>
      <c r="II67" s="161">
        <v>51.064245620000001</v>
      </c>
      <c r="IJ67" s="161">
        <v>64.504475353999993</v>
      </c>
      <c r="IK67" s="161">
        <v>38.558706221000001</v>
      </c>
      <c r="IL67" s="161">
        <v>86.032046842</v>
      </c>
      <c r="IM67" s="161">
        <v>65.069199428000005</v>
      </c>
      <c r="IN67" s="161">
        <v>40.901212222000005</v>
      </c>
      <c r="IO67" s="161">
        <v>48.195722105999998</v>
      </c>
      <c r="IP67" s="161">
        <v>83.388855620000001</v>
      </c>
      <c r="IQ67" s="161">
        <v>124.97616209700001</v>
      </c>
      <c r="IR67" s="161">
        <v>109.05961043199999</v>
      </c>
      <c r="IS67" s="161">
        <v>226.08781564899999</v>
      </c>
      <c r="IT67" s="156">
        <v>0.49057354600000008</v>
      </c>
      <c r="IU67" s="156">
        <v>95.204243633000004</v>
      </c>
      <c r="IV67" s="156">
        <v>91.222464000000002</v>
      </c>
      <c r="IW67" s="156">
        <v>107.82714723800001</v>
      </c>
      <c r="IX67" s="156">
        <v>141.027193332</v>
      </c>
      <c r="IY67" s="156">
        <v>122.67119844499999</v>
      </c>
      <c r="IZ67" s="156">
        <v>62.457135361000006</v>
      </c>
      <c r="JA67" s="156"/>
      <c r="JB67" s="156"/>
      <c r="JC67" s="156"/>
      <c r="JD67" s="156"/>
      <c r="JE67" s="156"/>
    </row>
    <row r="68" spans="1:265" x14ac:dyDescent="0.25">
      <c r="A68" s="13" t="s">
        <v>48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43.624000000000002</v>
      </c>
      <c r="BG68" s="14">
        <v>6.2320000000000002</v>
      </c>
      <c r="BH68" s="14">
        <v>1.8440000000000001</v>
      </c>
      <c r="BI68" s="14">
        <v>0</v>
      </c>
      <c r="BJ68" s="14">
        <v>0</v>
      </c>
      <c r="BK68" s="14">
        <v>0</v>
      </c>
      <c r="BL68" s="14">
        <v>0</v>
      </c>
      <c r="BM68" s="14">
        <v>0</v>
      </c>
      <c r="BN68" s="14">
        <v>0</v>
      </c>
      <c r="BO68" s="14">
        <v>0</v>
      </c>
      <c r="BP68" s="14">
        <v>47.8</v>
      </c>
      <c r="BQ68" s="14">
        <v>0</v>
      </c>
      <c r="BR68" s="14">
        <v>0</v>
      </c>
      <c r="BS68" s="14">
        <v>0</v>
      </c>
      <c r="BT68" s="14">
        <v>0</v>
      </c>
      <c r="BU68" s="14">
        <v>0</v>
      </c>
      <c r="BV68" s="14">
        <v>0</v>
      </c>
      <c r="BW68" s="14">
        <v>0</v>
      </c>
      <c r="BX68" s="14">
        <v>0</v>
      </c>
      <c r="BY68" s="14">
        <v>0</v>
      </c>
      <c r="BZ68" s="14">
        <v>0</v>
      </c>
      <c r="CA68" s="14">
        <v>0</v>
      </c>
      <c r="CB68" s="14">
        <v>0</v>
      </c>
      <c r="CC68" s="14">
        <v>0</v>
      </c>
      <c r="CD68" s="14">
        <v>0</v>
      </c>
      <c r="CE68" s="14">
        <v>0</v>
      </c>
      <c r="CF68" s="14">
        <v>0</v>
      </c>
      <c r="CG68" s="14">
        <v>30</v>
      </c>
      <c r="CH68" s="14">
        <v>0</v>
      </c>
      <c r="CI68" s="14">
        <v>0</v>
      </c>
      <c r="CJ68" s="14">
        <v>0</v>
      </c>
      <c r="CK68" s="14">
        <v>0</v>
      </c>
      <c r="CL68" s="14">
        <v>0</v>
      </c>
      <c r="CM68" s="14">
        <v>0</v>
      </c>
      <c r="CN68" s="14">
        <v>0</v>
      </c>
      <c r="CO68" s="14">
        <v>0</v>
      </c>
      <c r="CP68" s="14">
        <v>0</v>
      </c>
      <c r="CQ68" s="14">
        <v>0</v>
      </c>
      <c r="CR68" s="14">
        <v>0</v>
      </c>
      <c r="CS68" s="14">
        <v>30</v>
      </c>
      <c r="CT68" s="14">
        <v>0</v>
      </c>
      <c r="CU68" s="14">
        <v>0</v>
      </c>
      <c r="CV68" s="14">
        <v>0</v>
      </c>
      <c r="CW68" s="14">
        <v>0</v>
      </c>
      <c r="CX68" s="14">
        <v>0</v>
      </c>
      <c r="CY68" s="14">
        <v>0</v>
      </c>
      <c r="CZ68" s="14">
        <v>0</v>
      </c>
      <c r="DA68" s="14">
        <v>0</v>
      </c>
      <c r="DB68" s="14">
        <v>0</v>
      </c>
      <c r="DC68" s="14">
        <v>0</v>
      </c>
      <c r="DD68" s="14">
        <v>0</v>
      </c>
      <c r="DE68" s="14">
        <v>50</v>
      </c>
      <c r="DF68" s="14">
        <v>0</v>
      </c>
      <c r="DG68" s="14">
        <v>0</v>
      </c>
      <c r="DH68" s="14">
        <v>0</v>
      </c>
      <c r="DI68" s="14">
        <v>0</v>
      </c>
      <c r="DJ68" s="14">
        <v>0</v>
      </c>
      <c r="DK68" s="14">
        <v>0</v>
      </c>
      <c r="DL68" s="14">
        <v>0</v>
      </c>
      <c r="DM68" s="14">
        <v>0</v>
      </c>
      <c r="DN68" s="14">
        <v>0</v>
      </c>
      <c r="DO68" s="14">
        <v>0</v>
      </c>
      <c r="DP68" s="14">
        <v>0</v>
      </c>
      <c r="DQ68" s="14">
        <v>21</v>
      </c>
      <c r="DR68" s="14">
        <v>0</v>
      </c>
      <c r="DS68" s="14">
        <v>0</v>
      </c>
      <c r="DT68" s="14">
        <v>0</v>
      </c>
      <c r="DU68" s="14">
        <v>0</v>
      </c>
      <c r="DV68" s="14">
        <v>0</v>
      </c>
      <c r="DW68" s="14">
        <v>0</v>
      </c>
      <c r="DX68" s="14">
        <v>0</v>
      </c>
      <c r="DY68" s="14">
        <v>0</v>
      </c>
      <c r="DZ68" s="14">
        <v>0</v>
      </c>
      <c r="EA68" s="14">
        <v>7</v>
      </c>
      <c r="EB68" s="14">
        <v>0</v>
      </c>
      <c r="EC68" s="14">
        <v>0</v>
      </c>
      <c r="ED68" s="14">
        <v>0</v>
      </c>
      <c r="EE68" s="14">
        <v>0</v>
      </c>
      <c r="EF68" s="14">
        <v>0</v>
      </c>
      <c r="EG68" s="14">
        <v>0</v>
      </c>
      <c r="EH68" s="14">
        <v>0</v>
      </c>
      <c r="EI68" s="14">
        <v>0</v>
      </c>
      <c r="EJ68" s="14">
        <v>0</v>
      </c>
      <c r="EK68" s="14">
        <v>0</v>
      </c>
      <c r="EL68" s="14">
        <v>0</v>
      </c>
      <c r="EM68" s="14">
        <v>0</v>
      </c>
      <c r="EN68" s="14">
        <v>0</v>
      </c>
      <c r="EO68" s="14">
        <v>0</v>
      </c>
      <c r="EP68" s="14">
        <v>0</v>
      </c>
      <c r="EQ68" s="14">
        <v>0</v>
      </c>
      <c r="ER68" s="14">
        <v>0</v>
      </c>
      <c r="ES68" s="14">
        <v>0</v>
      </c>
      <c r="ET68" s="14">
        <v>0</v>
      </c>
      <c r="EU68" s="14">
        <v>0</v>
      </c>
      <c r="EV68" s="14">
        <v>0</v>
      </c>
      <c r="EW68" s="14">
        <v>0</v>
      </c>
      <c r="EX68" s="14">
        <v>0</v>
      </c>
      <c r="EY68" s="14">
        <v>0</v>
      </c>
      <c r="EZ68" s="14">
        <v>0</v>
      </c>
      <c r="FA68" s="14">
        <v>0</v>
      </c>
      <c r="FB68" s="14">
        <v>0</v>
      </c>
      <c r="FC68" s="14">
        <v>0</v>
      </c>
      <c r="FD68" s="14">
        <v>0</v>
      </c>
      <c r="FE68" s="14">
        <v>0</v>
      </c>
      <c r="FF68" s="14">
        <v>0</v>
      </c>
      <c r="FG68" s="14">
        <v>0</v>
      </c>
      <c r="FH68" s="14">
        <v>0</v>
      </c>
      <c r="FI68" s="14">
        <v>0</v>
      </c>
      <c r="FJ68" s="14">
        <v>0</v>
      </c>
      <c r="FK68" s="14">
        <v>0</v>
      </c>
      <c r="FL68" s="14">
        <v>0</v>
      </c>
      <c r="FM68" s="14">
        <v>0</v>
      </c>
      <c r="FN68" s="14">
        <v>0</v>
      </c>
      <c r="FO68" s="14">
        <v>0</v>
      </c>
      <c r="FP68" s="14">
        <v>0</v>
      </c>
      <c r="FQ68" s="14">
        <v>0</v>
      </c>
      <c r="FR68" s="14">
        <v>0</v>
      </c>
      <c r="FS68" s="14">
        <v>0</v>
      </c>
      <c r="FT68" s="14">
        <v>0</v>
      </c>
      <c r="FU68" s="14">
        <v>0</v>
      </c>
      <c r="FV68" s="14">
        <v>0</v>
      </c>
      <c r="FW68" s="14">
        <v>0</v>
      </c>
      <c r="FX68" s="14">
        <v>0</v>
      </c>
      <c r="FY68" s="14">
        <v>0</v>
      </c>
      <c r="FZ68" s="14">
        <v>0</v>
      </c>
      <c r="GA68" s="14">
        <v>0</v>
      </c>
      <c r="GB68" s="6">
        <v>0</v>
      </c>
      <c r="GC68" s="6">
        <v>0</v>
      </c>
      <c r="GD68" s="6">
        <v>0</v>
      </c>
      <c r="GE68" s="6">
        <v>0</v>
      </c>
      <c r="GF68" s="6">
        <v>0</v>
      </c>
      <c r="GG68" s="6">
        <v>0</v>
      </c>
      <c r="GH68" s="6">
        <v>0</v>
      </c>
      <c r="GI68" s="6">
        <v>0</v>
      </c>
      <c r="GJ68" s="6">
        <v>0</v>
      </c>
      <c r="GK68" s="6">
        <v>0</v>
      </c>
      <c r="GL68" s="7">
        <v>0</v>
      </c>
      <c r="GM68" s="7">
        <v>0</v>
      </c>
      <c r="GN68" s="7">
        <v>0</v>
      </c>
      <c r="GO68" s="7">
        <v>0</v>
      </c>
      <c r="GP68" s="7">
        <v>0</v>
      </c>
      <c r="GQ68" s="7">
        <v>0</v>
      </c>
      <c r="GR68" s="7">
        <v>0</v>
      </c>
      <c r="GS68" s="7">
        <v>0</v>
      </c>
      <c r="GT68" s="7">
        <v>0</v>
      </c>
      <c r="GU68" s="7">
        <v>0</v>
      </c>
      <c r="GV68" s="7">
        <v>0</v>
      </c>
      <c r="GW68" s="7">
        <v>0</v>
      </c>
      <c r="GX68" s="156">
        <v>0</v>
      </c>
      <c r="GY68" s="156">
        <v>0</v>
      </c>
      <c r="GZ68" s="156">
        <v>0</v>
      </c>
      <c r="HA68" s="156">
        <v>0</v>
      </c>
      <c r="HB68" s="156">
        <v>0</v>
      </c>
      <c r="HC68" s="156">
        <v>0</v>
      </c>
      <c r="HD68" s="156">
        <v>0</v>
      </c>
      <c r="HE68" s="156">
        <v>0</v>
      </c>
      <c r="HF68" s="156">
        <v>0</v>
      </c>
      <c r="HG68" s="156">
        <v>0</v>
      </c>
      <c r="HH68" s="156">
        <v>0</v>
      </c>
      <c r="HI68" s="156">
        <v>0</v>
      </c>
      <c r="HJ68" s="161">
        <v>0</v>
      </c>
      <c r="HK68" s="161">
        <v>0</v>
      </c>
      <c r="HL68" s="161">
        <v>0</v>
      </c>
      <c r="HM68" s="161">
        <v>0</v>
      </c>
      <c r="HN68" s="161">
        <v>0</v>
      </c>
      <c r="HO68" s="161">
        <v>0</v>
      </c>
      <c r="HP68" s="161">
        <v>0</v>
      </c>
      <c r="HQ68" s="161">
        <v>0</v>
      </c>
      <c r="HR68" s="161">
        <v>0</v>
      </c>
      <c r="HS68" s="161">
        <v>0</v>
      </c>
      <c r="HT68" s="161">
        <v>0</v>
      </c>
      <c r="HU68" s="161">
        <v>0</v>
      </c>
      <c r="HV68" s="161">
        <v>0</v>
      </c>
      <c r="HW68" s="161">
        <v>0</v>
      </c>
      <c r="HX68" s="161">
        <v>0</v>
      </c>
      <c r="HY68" s="161">
        <v>0</v>
      </c>
      <c r="HZ68" s="161">
        <v>0</v>
      </c>
      <c r="IA68" s="161">
        <v>0</v>
      </c>
      <c r="IB68" s="161">
        <v>0</v>
      </c>
      <c r="IC68" s="161">
        <v>0</v>
      </c>
      <c r="ID68" s="161">
        <v>0</v>
      </c>
      <c r="IE68" s="161">
        <v>0</v>
      </c>
      <c r="IF68" s="161">
        <v>0</v>
      </c>
      <c r="IG68" s="161">
        <v>0</v>
      </c>
      <c r="IH68" s="161">
        <v>0</v>
      </c>
      <c r="II68" s="161">
        <v>0</v>
      </c>
      <c r="IJ68" s="161">
        <v>0</v>
      </c>
      <c r="IK68" s="161">
        <v>0</v>
      </c>
      <c r="IL68" s="161">
        <v>0</v>
      </c>
      <c r="IM68" s="161">
        <v>0</v>
      </c>
      <c r="IN68" s="161">
        <v>0</v>
      </c>
      <c r="IO68" s="161">
        <v>0</v>
      </c>
      <c r="IP68" s="161">
        <v>0</v>
      </c>
      <c r="IQ68" s="161">
        <v>0</v>
      </c>
      <c r="IR68" s="161">
        <v>0</v>
      </c>
      <c r="IS68" s="161">
        <v>0</v>
      </c>
      <c r="IT68" s="156">
        <v>0</v>
      </c>
      <c r="IU68" s="156">
        <v>0</v>
      </c>
      <c r="IV68" s="156">
        <v>0</v>
      </c>
      <c r="IW68" s="156">
        <v>0</v>
      </c>
      <c r="IX68" s="156">
        <v>0</v>
      </c>
      <c r="IY68" s="156">
        <v>0</v>
      </c>
      <c r="IZ68" s="156">
        <v>0</v>
      </c>
      <c r="JA68" s="156"/>
      <c r="JB68" s="156"/>
      <c r="JC68" s="156"/>
      <c r="JD68" s="156"/>
      <c r="JE68" s="156"/>
    </row>
    <row r="69" spans="1:265" x14ac:dyDescent="0.25">
      <c r="A69" s="13" t="s">
        <v>49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14">
        <v>0</v>
      </c>
      <c r="BL69" s="14">
        <v>0</v>
      </c>
      <c r="BM69" s="14">
        <v>0</v>
      </c>
      <c r="BN69" s="14">
        <v>0</v>
      </c>
      <c r="BO69" s="14">
        <v>0</v>
      </c>
      <c r="BP69" s="14">
        <v>0</v>
      </c>
      <c r="BQ69" s="14">
        <v>0</v>
      </c>
      <c r="BR69" s="14">
        <v>0</v>
      </c>
      <c r="BS69" s="14">
        <v>0</v>
      </c>
      <c r="BT69" s="14">
        <v>0</v>
      </c>
      <c r="BU69" s="14">
        <v>13.834130232</v>
      </c>
      <c r="BV69" s="14">
        <v>0</v>
      </c>
      <c r="BW69" s="14">
        <v>0</v>
      </c>
      <c r="BX69" s="14">
        <v>0</v>
      </c>
      <c r="BY69" s="14">
        <v>0</v>
      </c>
      <c r="BZ69" s="14">
        <v>0</v>
      </c>
      <c r="CA69" s="14">
        <v>0</v>
      </c>
      <c r="CB69" s="14">
        <v>0</v>
      </c>
      <c r="CC69" s="14">
        <v>0</v>
      </c>
      <c r="CD69" s="14">
        <v>0</v>
      </c>
      <c r="CE69" s="14">
        <v>0</v>
      </c>
      <c r="CF69" s="14">
        <v>0</v>
      </c>
      <c r="CG69" s="14">
        <v>0</v>
      </c>
      <c r="CH69" s="14">
        <v>0</v>
      </c>
      <c r="CI69" s="14">
        <v>0</v>
      </c>
      <c r="CJ69" s="14">
        <v>0</v>
      </c>
      <c r="CK69" s="14">
        <v>0</v>
      </c>
      <c r="CL69" s="14">
        <v>0</v>
      </c>
      <c r="CM69" s="14">
        <v>0</v>
      </c>
      <c r="CN69" s="14">
        <v>0</v>
      </c>
      <c r="CO69" s="14">
        <v>0</v>
      </c>
      <c r="CP69" s="14">
        <v>0</v>
      </c>
      <c r="CQ69" s="14">
        <v>0</v>
      </c>
      <c r="CR69" s="14">
        <v>0</v>
      </c>
      <c r="CS69" s="14">
        <v>0</v>
      </c>
      <c r="CT69" s="14">
        <v>0</v>
      </c>
      <c r="CU69" s="14">
        <v>0</v>
      </c>
      <c r="CV69" s="14">
        <v>0</v>
      </c>
      <c r="CW69" s="14">
        <v>0</v>
      </c>
      <c r="CX69" s="14">
        <v>0</v>
      </c>
      <c r="CY69" s="14">
        <v>0</v>
      </c>
      <c r="CZ69" s="14">
        <v>0</v>
      </c>
      <c r="DA69" s="14">
        <v>0</v>
      </c>
      <c r="DB69" s="14">
        <v>0</v>
      </c>
      <c r="DC69" s="14">
        <v>0</v>
      </c>
      <c r="DD69" s="14">
        <v>0</v>
      </c>
      <c r="DE69" s="14">
        <v>0</v>
      </c>
      <c r="DF69" s="14">
        <v>0</v>
      </c>
      <c r="DG69" s="14">
        <v>0</v>
      </c>
      <c r="DH69" s="14">
        <v>0</v>
      </c>
      <c r="DI69" s="14">
        <v>0</v>
      </c>
      <c r="DJ69" s="14">
        <v>0</v>
      </c>
      <c r="DK69" s="14">
        <v>0</v>
      </c>
      <c r="DL69" s="14">
        <v>0</v>
      </c>
      <c r="DM69" s="14">
        <v>0</v>
      </c>
      <c r="DN69" s="14">
        <v>0</v>
      </c>
      <c r="DO69" s="14">
        <v>0</v>
      </c>
      <c r="DP69" s="14">
        <v>106.28909934699999</v>
      </c>
      <c r="DQ69" s="14">
        <v>11.545076785999999</v>
      </c>
      <c r="DR69" s="14">
        <v>25.911969455999998</v>
      </c>
      <c r="DS69" s="14">
        <v>0</v>
      </c>
      <c r="DT69" s="14">
        <v>0</v>
      </c>
      <c r="DU69" s="14">
        <v>0</v>
      </c>
      <c r="DV69" s="14">
        <v>0</v>
      </c>
      <c r="DW69" s="14">
        <v>0</v>
      </c>
      <c r="DX69" s="14">
        <v>0</v>
      </c>
      <c r="DY69" s="14">
        <v>0</v>
      </c>
      <c r="DZ69" s="14">
        <v>0</v>
      </c>
      <c r="EA69" s="14">
        <v>0</v>
      </c>
      <c r="EB69" s="14">
        <v>0</v>
      </c>
      <c r="EC69" s="14">
        <v>0</v>
      </c>
      <c r="ED69" s="14">
        <v>0</v>
      </c>
      <c r="EE69" s="14">
        <v>0</v>
      </c>
      <c r="EF69" s="14">
        <v>0</v>
      </c>
      <c r="EG69" s="14">
        <v>0</v>
      </c>
      <c r="EH69" s="14">
        <v>0</v>
      </c>
      <c r="EI69" s="14">
        <v>0</v>
      </c>
      <c r="EJ69" s="14">
        <v>0</v>
      </c>
      <c r="EK69" s="14">
        <v>0</v>
      </c>
      <c r="EL69" s="14">
        <v>0</v>
      </c>
      <c r="EM69" s="14">
        <v>0</v>
      </c>
      <c r="EN69" s="14">
        <v>0</v>
      </c>
      <c r="EO69" s="14">
        <v>0</v>
      </c>
      <c r="EP69" s="14">
        <v>0</v>
      </c>
      <c r="EQ69" s="14">
        <v>3.033443117</v>
      </c>
      <c r="ER69" s="14">
        <v>3.249679376</v>
      </c>
      <c r="ES69" s="14">
        <v>15.014370345</v>
      </c>
      <c r="ET69" s="14">
        <v>116.757471916</v>
      </c>
      <c r="EU69" s="14">
        <v>2.8146390449999998</v>
      </c>
      <c r="EV69" s="14">
        <v>26.625734205000001</v>
      </c>
      <c r="EW69" s="14">
        <v>3.0812749689999999</v>
      </c>
      <c r="EX69" s="14">
        <v>0</v>
      </c>
      <c r="EY69" s="14">
        <v>15.385660421000001</v>
      </c>
      <c r="EZ69" s="14">
        <v>5.8180554879999997</v>
      </c>
      <c r="FA69" s="14">
        <v>1.729604564</v>
      </c>
      <c r="FB69" s="14">
        <v>0</v>
      </c>
      <c r="FC69" s="14">
        <v>0</v>
      </c>
      <c r="FD69" s="14">
        <v>26.954262491000001</v>
      </c>
      <c r="FE69" s="14">
        <v>3.5562596060000002</v>
      </c>
      <c r="FF69" s="14">
        <v>37.263294345000006</v>
      </c>
      <c r="FG69" s="14">
        <v>87.557471105000005</v>
      </c>
      <c r="FH69" s="14">
        <v>47.141692145</v>
      </c>
      <c r="FI69" s="14">
        <v>42</v>
      </c>
      <c r="FJ69" s="14">
        <v>42</v>
      </c>
      <c r="FK69" s="14">
        <v>63.006992304999997</v>
      </c>
      <c r="FL69" s="14">
        <v>3.0820437639999998</v>
      </c>
      <c r="FM69" s="14">
        <v>33.037304002999996</v>
      </c>
      <c r="FN69" s="14">
        <v>0</v>
      </c>
      <c r="FO69" s="14">
        <v>0</v>
      </c>
      <c r="FP69" s="14">
        <v>21.90351575</v>
      </c>
      <c r="FQ69" s="14">
        <v>0</v>
      </c>
      <c r="FR69" s="14">
        <v>189.82880636900001</v>
      </c>
      <c r="FS69" s="14">
        <v>0</v>
      </c>
      <c r="FT69" s="14">
        <v>111.557067557</v>
      </c>
      <c r="FU69" s="14">
        <v>10.291164058</v>
      </c>
      <c r="FV69" s="14">
        <v>0</v>
      </c>
      <c r="FW69" s="14">
        <v>132.36746101200001</v>
      </c>
      <c r="FX69" s="14">
        <v>0</v>
      </c>
      <c r="FY69" s="14">
        <v>202.71944162600002</v>
      </c>
      <c r="FZ69" s="14">
        <v>0</v>
      </c>
      <c r="GA69" s="14">
        <v>0</v>
      </c>
      <c r="GB69" s="6">
        <v>22.273110059</v>
      </c>
      <c r="GC69" s="6">
        <v>222.70822265499999</v>
      </c>
      <c r="GD69" s="6">
        <v>110.44000856299999</v>
      </c>
      <c r="GE69" s="6">
        <v>110.40821133999999</v>
      </c>
      <c r="GF69" s="6">
        <v>0</v>
      </c>
      <c r="GG69" s="6">
        <v>21.908998108999999</v>
      </c>
      <c r="GH69" s="6">
        <v>67.361774881000002</v>
      </c>
      <c r="GI69" s="6">
        <v>19.132076911999999</v>
      </c>
      <c r="GJ69" s="6">
        <v>0</v>
      </c>
      <c r="GK69" s="6">
        <v>4.9732858139999996</v>
      </c>
      <c r="GL69" s="7">
        <v>0</v>
      </c>
      <c r="GM69" s="7">
        <v>0</v>
      </c>
      <c r="GN69" s="7">
        <v>125.27342136199999</v>
      </c>
      <c r="GO69" s="7">
        <v>100.159538889</v>
      </c>
      <c r="GP69" s="7">
        <v>100</v>
      </c>
      <c r="GQ69" s="7">
        <v>0</v>
      </c>
      <c r="GR69" s="7">
        <v>100</v>
      </c>
      <c r="GS69" s="7">
        <v>0</v>
      </c>
      <c r="GT69" s="7">
        <v>54.715297526000001</v>
      </c>
      <c r="GU69" s="7">
        <v>0</v>
      </c>
      <c r="GV69" s="7">
        <v>0</v>
      </c>
      <c r="GW69" s="7">
        <v>0</v>
      </c>
      <c r="GX69" s="156">
        <v>0</v>
      </c>
      <c r="GY69" s="156">
        <v>0</v>
      </c>
      <c r="GZ69" s="156">
        <v>0</v>
      </c>
      <c r="HA69" s="156">
        <v>0</v>
      </c>
      <c r="HB69" s="156">
        <v>0</v>
      </c>
      <c r="HC69" s="156">
        <v>0</v>
      </c>
      <c r="HD69" s="156">
        <v>325.432960251</v>
      </c>
      <c r="HE69" s="156">
        <v>-9.9999999999999986E-10</v>
      </c>
      <c r="HF69" s="156">
        <v>0</v>
      </c>
      <c r="HG69" s="156">
        <v>0</v>
      </c>
      <c r="HH69" s="156">
        <v>0</v>
      </c>
      <c r="HI69" s="156">
        <v>58.797052904999994</v>
      </c>
      <c r="HJ69" s="161">
        <v>0</v>
      </c>
      <c r="HK69" s="161">
        <v>0</v>
      </c>
      <c r="HL69" s="161">
        <v>229.999999992</v>
      </c>
      <c r="HM69" s="161">
        <v>0</v>
      </c>
      <c r="HN69" s="161">
        <v>0</v>
      </c>
      <c r="HO69" s="161">
        <v>0</v>
      </c>
      <c r="HP69" s="161">
        <v>224.34015609100001</v>
      </c>
      <c r="HQ69" s="161">
        <v>0</v>
      </c>
      <c r="HR69" s="161">
        <v>26.578054712</v>
      </c>
      <c r="HS69" s="161">
        <v>0</v>
      </c>
      <c r="HT69" s="161">
        <v>0</v>
      </c>
      <c r="HU69" s="161">
        <v>0</v>
      </c>
      <c r="HV69" s="161">
        <v>0</v>
      </c>
      <c r="HW69" s="161">
        <v>0</v>
      </c>
      <c r="HX69" s="161">
        <v>240.08738418200002</v>
      </c>
      <c r="HY69" s="161">
        <v>0</v>
      </c>
      <c r="HZ69" s="161">
        <v>0</v>
      </c>
      <c r="IA69" s="161">
        <v>0</v>
      </c>
      <c r="IB69" s="161">
        <v>240.08738421200002</v>
      </c>
      <c r="IC69" s="161">
        <v>0</v>
      </c>
      <c r="ID69" s="161">
        <v>0</v>
      </c>
      <c r="IE69" s="161">
        <v>0</v>
      </c>
      <c r="IF69" s="161">
        <v>0</v>
      </c>
      <c r="IG69" s="161">
        <v>14.499999986999999</v>
      </c>
      <c r="IH69" s="161">
        <v>0</v>
      </c>
      <c r="II69" s="161">
        <v>0</v>
      </c>
      <c r="IJ69" s="161">
        <v>177.53786611300001</v>
      </c>
      <c r="IK69" s="161">
        <v>0</v>
      </c>
      <c r="IL69" s="161">
        <v>0</v>
      </c>
      <c r="IM69" s="161">
        <v>0</v>
      </c>
      <c r="IN69" s="161">
        <v>177.53786614200001</v>
      </c>
      <c r="IO69" s="161">
        <v>0</v>
      </c>
      <c r="IP69" s="161">
        <v>0</v>
      </c>
      <c r="IQ69" s="161">
        <v>0</v>
      </c>
      <c r="IR69" s="161">
        <v>0</v>
      </c>
      <c r="IS69" s="161">
        <v>177.53786612100001</v>
      </c>
      <c r="IT69" s="156">
        <v>0</v>
      </c>
      <c r="IU69" s="156">
        <v>0</v>
      </c>
      <c r="IV69" s="156">
        <v>0</v>
      </c>
      <c r="IW69" s="156">
        <v>0</v>
      </c>
      <c r="IX69" s="156">
        <v>0</v>
      </c>
      <c r="IY69" s="156">
        <v>0</v>
      </c>
      <c r="IZ69" s="156">
        <v>0</v>
      </c>
      <c r="JA69" s="156"/>
      <c r="JB69" s="156"/>
      <c r="JC69" s="156"/>
      <c r="JD69" s="156"/>
      <c r="JE69" s="156"/>
    </row>
    <row r="70" spans="1:265" ht="7.5" customHeight="1" x14ac:dyDescent="0.25">
      <c r="A70" s="13"/>
      <c r="B70" s="14"/>
      <c r="C70" s="14"/>
      <c r="D70" s="14"/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14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4"/>
      <c r="BJ70" s="14"/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  <c r="BY70" s="14"/>
      <c r="BZ70" s="14"/>
      <c r="CA70" s="14"/>
      <c r="CB70" s="14"/>
      <c r="CC70" s="14"/>
      <c r="CD70" s="14"/>
      <c r="CE70" s="14"/>
      <c r="CF70" s="14"/>
      <c r="CG70" s="14"/>
      <c r="CH70" s="14"/>
      <c r="CI70" s="14"/>
      <c r="CJ70" s="14"/>
      <c r="CK70" s="14"/>
      <c r="CL70" s="14"/>
      <c r="CM70" s="14"/>
      <c r="CN70" s="14"/>
      <c r="CO70" s="14"/>
      <c r="CP70" s="14"/>
      <c r="CQ70" s="14"/>
      <c r="CR70" s="14"/>
      <c r="CS70" s="14"/>
      <c r="CT70" s="14"/>
      <c r="CU70" s="14"/>
      <c r="CV70" s="14"/>
      <c r="CW70" s="14"/>
      <c r="CX70" s="14"/>
      <c r="CY70" s="14"/>
      <c r="CZ70" s="14"/>
      <c r="DA70" s="14"/>
      <c r="DB70" s="14"/>
      <c r="DC70" s="14"/>
      <c r="DD70" s="14"/>
      <c r="DE70" s="14"/>
      <c r="DF70" s="14"/>
      <c r="DG70" s="14"/>
      <c r="DH70" s="14"/>
      <c r="DI70" s="14"/>
      <c r="DJ70" s="14"/>
      <c r="DK70" s="14"/>
      <c r="DL70" s="14"/>
      <c r="DM70" s="14"/>
      <c r="DN70" s="14"/>
      <c r="DO70" s="14"/>
      <c r="DP70" s="14"/>
      <c r="DQ70" s="14"/>
      <c r="DR70" s="14"/>
      <c r="DS70" s="14"/>
      <c r="DT70" s="14"/>
      <c r="DU70" s="14"/>
      <c r="DV70" s="14"/>
      <c r="DW70" s="14"/>
      <c r="DX70" s="14"/>
      <c r="DY70" s="14"/>
      <c r="DZ70" s="14"/>
      <c r="EA70" s="14"/>
      <c r="EB70" s="14"/>
      <c r="EC70" s="14"/>
      <c r="ED70" s="14"/>
      <c r="EE70" s="14"/>
      <c r="EF70" s="14"/>
      <c r="EG70" s="14"/>
      <c r="EH70" s="14"/>
      <c r="EI70" s="14"/>
      <c r="EJ70" s="14"/>
      <c r="EK70" s="14"/>
      <c r="EL70" s="14"/>
      <c r="EM70" s="14"/>
      <c r="EN70" s="14"/>
      <c r="EO70" s="14"/>
      <c r="EP70" s="14"/>
      <c r="EQ70" s="14"/>
      <c r="ER70" s="14"/>
      <c r="ES70" s="14"/>
      <c r="ET70" s="14"/>
      <c r="EU70" s="14"/>
      <c r="EV70" s="14"/>
      <c r="EW70" s="14"/>
      <c r="EX70" s="14"/>
      <c r="EY70" s="14"/>
      <c r="EZ70" s="14"/>
      <c r="FA70" s="14"/>
      <c r="FB70" s="14"/>
      <c r="FC70" s="14"/>
      <c r="FD70" s="14"/>
      <c r="FE70" s="14"/>
      <c r="FF70" s="14"/>
      <c r="FG70" s="14"/>
      <c r="FH70" s="14"/>
      <c r="FI70" s="14"/>
      <c r="FJ70" s="14"/>
      <c r="FK70" s="14"/>
      <c r="FL70" s="14"/>
      <c r="FM70" s="14"/>
      <c r="FN70" s="14"/>
      <c r="FO70" s="14"/>
      <c r="FP70" s="14"/>
      <c r="FQ70" s="14"/>
      <c r="FR70" s="14"/>
      <c r="FS70" s="14"/>
      <c r="FT70" s="14"/>
      <c r="FU70" s="14"/>
      <c r="FV70" s="14"/>
      <c r="FW70" s="14"/>
      <c r="FX70" s="14"/>
      <c r="FY70" s="14"/>
      <c r="FZ70" s="14"/>
      <c r="GA70" s="14"/>
      <c r="GB70" s="6"/>
      <c r="GC70" s="6"/>
      <c r="GD70" s="6"/>
      <c r="GE70" s="6"/>
      <c r="GF70" s="6"/>
      <c r="GG70" s="6"/>
      <c r="GH70" s="6"/>
      <c r="GI70" s="6"/>
      <c r="GJ70" s="6"/>
      <c r="GK70" s="6"/>
      <c r="GL70" s="7"/>
      <c r="GM70" s="7"/>
      <c r="GN70" s="7"/>
      <c r="GO70" s="7"/>
      <c r="GP70" s="7"/>
      <c r="GQ70" s="7"/>
      <c r="GR70" s="7"/>
      <c r="GS70" s="7"/>
      <c r="GT70" s="7"/>
      <c r="GU70" s="7"/>
      <c r="GV70" s="7"/>
      <c r="GW70" s="7"/>
      <c r="GX70" s="156"/>
      <c r="GY70" s="156"/>
      <c r="GZ70" s="156"/>
      <c r="HA70" s="156"/>
      <c r="HB70" s="156"/>
      <c r="HC70" s="156"/>
      <c r="HD70" s="156"/>
      <c r="HE70" s="156"/>
      <c r="HF70" s="156"/>
      <c r="HG70" s="156"/>
      <c r="HH70" s="156"/>
      <c r="HI70" s="156"/>
      <c r="HJ70" s="161"/>
      <c r="HK70" s="161"/>
      <c r="HL70" s="161"/>
      <c r="HM70" s="161"/>
      <c r="HN70" s="161"/>
      <c r="HO70" s="161"/>
      <c r="HP70" s="161"/>
      <c r="HQ70" s="161"/>
      <c r="HR70" s="161"/>
      <c r="HS70" s="161"/>
      <c r="HT70" s="161"/>
      <c r="HU70" s="161"/>
      <c r="HV70" s="161"/>
      <c r="HW70" s="161"/>
      <c r="HX70" s="161"/>
      <c r="HY70" s="161"/>
      <c r="HZ70" s="161"/>
      <c r="IA70" s="161"/>
      <c r="IB70" s="161"/>
      <c r="IC70" s="161"/>
      <c r="ID70" s="161"/>
      <c r="IE70" s="161"/>
      <c r="IF70" s="161"/>
      <c r="IG70" s="161"/>
      <c r="IH70" s="161"/>
      <c r="II70" s="161"/>
      <c r="IJ70" s="161"/>
      <c r="IK70" s="161"/>
      <c r="IL70" s="161"/>
      <c r="IM70" s="161"/>
      <c r="IN70" s="161"/>
      <c r="IO70" s="161"/>
      <c r="IP70" s="161"/>
      <c r="IQ70" s="161"/>
      <c r="IR70" s="161"/>
      <c r="IS70" s="161"/>
      <c r="IT70" s="156"/>
      <c r="IU70" s="156"/>
      <c r="IV70" s="156"/>
      <c r="IW70" s="156"/>
      <c r="IX70" s="156"/>
      <c r="IY70" s="156"/>
      <c r="IZ70" s="156"/>
      <c r="JA70" s="156"/>
      <c r="JB70" s="156"/>
      <c r="JC70" s="156"/>
      <c r="JD70" s="156"/>
      <c r="JE70" s="156"/>
    </row>
    <row r="71" spans="1:265" x14ac:dyDescent="0.25">
      <c r="A71" s="35" t="s">
        <v>50</v>
      </c>
      <c r="B71" s="36">
        <v>15.783377944000051</v>
      </c>
      <c r="C71" s="36">
        <v>42.545816205999984</v>
      </c>
      <c r="D71" s="36">
        <v>8.9527800930001149</v>
      </c>
      <c r="E71" s="36">
        <v>134.28061547099998</v>
      </c>
      <c r="F71" s="36">
        <v>60.907483412000033</v>
      </c>
      <c r="G71" s="36">
        <v>-37.784130452999932</v>
      </c>
      <c r="H71" s="36">
        <v>23.414039611000021</v>
      </c>
      <c r="I71" s="36">
        <v>162.47601130100009</v>
      </c>
      <c r="J71" s="36">
        <v>170.39367239300009</v>
      </c>
      <c r="K71" s="36">
        <v>147.96091364599999</v>
      </c>
      <c r="L71" s="36">
        <v>126.85043426400011</v>
      </c>
      <c r="M71" s="36">
        <v>24.555441017999783</v>
      </c>
      <c r="N71" s="36">
        <v>48.796714475000044</v>
      </c>
      <c r="O71" s="36">
        <v>115.54111342500011</v>
      </c>
      <c r="P71" s="36">
        <v>200.999142156</v>
      </c>
      <c r="Q71" s="36">
        <v>213.13607742600004</v>
      </c>
      <c r="R71" s="36">
        <v>321.94679265800016</v>
      </c>
      <c r="S71" s="36">
        <v>215.07232486000004</v>
      </c>
      <c r="T71" s="36">
        <v>208.34560100899989</v>
      </c>
      <c r="U71" s="36">
        <v>169.14628040199995</v>
      </c>
      <c r="V71" s="36">
        <v>299.48272692200015</v>
      </c>
      <c r="W71" s="36">
        <v>107.94746149799983</v>
      </c>
      <c r="X71" s="36">
        <v>242.4826057329999</v>
      </c>
      <c r="Y71" s="36">
        <v>-124.71339062599998</v>
      </c>
      <c r="Z71" s="36">
        <v>170.665866177</v>
      </c>
      <c r="AA71" s="36">
        <v>96.418699437999919</v>
      </c>
      <c r="AB71" s="36">
        <v>269.28062396899992</v>
      </c>
      <c r="AC71" s="36">
        <v>207.36954524099986</v>
      </c>
      <c r="AD71" s="36">
        <v>161.33192979599994</v>
      </c>
      <c r="AE71" s="36">
        <v>170.36421945199993</v>
      </c>
      <c r="AF71" s="36">
        <v>99.217469422000022</v>
      </c>
      <c r="AG71" s="36">
        <v>211.42273237300014</v>
      </c>
      <c r="AH71" s="36">
        <v>158.73568443999989</v>
      </c>
      <c r="AI71" s="36">
        <v>178.74332124699981</v>
      </c>
      <c r="AJ71" s="36">
        <v>145.48892786199985</v>
      </c>
      <c r="AK71" s="36">
        <v>-89.787032829999703</v>
      </c>
      <c r="AL71" s="36">
        <v>288.93383803199981</v>
      </c>
      <c r="AM71" s="36">
        <v>216.47521526400016</v>
      </c>
      <c r="AN71" s="36">
        <v>202.04857107400017</v>
      </c>
      <c r="AO71" s="36">
        <v>315.45213660500008</v>
      </c>
      <c r="AP71" s="36">
        <v>276.74011730699999</v>
      </c>
      <c r="AQ71" s="36">
        <v>103.32371976000024</v>
      </c>
      <c r="AR71" s="36">
        <v>123.26172888500003</v>
      </c>
      <c r="AS71" s="36">
        <v>157.66350389199999</v>
      </c>
      <c r="AT71" s="36">
        <v>320.58350152000003</v>
      </c>
      <c r="AU71" s="36">
        <v>191.42199672699996</v>
      </c>
      <c r="AV71" s="36">
        <v>215.69508098400001</v>
      </c>
      <c r="AW71" s="36">
        <v>-496.35092833400029</v>
      </c>
      <c r="AX71" s="36">
        <v>243.277990585</v>
      </c>
      <c r="AY71" s="36">
        <v>71.646295335999866</v>
      </c>
      <c r="AZ71" s="36">
        <v>426.27081325600011</v>
      </c>
      <c r="BA71" s="36">
        <v>277.73752886199998</v>
      </c>
      <c r="BB71" s="36">
        <v>408.02677061700012</v>
      </c>
      <c r="BC71" s="36">
        <v>142.34065765699995</v>
      </c>
      <c r="BD71" s="36">
        <v>166.48500058400009</v>
      </c>
      <c r="BE71" s="36">
        <v>240.51721128200006</v>
      </c>
      <c r="BF71" s="36">
        <v>99.221946491999915</v>
      </c>
      <c r="BG71" s="36">
        <v>229.74718761300005</v>
      </c>
      <c r="BH71" s="36">
        <v>231.41711748099999</v>
      </c>
      <c r="BI71" s="36">
        <v>-308.6700243409997</v>
      </c>
      <c r="BJ71" s="36">
        <v>423.27529287699997</v>
      </c>
      <c r="BK71" s="36">
        <v>330.12778941600004</v>
      </c>
      <c r="BL71" s="36">
        <v>145.12072089899982</v>
      </c>
      <c r="BM71" s="36">
        <v>247.12763512499987</v>
      </c>
      <c r="BN71" s="36">
        <v>510.64587886200025</v>
      </c>
      <c r="BO71" s="36">
        <v>225.14000813699988</v>
      </c>
      <c r="BP71" s="36">
        <v>277.65842344099997</v>
      </c>
      <c r="BQ71" s="36">
        <v>267.96440847899999</v>
      </c>
      <c r="BR71" s="36">
        <v>306.62360301100011</v>
      </c>
      <c r="BS71" s="36">
        <v>218.15571879499998</v>
      </c>
      <c r="BT71" s="36">
        <v>386.76939145500012</v>
      </c>
      <c r="BU71" s="36">
        <v>-299.31921091099957</v>
      </c>
      <c r="BV71" s="36">
        <v>295.94314998599998</v>
      </c>
      <c r="BW71" s="36">
        <v>190.24283532200002</v>
      </c>
      <c r="BX71" s="36">
        <v>74.171681642000067</v>
      </c>
      <c r="BY71" s="36">
        <v>483.61956821800027</v>
      </c>
      <c r="BZ71" s="36">
        <v>285.16422073299975</v>
      </c>
      <c r="CA71" s="36">
        <v>87.13152245900028</v>
      </c>
      <c r="CB71" s="36">
        <v>391.73311627100009</v>
      </c>
      <c r="CC71" s="36">
        <v>170.48213709899983</v>
      </c>
      <c r="CD71" s="36">
        <v>246.95385365599986</v>
      </c>
      <c r="CE71" s="36">
        <v>90.534499136999898</v>
      </c>
      <c r="CF71" s="36">
        <v>405.53780196699984</v>
      </c>
      <c r="CG71" s="36">
        <v>-552.67914441400012</v>
      </c>
      <c r="CH71" s="36">
        <v>331.99148890499998</v>
      </c>
      <c r="CI71" s="36">
        <v>317.36215711599993</v>
      </c>
      <c r="CJ71" s="36">
        <v>143.28812450500004</v>
      </c>
      <c r="CK71" s="36">
        <v>324.10959655500005</v>
      </c>
      <c r="CL71" s="36">
        <v>631.60986663600022</v>
      </c>
      <c r="CM71" s="36">
        <v>214.55235605800021</v>
      </c>
      <c r="CN71" s="36">
        <v>382.07143752999968</v>
      </c>
      <c r="CO71" s="36">
        <v>205.00264848300003</v>
      </c>
      <c r="CP71" s="36">
        <v>396.75728879599967</v>
      </c>
      <c r="CQ71" s="36">
        <v>406.67829421900046</v>
      </c>
      <c r="CR71" s="36">
        <v>467.14695049699981</v>
      </c>
      <c r="CS71" s="36">
        <v>-302.95112069000015</v>
      </c>
      <c r="CT71" s="36">
        <v>506.11849961500002</v>
      </c>
      <c r="CU71" s="36">
        <v>466.46891552900001</v>
      </c>
      <c r="CV71" s="36">
        <v>132.03724922999959</v>
      </c>
      <c r="CW71" s="36">
        <v>341.48343478499964</v>
      </c>
      <c r="CX71" s="36">
        <v>567.93862318499941</v>
      </c>
      <c r="CY71" s="36">
        <v>206.96477427000013</v>
      </c>
      <c r="CZ71" s="36">
        <v>608.30929458000037</v>
      </c>
      <c r="DA71" s="36">
        <v>67.671184710999796</v>
      </c>
      <c r="DB71" s="36">
        <v>475.27920038699972</v>
      </c>
      <c r="DC71" s="36">
        <v>565.34436728100013</v>
      </c>
      <c r="DD71" s="36">
        <v>516.19066104699937</v>
      </c>
      <c r="DE71" s="36">
        <v>-945.80242889099964</v>
      </c>
      <c r="DF71" s="36">
        <v>583.37352637399988</v>
      </c>
      <c r="DG71" s="36">
        <v>29.429151596000338</v>
      </c>
      <c r="DH71" s="36">
        <v>-22.214511838000135</v>
      </c>
      <c r="DI71" s="36">
        <v>115.08397381299983</v>
      </c>
      <c r="DJ71" s="36">
        <v>463.93035124300036</v>
      </c>
      <c r="DK71" s="36">
        <v>58.065598736999846</v>
      </c>
      <c r="DL71" s="36">
        <v>365.90675733699982</v>
      </c>
      <c r="DM71" s="36">
        <v>104.06661209100048</v>
      </c>
      <c r="DN71" s="36">
        <v>518.95510895400002</v>
      </c>
      <c r="DO71" s="36">
        <v>31.415991636999479</v>
      </c>
      <c r="DP71" s="36">
        <v>-191.41606942299995</v>
      </c>
      <c r="DQ71" s="36">
        <v>-988.87738257000024</v>
      </c>
      <c r="DR71" s="36">
        <v>102.57712015999959</v>
      </c>
      <c r="DS71" s="36">
        <v>-257.08448427099961</v>
      </c>
      <c r="DT71" s="36">
        <v>-0.80667762199959725</v>
      </c>
      <c r="DU71" s="36">
        <v>370.98387478099994</v>
      </c>
      <c r="DV71" s="36">
        <v>374.40193664700041</v>
      </c>
      <c r="DW71" s="36">
        <v>49.67342824599973</v>
      </c>
      <c r="DX71" s="36">
        <v>330.09039623399963</v>
      </c>
      <c r="DY71" s="36">
        <v>77.163886823000212</v>
      </c>
      <c r="DZ71" s="36">
        <v>293.94800097600023</v>
      </c>
      <c r="EA71" s="36">
        <v>121.65505538399998</v>
      </c>
      <c r="EB71" s="36">
        <v>345.97518880900043</v>
      </c>
      <c r="EC71" s="36">
        <v>-994.78615017899892</v>
      </c>
      <c r="ED71" s="36">
        <v>329.93802272400012</v>
      </c>
      <c r="EE71" s="36">
        <v>66.92211654699986</v>
      </c>
      <c r="EF71" s="36">
        <v>-54.107020741000042</v>
      </c>
      <c r="EG71" s="36">
        <v>296.45134869300023</v>
      </c>
      <c r="EH71" s="36">
        <v>969.44717680099961</v>
      </c>
      <c r="EI71" s="36">
        <v>-234.42189471100028</v>
      </c>
      <c r="EJ71" s="36">
        <v>403.80591832899995</v>
      </c>
      <c r="EK71" s="36">
        <v>-218.40160719999972</v>
      </c>
      <c r="EL71" s="36">
        <v>460.25758444999974</v>
      </c>
      <c r="EM71" s="36">
        <v>196.50665855899979</v>
      </c>
      <c r="EN71" s="36">
        <v>100.35363923799991</v>
      </c>
      <c r="EO71" s="36">
        <v>-554.51774119500033</v>
      </c>
      <c r="EP71" s="36">
        <v>287.00897850399997</v>
      </c>
      <c r="EQ71" s="36">
        <v>-100.66280767300009</v>
      </c>
      <c r="ER71" s="36">
        <v>-76.270327599000211</v>
      </c>
      <c r="ES71" s="36">
        <v>296.31061754100051</v>
      </c>
      <c r="ET71" s="36">
        <v>631.79785725100032</v>
      </c>
      <c r="EU71" s="36">
        <v>66.76290568100012</v>
      </c>
      <c r="EV71" s="36">
        <v>-100.53875845200082</v>
      </c>
      <c r="EW71" s="36">
        <v>-216.02343204900012</v>
      </c>
      <c r="EX71" s="36">
        <v>142.94159712300007</v>
      </c>
      <c r="EY71" s="36">
        <v>208.87271266400012</v>
      </c>
      <c r="EZ71" s="36">
        <v>394.88062287999992</v>
      </c>
      <c r="FA71" s="36">
        <v>-309.01248786900078</v>
      </c>
      <c r="FB71" s="36">
        <v>139.86193582100009</v>
      </c>
      <c r="FC71" s="36">
        <v>85.947008761000234</v>
      </c>
      <c r="FD71" s="36">
        <v>-133.58218254100029</v>
      </c>
      <c r="FE71" s="36">
        <v>380.41137965999997</v>
      </c>
      <c r="FF71" s="36">
        <v>414.21880278400022</v>
      </c>
      <c r="FG71" s="36">
        <v>104.82294602500019</v>
      </c>
      <c r="FH71" s="36">
        <v>14.376618457999939</v>
      </c>
      <c r="FI71" s="36">
        <v>588.67994322100026</v>
      </c>
      <c r="FJ71" s="36">
        <v>472.34653144599997</v>
      </c>
      <c r="FK71" s="36">
        <v>18.562269131999983</v>
      </c>
      <c r="FL71" s="36">
        <v>742.6426739889996</v>
      </c>
      <c r="FM71" s="36">
        <v>-540.45582404799961</v>
      </c>
      <c r="FN71" s="36">
        <v>-81.851718984000854</v>
      </c>
      <c r="FO71" s="36">
        <v>219.8914036499998</v>
      </c>
      <c r="FP71" s="36">
        <v>219.76033203099996</v>
      </c>
      <c r="FQ71" s="36">
        <v>139.70252201099993</v>
      </c>
      <c r="FR71" s="36">
        <v>643.32468930300001</v>
      </c>
      <c r="FS71" s="36">
        <v>163.69451245000027</v>
      </c>
      <c r="FT71" s="36">
        <v>453.01621774999967</v>
      </c>
      <c r="FU71" s="36">
        <v>374.45028392499989</v>
      </c>
      <c r="FV71" s="36">
        <v>648.97949154700063</v>
      </c>
      <c r="FW71" s="36">
        <v>61.323535758000617</v>
      </c>
      <c r="FX71" s="36">
        <v>527.38668639400021</v>
      </c>
      <c r="FY71" s="36">
        <v>-419.09478021900077</v>
      </c>
      <c r="FZ71" s="36">
        <v>545.52885907999985</v>
      </c>
      <c r="GA71" s="36">
        <v>-652.70116340100003</v>
      </c>
      <c r="GB71" s="6">
        <v>-175.57707256699996</v>
      </c>
      <c r="GC71" s="6">
        <v>694.74869161900006</v>
      </c>
      <c r="GD71" s="6">
        <v>588.61229293999986</v>
      </c>
      <c r="GE71" s="6">
        <v>94.003783499999827</v>
      </c>
      <c r="GF71" s="6">
        <v>536.04134802499993</v>
      </c>
      <c r="GG71" s="6">
        <v>116.43722480999986</v>
      </c>
      <c r="GH71" s="6">
        <v>492.47524791100068</v>
      </c>
      <c r="GI71" s="6">
        <v>134.84068619100026</v>
      </c>
      <c r="GJ71" s="6">
        <v>572.79424906399981</v>
      </c>
      <c r="GK71" s="6">
        <v>-1236.3779753469998</v>
      </c>
      <c r="GL71" s="7">
        <v>501.90282405899961</v>
      </c>
      <c r="GM71" s="7">
        <v>19.828800564000176</v>
      </c>
      <c r="GN71" s="7">
        <v>-356.8574746739996</v>
      </c>
      <c r="GO71" s="7">
        <v>423.53369032599994</v>
      </c>
      <c r="GP71" s="7">
        <v>181.43697513400048</v>
      </c>
      <c r="GQ71" s="7">
        <v>21.427129755999886</v>
      </c>
      <c r="GR71" s="7">
        <v>409.59291056300071</v>
      </c>
      <c r="GS71" s="7">
        <v>-256.80335794400116</v>
      </c>
      <c r="GT71" s="7">
        <v>193.90973091399974</v>
      </c>
      <c r="GU71" s="7">
        <v>183.07059525400064</v>
      </c>
      <c r="GV71" s="7">
        <v>429.53960034699958</v>
      </c>
      <c r="GW71" s="7">
        <v>-1446.6084338290002</v>
      </c>
      <c r="GX71" s="156">
        <v>122.85454824699991</v>
      </c>
      <c r="GY71" s="156">
        <v>93.400280959000611</v>
      </c>
      <c r="GZ71" s="156">
        <v>-496.41882633700016</v>
      </c>
      <c r="HA71" s="156">
        <v>-1734.4812734090006</v>
      </c>
      <c r="HB71" s="156">
        <v>-664.55776934599999</v>
      </c>
      <c r="HC71" s="156">
        <v>-214.7344359119993</v>
      </c>
      <c r="HD71" s="156">
        <v>-281.75379703399994</v>
      </c>
      <c r="HE71" s="156">
        <v>-274.96643460799942</v>
      </c>
      <c r="HF71" s="156">
        <v>-491.07974826899999</v>
      </c>
      <c r="HG71" s="156">
        <v>-319.18911852000019</v>
      </c>
      <c r="HH71" s="156">
        <v>48.042428829999153</v>
      </c>
      <c r="HI71" s="156">
        <v>-1803.465695396002</v>
      </c>
      <c r="HJ71" s="161">
        <v>848.96992785400016</v>
      </c>
      <c r="HK71" s="161">
        <v>12.137308710000525</v>
      </c>
      <c r="HL71" s="161">
        <v>-549.28236193999965</v>
      </c>
      <c r="HM71" s="161">
        <v>91.251280878000216</v>
      </c>
      <c r="HN71" s="161">
        <v>296.9289315240012</v>
      </c>
      <c r="HO71" s="161">
        <v>159.03790858000002</v>
      </c>
      <c r="HP71" s="161">
        <v>85.394233523999901</v>
      </c>
      <c r="HQ71" s="161">
        <v>-377.82721408399993</v>
      </c>
      <c r="HR71" s="161">
        <v>-61.838962732000709</v>
      </c>
      <c r="HS71" s="161">
        <v>-238.44118697400017</v>
      </c>
      <c r="HT71" s="161">
        <v>137.45154410699979</v>
      </c>
      <c r="HU71" s="161">
        <v>-2353.1505870380001</v>
      </c>
      <c r="HV71" s="161">
        <v>487.35626008700001</v>
      </c>
      <c r="HW71" s="161">
        <v>110.58905746000028</v>
      </c>
      <c r="HX71" s="161">
        <v>-641.1399070489997</v>
      </c>
      <c r="HY71" s="161">
        <v>758.62583480500007</v>
      </c>
      <c r="HZ71" s="161">
        <v>1042.5764552249993</v>
      </c>
      <c r="IA71" s="161">
        <v>27.670754383999338</v>
      </c>
      <c r="IB71" s="161">
        <v>360.52305825899884</v>
      </c>
      <c r="IC71" s="161">
        <v>-157.20767317000036</v>
      </c>
      <c r="ID71" s="161">
        <v>162.64793679800005</v>
      </c>
      <c r="IE71" s="161">
        <v>-431.02765843399993</v>
      </c>
      <c r="IF71" s="161">
        <v>140.7586171920002</v>
      </c>
      <c r="IG71" s="161">
        <v>-2075.9568085220017</v>
      </c>
      <c r="IH71" s="161">
        <v>60.089517969000553</v>
      </c>
      <c r="II71" s="161">
        <v>-493.7975441399999</v>
      </c>
      <c r="IJ71" s="161">
        <v>-670.20636770200008</v>
      </c>
      <c r="IK71" s="161">
        <v>-129.17630966800016</v>
      </c>
      <c r="IL71" s="161">
        <v>515.85544108499926</v>
      </c>
      <c r="IM71" s="161">
        <v>288.83818403000078</v>
      </c>
      <c r="IN71" s="161">
        <v>394.92014657399977</v>
      </c>
      <c r="IO71" s="161">
        <v>-143.69332220600018</v>
      </c>
      <c r="IP71" s="161">
        <v>-228.85756748999938</v>
      </c>
      <c r="IQ71" s="161">
        <v>-334.17170214900034</v>
      </c>
      <c r="IR71" s="161">
        <v>127.28688409400002</v>
      </c>
      <c r="IS71" s="161">
        <v>-3950.7019679220002</v>
      </c>
      <c r="IT71" s="156">
        <v>1002.3856376040003</v>
      </c>
      <c r="IU71" s="156">
        <v>-591.62787570999944</v>
      </c>
      <c r="IV71" s="156">
        <v>-1699.7818783279995</v>
      </c>
      <c r="IW71" s="156">
        <v>1123.5998421269996</v>
      </c>
      <c r="IX71" s="156">
        <v>1144.9855842650004</v>
      </c>
      <c r="IY71" s="156">
        <v>450.90408300599984</v>
      </c>
      <c r="IZ71" s="156">
        <v>269.64844763200017</v>
      </c>
      <c r="JA71" s="156"/>
      <c r="JB71" s="156"/>
      <c r="JC71" s="156"/>
      <c r="JD71" s="156"/>
      <c r="JE71" s="156"/>
    </row>
    <row r="72" spans="1:265" ht="7.5" customHeight="1" x14ac:dyDescent="0.25">
      <c r="A72" s="20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  <c r="AN72" s="32"/>
      <c r="AO72" s="32"/>
      <c r="AP72" s="32"/>
      <c r="AQ72" s="32"/>
      <c r="AR72" s="32"/>
      <c r="AS72" s="32"/>
      <c r="AT72" s="32"/>
      <c r="AU72" s="32"/>
      <c r="AV72" s="32"/>
      <c r="AW72" s="32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6"/>
      <c r="GC72" s="6"/>
      <c r="GD72" s="6"/>
      <c r="GE72" s="6"/>
      <c r="GF72" s="6"/>
      <c r="GG72" s="6"/>
      <c r="GH72" s="6"/>
      <c r="GI72" s="6"/>
      <c r="GJ72" s="6"/>
      <c r="GK72" s="6"/>
      <c r="GL72" s="7"/>
      <c r="GM72" s="7"/>
      <c r="GN72" s="7"/>
      <c r="GO72" s="7"/>
      <c r="GP72" s="7"/>
      <c r="GQ72" s="7"/>
      <c r="GR72" s="7"/>
      <c r="GS72" s="7"/>
      <c r="GT72" s="7"/>
      <c r="GU72" s="7"/>
      <c r="GV72" s="7"/>
      <c r="GW72" s="7"/>
      <c r="GX72" s="156"/>
      <c r="GY72" s="156"/>
      <c r="GZ72" s="156"/>
      <c r="HA72" s="156"/>
      <c r="HB72" s="156"/>
      <c r="HC72" s="156"/>
      <c r="HD72" s="156"/>
      <c r="HE72" s="156"/>
      <c r="HF72" s="156"/>
      <c r="HG72" s="156"/>
      <c r="HH72" s="156"/>
      <c r="HI72" s="156"/>
      <c r="HJ72" s="161"/>
      <c r="HK72" s="161"/>
      <c r="HL72" s="161"/>
      <c r="HM72" s="161"/>
      <c r="HN72" s="161"/>
      <c r="HO72" s="161"/>
      <c r="HP72" s="161"/>
      <c r="HQ72" s="161"/>
      <c r="HR72" s="161"/>
      <c r="HS72" s="161"/>
      <c r="HT72" s="161"/>
      <c r="HU72" s="161"/>
      <c r="HV72" s="161"/>
      <c r="HW72" s="161"/>
      <c r="HX72" s="161"/>
      <c r="HY72" s="161"/>
      <c r="HZ72" s="161"/>
      <c r="IA72" s="161"/>
      <c r="IB72" s="161"/>
      <c r="IC72" s="161"/>
      <c r="ID72" s="161"/>
      <c r="IE72" s="161"/>
      <c r="IF72" s="161"/>
      <c r="IG72" s="161"/>
      <c r="IH72" s="161"/>
      <c r="II72" s="161"/>
      <c r="IJ72" s="161"/>
      <c r="IK72" s="161"/>
      <c r="IL72" s="161"/>
      <c r="IM72" s="161"/>
      <c r="IN72" s="161"/>
      <c r="IO72" s="161"/>
      <c r="IP72" s="161"/>
      <c r="IQ72" s="161"/>
      <c r="IR72" s="161"/>
      <c r="IS72" s="161"/>
      <c r="IT72" s="156"/>
      <c r="IU72" s="156"/>
      <c r="IV72" s="156"/>
      <c r="IW72" s="156"/>
      <c r="IX72" s="156"/>
      <c r="IY72" s="156"/>
      <c r="IZ72" s="156"/>
      <c r="JA72" s="156"/>
      <c r="JB72" s="156"/>
      <c r="JC72" s="156"/>
      <c r="JD72" s="156"/>
      <c r="JE72" s="156"/>
    </row>
    <row r="73" spans="1:265" s="10" customFormat="1" ht="6.75" customHeight="1" x14ac:dyDescent="0.25">
      <c r="A73" s="37"/>
      <c r="B73" s="38"/>
      <c r="C73" s="38"/>
      <c r="D73" s="38"/>
      <c r="E73" s="38"/>
      <c r="F73" s="38"/>
      <c r="G73" s="38"/>
      <c r="H73" s="38"/>
      <c r="I73" s="38"/>
      <c r="J73" s="38"/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  <c r="AA73" s="38"/>
      <c r="AB73" s="38"/>
      <c r="AC73" s="38"/>
      <c r="AD73" s="38"/>
      <c r="AE73" s="38"/>
      <c r="AF73" s="38"/>
      <c r="AG73" s="38"/>
      <c r="AH73" s="38"/>
      <c r="AI73" s="38"/>
      <c r="AJ73" s="38"/>
      <c r="AK73" s="38"/>
      <c r="AL73" s="38"/>
      <c r="AM73" s="38"/>
      <c r="AN73" s="38"/>
      <c r="AO73" s="38"/>
      <c r="AP73" s="38"/>
      <c r="AQ73" s="38"/>
      <c r="AR73" s="38"/>
      <c r="AS73" s="38"/>
      <c r="AT73" s="38"/>
      <c r="AU73" s="38"/>
      <c r="AV73" s="38"/>
      <c r="AW73" s="38"/>
      <c r="AX73" s="38"/>
      <c r="AY73" s="38"/>
      <c r="AZ73" s="38"/>
      <c r="BA73" s="38"/>
      <c r="BB73" s="38"/>
      <c r="BC73" s="38"/>
      <c r="BD73" s="38"/>
      <c r="BE73" s="38"/>
      <c r="BF73" s="38"/>
      <c r="BG73" s="38"/>
      <c r="BH73" s="38"/>
      <c r="BI73" s="38"/>
      <c r="BJ73" s="38"/>
      <c r="BK73" s="38"/>
      <c r="BL73" s="38"/>
      <c r="BM73" s="38"/>
      <c r="BN73" s="38"/>
      <c r="BO73" s="38"/>
      <c r="BP73" s="38"/>
      <c r="BQ73" s="38"/>
      <c r="BR73" s="38"/>
      <c r="BS73" s="38"/>
      <c r="BT73" s="38"/>
      <c r="BU73" s="38"/>
      <c r="BV73" s="38"/>
      <c r="BW73" s="38"/>
      <c r="BX73" s="38"/>
      <c r="BY73" s="38"/>
      <c r="BZ73" s="38"/>
      <c r="CA73" s="38"/>
      <c r="CB73" s="38"/>
      <c r="CC73" s="38"/>
      <c r="CD73" s="38"/>
      <c r="CE73" s="38"/>
      <c r="CF73" s="38"/>
      <c r="CG73" s="38"/>
      <c r="CH73" s="38"/>
      <c r="CI73" s="38"/>
      <c r="CJ73" s="38"/>
      <c r="CK73" s="38"/>
      <c r="CL73" s="38"/>
      <c r="CM73" s="38"/>
      <c r="CN73" s="38"/>
      <c r="CO73" s="38"/>
      <c r="CP73" s="38"/>
      <c r="CQ73" s="38"/>
      <c r="CR73" s="38"/>
      <c r="CS73" s="38"/>
      <c r="CT73" s="38"/>
      <c r="CU73" s="38"/>
      <c r="CV73" s="38"/>
      <c r="CW73" s="38"/>
      <c r="CX73" s="38"/>
      <c r="CY73" s="38"/>
      <c r="CZ73" s="38"/>
      <c r="DA73" s="38"/>
      <c r="DB73" s="38"/>
      <c r="DC73" s="38"/>
      <c r="DD73" s="38"/>
      <c r="DE73" s="38"/>
      <c r="DF73" s="38"/>
      <c r="DG73" s="38"/>
      <c r="DH73" s="38"/>
      <c r="DI73" s="38"/>
      <c r="DJ73" s="38"/>
      <c r="DK73" s="38"/>
      <c r="DL73" s="38"/>
      <c r="DM73" s="38"/>
      <c r="DN73" s="38"/>
      <c r="DO73" s="38"/>
      <c r="DP73" s="38"/>
      <c r="DQ73" s="38"/>
      <c r="DR73" s="38"/>
      <c r="DS73" s="38"/>
      <c r="DT73" s="38"/>
      <c r="DU73" s="38"/>
      <c r="DV73" s="38"/>
      <c r="DW73" s="38"/>
      <c r="DX73" s="38"/>
      <c r="DY73" s="38"/>
      <c r="DZ73" s="38"/>
      <c r="EA73" s="38"/>
      <c r="EB73" s="38"/>
      <c r="EC73" s="38"/>
      <c r="ED73" s="38"/>
      <c r="EE73" s="38"/>
      <c r="EF73" s="38"/>
      <c r="EG73" s="38"/>
      <c r="EH73" s="38"/>
      <c r="EI73" s="38"/>
      <c r="EJ73" s="38"/>
      <c r="EK73" s="38"/>
      <c r="EL73" s="38"/>
      <c r="EM73" s="38"/>
      <c r="EN73" s="38"/>
      <c r="EO73" s="38"/>
      <c r="EP73" s="38"/>
      <c r="EQ73" s="38"/>
      <c r="ER73" s="38"/>
      <c r="ES73" s="38"/>
      <c r="ET73" s="38"/>
      <c r="EU73" s="38"/>
      <c r="EV73" s="38"/>
      <c r="EW73" s="38"/>
      <c r="EX73" s="38"/>
      <c r="EY73" s="38"/>
      <c r="EZ73" s="38"/>
      <c r="FA73" s="38"/>
      <c r="FB73" s="38"/>
      <c r="FC73" s="38"/>
      <c r="FD73" s="38"/>
      <c r="FE73" s="38"/>
      <c r="FF73" s="38"/>
      <c r="FG73" s="38"/>
      <c r="FH73" s="38"/>
      <c r="FI73" s="38"/>
      <c r="FJ73" s="38"/>
      <c r="FK73" s="38"/>
      <c r="FL73" s="38"/>
      <c r="FM73" s="38"/>
      <c r="FN73" s="38"/>
      <c r="FO73" s="38"/>
      <c r="FP73" s="38"/>
      <c r="FQ73" s="38"/>
      <c r="FR73" s="38"/>
      <c r="FS73" s="38"/>
      <c r="FT73" s="38"/>
      <c r="FU73" s="38"/>
      <c r="FV73" s="38"/>
      <c r="FW73" s="38"/>
      <c r="FX73" s="38"/>
      <c r="FY73" s="38"/>
      <c r="FZ73" s="38"/>
      <c r="GA73" s="38"/>
      <c r="GB73" s="6"/>
      <c r="GC73" s="6"/>
      <c r="GD73" s="6"/>
      <c r="GE73" s="6"/>
      <c r="GF73" s="6"/>
      <c r="GG73" s="6"/>
      <c r="GH73" s="6"/>
      <c r="GI73" s="6"/>
      <c r="GJ73" s="6"/>
      <c r="GK73" s="6"/>
      <c r="GL73" s="7"/>
      <c r="GM73" s="7"/>
      <c r="GN73" s="7"/>
      <c r="GO73" s="7"/>
      <c r="GP73" s="7"/>
      <c r="GQ73" s="7"/>
      <c r="GR73" s="7"/>
      <c r="GS73" s="7"/>
      <c r="GT73" s="7"/>
      <c r="GU73" s="7"/>
      <c r="GV73" s="7"/>
      <c r="GW73" s="7"/>
      <c r="GX73" s="156"/>
      <c r="GY73" s="156"/>
      <c r="GZ73" s="156"/>
      <c r="HA73" s="156"/>
      <c r="HB73" s="156"/>
      <c r="HC73" s="156"/>
      <c r="HD73" s="156"/>
      <c r="HE73" s="156"/>
      <c r="HF73" s="156"/>
      <c r="HG73" s="156"/>
      <c r="HH73" s="156"/>
      <c r="HI73" s="156"/>
      <c r="HJ73" s="161"/>
      <c r="HK73" s="161"/>
      <c r="HL73" s="161"/>
      <c r="HM73" s="161"/>
      <c r="HN73" s="161"/>
      <c r="HO73" s="161"/>
      <c r="HP73" s="161"/>
      <c r="HQ73" s="161"/>
      <c r="HR73" s="161"/>
      <c r="HS73" s="161"/>
      <c r="HT73" s="161"/>
      <c r="HU73" s="161"/>
      <c r="HV73" s="161"/>
      <c r="HW73" s="161"/>
      <c r="HX73" s="161"/>
      <c r="HY73" s="161"/>
      <c r="HZ73" s="161"/>
      <c r="IA73" s="161"/>
      <c r="IB73" s="161"/>
      <c r="IC73" s="161"/>
      <c r="ID73" s="161"/>
      <c r="IE73" s="161"/>
      <c r="IF73" s="161"/>
      <c r="IG73" s="161"/>
      <c r="IH73" s="161"/>
      <c r="II73" s="161"/>
      <c r="IJ73" s="161"/>
      <c r="IK73" s="161"/>
      <c r="IL73" s="161"/>
      <c r="IM73" s="161"/>
      <c r="IN73" s="161"/>
      <c r="IO73" s="161"/>
      <c r="IP73" s="161"/>
      <c r="IQ73" s="161"/>
      <c r="IR73" s="161"/>
      <c r="IS73" s="161"/>
      <c r="IT73" s="156"/>
      <c r="IU73" s="156"/>
      <c r="IV73" s="156"/>
      <c r="IW73" s="156"/>
      <c r="IX73" s="156"/>
      <c r="IY73" s="156"/>
      <c r="IZ73" s="156"/>
      <c r="JA73" s="156"/>
      <c r="JB73" s="156"/>
      <c r="JC73" s="156"/>
      <c r="JD73" s="156"/>
      <c r="JE73" s="156"/>
    </row>
    <row r="74" spans="1:265" s="16" customFormat="1" ht="14.25" x14ac:dyDescent="0.2">
      <c r="A74" s="10" t="s">
        <v>51</v>
      </c>
      <c r="B74" s="11">
        <v>25.762257559999998</v>
      </c>
      <c r="C74" s="11">
        <v>22.020817347999998</v>
      </c>
      <c r="D74" s="11">
        <v>52.647348098000002</v>
      </c>
      <c r="E74" s="11">
        <v>82.581996313999994</v>
      </c>
      <c r="F74" s="11">
        <v>86.711182594000007</v>
      </c>
      <c r="G74" s="11">
        <v>102.51793323</v>
      </c>
      <c r="H74" s="11">
        <v>82.56241722499999</v>
      </c>
      <c r="I74" s="11">
        <v>76.230442921999995</v>
      </c>
      <c r="J74" s="11">
        <v>92.479634864000005</v>
      </c>
      <c r="K74" s="11">
        <v>87.845204384000013</v>
      </c>
      <c r="L74" s="11">
        <v>145.64577971900002</v>
      </c>
      <c r="M74" s="11">
        <v>257.67363286199998</v>
      </c>
      <c r="N74" s="11">
        <v>0.91441225199999998</v>
      </c>
      <c r="O74" s="11">
        <v>18.582643844000003</v>
      </c>
      <c r="P74" s="11">
        <v>99.688232505000002</v>
      </c>
      <c r="Q74" s="11">
        <v>78.605806612999984</v>
      </c>
      <c r="R74" s="11">
        <v>83.450154077000008</v>
      </c>
      <c r="S74" s="11">
        <v>68.933521579000001</v>
      </c>
      <c r="T74" s="11">
        <v>90.933246396999991</v>
      </c>
      <c r="U74" s="11">
        <v>93.169307935999996</v>
      </c>
      <c r="V74" s="11">
        <v>75.838940563999998</v>
      </c>
      <c r="W74" s="11">
        <v>253.47726556100002</v>
      </c>
      <c r="X74" s="11">
        <v>220.77985035200001</v>
      </c>
      <c r="Y74" s="11">
        <v>304.497843999</v>
      </c>
      <c r="Z74" s="11">
        <v>30.764703222999998</v>
      </c>
      <c r="AA74" s="11">
        <v>30.007674707</v>
      </c>
      <c r="AB74" s="11">
        <v>79.038684711999991</v>
      </c>
      <c r="AC74" s="11">
        <v>67.601833455999994</v>
      </c>
      <c r="AD74" s="11">
        <v>92.035440808000004</v>
      </c>
      <c r="AE74" s="11">
        <v>97.766598755000018</v>
      </c>
      <c r="AF74" s="11">
        <v>129.728740303</v>
      </c>
      <c r="AG74" s="11">
        <v>132.63446139200002</v>
      </c>
      <c r="AH74" s="11">
        <v>98.209037800000004</v>
      </c>
      <c r="AI74" s="11">
        <v>98.620466428</v>
      </c>
      <c r="AJ74" s="11">
        <v>244.30488539699996</v>
      </c>
      <c r="AK74" s="11">
        <v>348.215785568</v>
      </c>
      <c r="AL74" s="11">
        <v>11.755874277999999</v>
      </c>
      <c r="AM74" s="11">
        <v>29.162966730999997</v>
      </c>
      <c r="AN74" s="11">
        <v>162.735234835</v>
      </c>
      <c r="AO74" s="11">
        <v>78.689051735000007</v>
      </c>
      <c r="AP74" s="11">
        <v>115.10552462699999</v>
      </c>
      <c r="AQ74" s="11">
        <v>149.47943605600003</v>
      </c>
      <c r="AR74" s="11">
        <v>91.870387643000001</v>
      </c>
      <c r="AS74" s="11">
        <v>114.60547796100001</v>
      </c>
      <c r="AT74" s="11">
        <v>123.274417554</v>
      </c>
      <c r="AU74" s="11">
        <v>155.807526182</v>
      </c>
      <c r="AV74" s="11">
        <v>197.40265225100001</v>
      </c>
      <c r="AW74" s="11">
        <v>348.85451118799995</v>
      </c>
      <c r="AX74" s="11">
        <v>84.449454943000006</v>
      </c>
      <c r="AY74" s="11">
        <v>16.131228775</v>
      </c>
      <c r="AZ74" s="11">
        <v>88.820084886000004</v>
      </c>
      <c r="BA74" s="11">
        <v>80.073086495999988</v>
      </c>
      <c r="BB74" s="11">
        <v>141.924057713</v>
      </c>
      <c r="BC74" s="11">
        <v>88.465620295999997</v>
      </c>
      <c r="BD74" s="11">
        <v>113.70690855399999</v>
      </c>
      <c r="BE74" s="11">
        <v>128.139256053</v>
      </c>
      <c r="BF74" s="11">
        <v>140.114679951</v>
      </c>
      <c r="BG74" s="11">
        <v>131.00804793500001</v>
      </c>
      <c r="BH74" s="11">
        <v>166.76740225399999</v>
      </c>
      <c r="BI74" s="11">
        <v>348.00036732199999</v>
      </c>
      <c r="BJ74" s="11">
        <v>23.030523555999999</v>
      </c>
      <c r="BK74" s="11">
        <v>31.266086548999997</v>
      </c>
      <c r="BL74" s="11">
        <v>53.593922126999999</v>
      </c>
      <c r="BM74" s="11">
        <v>100.10283615999998</v>
      </c>
      <c r="BN74" s="11">
        <v>128.320563443</v>
      </c>
      <c r="BO74" s="11">
        <v>76.133217696000017</v>
      </c>
      <c r="BP74" s="11">
        <v>141.69952347999998</v>
      </c>
      <c r="BQ74" s="11">
        <v>109.06892762299998</v>
      </c>
      <c r="BR74" s="11">
        <v>53.162851089</v>
      </c>
      <c r="BS74" s="11">
        <v>85.901997723000008</v>
      </c>
      <c r="BT74" s="11">
        <v>161.28281733100005</v>
      </c>
      <c r="BU74" s="11">
        <v>283.39011580400006</v>
      </c>
      <c r="BV74" s="11">
        <v>2.4334052349999995</v>
      </c>
      <c r="BW74" s="11">
        <v>39.361891436999997</v>
      </c>
      <c r="BX74" s="11">
        <v>158.92890780900001</v>
      </c>
      <c r="BY74" s="11">
        <v>116.13020943800002</v>
      </c>
      <c r="BZ74" s="11">
        <v>127.62713335800001</v>
      </c>
      <c r="CA74" s="11">
        <v>129.024681614</v>
      </c>
      <c r="CB74" s="11">
        <v>117.24399944999999</v>
      </c>
      <c r="CC74" s="11">
        <v>179.89636810000002</v>
      </c>
      <c r="CD74" s="11">
        <v>276.42658779599998</v>
      </c>
      <c r="CE74" s="11">
        <v>222.670541262</v>
      </c>
      <c r="CF74" s="11">
        <v>220.98430591399998</v>
      </c>
      <c r="CG74" s="11">
        <v>484.29171089399995</v>
      </c>
      <c r="CH74" s="11">
        <v>26.404467097999998</v>
      </c>
      <c r="CI74" s="11">
        <v>160.07253134299998</v>
      </c>
      <c r="CJ74" s="11">
        <v>93.985145602999992</v>
      </c>
      <c r="CK74" s="11">
        <v>129.139390975</v>
      </c>
      <c r="CL74" s="11">
        <v>139.663017612</v>
      </c>
      <c r="CM74" s="11">
        <v>146.85220017099999</v>
      </c>
      <c r="CN74" s="11">
        <v>117.58548041299998</v>
      </c>
      <c r="CO74" s="11">
        <v>165.840449124</v>
      </c>
      <c r="CP74" s="11">
        <v>192.467079993</v>
      </c>
      <c r="CQ74" s="11">
        <v>202.73093912600004</v>
      </c>
      <c r="CR74" s="11">
        <v>283.63779865899994</v>
      </c>
      <c r="CS74" s="11">
        <v>608.14461881000011</v>
      </c>
      <c r="CT74" s="11">
        <v>38.999830975999998</v>
      </c>
      <c r="CU74" s="11">
        <v>88.52373468799999</v>
      </c>
      <c r="CV74" s="11">
        <v>151.87738189800001</v>
      </c>
      <c r="CW74" s="11">
        <v>112.804719017</v>
      </c>
      <c r="CX74" s="11">
        <v>221.02686007799997</v>
      </c>
      <c r="CY74" s="11">
        <v>104.63789867200001</v>
      </c>
      <c r="CZ74" s="11">
        <v>124.68399351199999</v>
      </c>
      <c r="DA74" s="11">
        <v>159.22681224999999</v>
      </c>
      <c r="DB74" s="11">
        <v>159.86334444100001</v>
      </c>
      <c r="DC74" s="11">
        <v>214.47531162999999</v>
      </c>
      <c r="DD74" s="11">
        <v>341.19722061900001</v>
      </c>
      <c r="DE74" s="11">
        <v>736.63733869899988</v>
      </c>
      <c r="DF74" s="11">
        <v>27.989961966999999</v>
      </c>
      <c r="DG74" s="11">
        <v>57.612822135000002</v>
      </c>
      <c r="DH74" s="11">
        <v>168.07183158500001</v>
      </c>
      <c r="DI74" s="11">
        <v>193.54750977899999</v>
      </c>
      <c r="DJ74" s="11">
        <v>161.72192180099998</v>
      </c>
      <c r="DK74" s="11">
        <v>143.86700422900003</v>
      </c>
      <c r="DL74" s="11">
        <v>244.86899949600001</v>
      </c>
      <c r="DM74" s="11">
        <v>226.32655082999995</v>
      </c>
      <c r="DN74" s="11">
        <v>179.081099765</v>
      </c>
      <c r="DO74" s="11">
        <v>154.06207348399997</v>
      </c>
      <c r="DP74" s="11">
        <v>643.89407579099986</v>
      </c>
      <c r="DQ74" s="11">
        <v>680.88847224800008</v>
      </c>
      <c r="DR74" s="11">
        <v>278.946520013</v>
      </c>
      <c r="DS74" s="11">
        <v>144.478443113</v>
      </c>
      <c r="DT74" s="11">
        <v>219.56495972499999</v>
      </c>
      <c r="DU74" s="11">
        <v>164.258968173</v>
      </c>
      <c r="DV74" s="11">
        <v>177.41678485099999</v>
      </c>
      <c r="DW74" s="11">
        <v>142.89120049100001</v>
      </c>
      <c r="DX74" s="11">
        <v>165.75939978100001</v>
      </c>
      <c r="DY74" s="11">
        <v>88.106290153000003</v>
      </c>
      <c r="DZ74" s="11">
        <v>214.94674549400003</v>
      </c>
      <c r="EA74" s="11">
        <v>266.29734855200007</v>
      </c>
      <c r="EB74" s="11">
        <v>360.14814794200004</v>
      </c>
      <c r="EC74" s="11">
        <v>700.27334742699986</v>
      </c>
      <c r="ED74" s="11">
        <v>52.945668927</v>
      </c>
      <c r="EE74" s="11">
        <v>56.095149533000011</v>
      </c>
      <c r="EF74" s="11">
        <v>213.93007477500004</v>
      </c>
      <c r="EG74" s="11">
        <v>194.105438556</v>
      </c>
      <c r="EH74" s="11">
        <v>272.31311538200003</v>
      </c>
      <c r="EI74" s="11">
        <v>165.87081996500001</v>
      </c>
      <c r="EJ74" s="11">
        <v>323.142243173</v>
      </c>
      <c r="EK74" s="11">
        <v>237.58214705699999</v>
      </c>
      <c r="EL74" s="11">
        <v>292.72380044300002</v>
      </c>
      <c r="EM74" s="11">
        <v>285.59587469899992</v>
      </c>
      <c r="EN74" s="11">
        <v>368.66737337100011</v>
      </c>
      <c r="EO74" s="11">
        <v>830.67995415299993</v>
      </c>
      <c r="EP74" s="11">
        <v>69.263806791999997</v>
      </c>
      <c r="EQ74" s="11">
        <v>263.99010063399999</v>
      </c>
      <c r="ER74" s="11">
        <v>232.00552916699996</v>
      </c>
      <c r="ES74" s="11">
        <v>268.16568078800003</v>
      </c>
      <c r="ET74" s="11">
        <v>247.42930285400001</v>
      </c>
      <c r="EU74" s="11">
        <v>223.67106257899999</v>
      </c>
      <c r="EV74" s="11">
        <v>286.77915658799998</v>
      </c>
      <c r="EW74" s="11">
        <v>311.42469313400005</v>
      </c>
      <c r="EX74" s="11">
        <v>383.59698211199998</v>
      </c>
      <c r="EY74" s="11">
        <v>424.79687040800002</v>
      </c>
      <c r="EZ74" s="11">
        <v>377.28028096799994</v>
      </c>
      <c r="FA74" s="11">
        <v>660.59117247099994</v>
      </c>
      <c r="FB74" s="11">
        <v>36.879908792000002</v>
      </c>
      <c r="FC74" s="11">
        <v>214.13003094599998</v>
      </c>
      <c r="FD74" s="11">
        <v>290.12791172599998</v>
      </c>
      <c r="FE74" s="11">
        <v>280.27132817200004</v>
      </c>
      <c r="FF74" s="11">
        <v>470.21550394600007</v>
      </c>
      <c r="FG74" s="11">
        <v>393.31358946200004</v>
      </c>
      <c r="FH74" s="11">
        <v>408.60933009700005</v>
      </c>
      <c r="FI74" s="11">
        <v>419.098312652</v>
      </c>
      <c r="FJ74" s="11">
        <v>365.21336429000002</v>
      </c>
      <c r="FK74" s="11">
        <v>565.45216403699999</v>
      </c>
      <c r="FL74" s="11">
        <v>409.467713178</v>
      </c>
      <c r="FM74" s="11">
        <v>650.00079126600008</v>
      </c>
      <c r="FN74" s="11">
        <v>379.26472738599995</v>
      </c>
      <c r="FO74" s="11">
        <v>246.33501989299995</v>
      </c>
      <c r="FP74" s="11">
        <v>470.49105823799999</v>
      </c>
      <c r="FQ74" s="11">
        <v>387.09788963800003</v>
      </c>
      <c r="FR74" s="11">
        <v>466.57395322099995</v>
      </c>
      <c r="FS74" s="11">
        <v>320.16735707700002</v>
      </c>
      <c r="FT74" s="11">
        <v>290.9375354309999</v>
      </c>
      <c r="FU74" s="11">
        <v>545.35820514000011</v>
      </c>
      <c r="FV74" s="11">
        <v>431.28850184600003</v>
      </c>
      <c r="FW74" s="11">
        <v>471.32988618500008</v>
      </c>
      <c r="FX74" s="11">
        <v>513.36542878599982</v>
      </c>
      <c r="FY74" s="11">
        <v>816.36754835000011</v>
      </c>
      <c r="FZ74" s="11">
        <v>174.05071023900004</v>
      </c>
      <c r="GA74" s="11">
        <v>134.95338517799999</v>
      </c>
      <c r="GB74" s="6">
        <v>300.97126853200001</v>
      </c>
      <c r="GC74" s="6">
        <v>598.79386945299996</v>
      </c>
      <c r="GD74" s="6">
        <v>463.10688289599995</v>
      </c>
      <c r="GE74" s="6">
        <v>371.55746987300012</v>
      </c>
      <c r="GF74" s="6">
        <v>482.12541103400002</v>
      </c>
      <c r="GG74" s="6">
        <v>315.215678938</v>
      </c>
      <c r="GH74" s="6">
        <v>230.88242492200001</v>
      </c>
      <c r="GI74" s="6">
        <v>323.48479920800003</v>
      </c>
      <c r="GJ74" s="6">
        <v>445.48065582699996</v>
      </c>
      <c r="GK74" s="6">
        <v>887.44694773099991</v>
      </c>
      <c r="GL74" s="7">
        <v>114.883261511</v>
      </c>
      <c r="GM74" s="7">
        <v>202.16999960299998</v>
      </c>
      <c r="GN74" s="7">
        <v>570.4408570789999</v>
      </c>
      <c r="GO74" s="7">
        <v>403.61013225199997</v>
      </c>
      <c r="GP74" s="7">
        <v>480.88729044500002</v>
      </c>
      <c r="GQ74" s="7">
        <v>455.52925106500004</v>
      </c>
      <c r="GR74" s="7">
        <v>518.73203081999998</v>
      </c>
      <c r="GS74" s="7">
        <v>759.36310671900014</v>
      </c>
      <c r="GT74" s="7">
        <v>650.6027399840001</v>
      </c>
      <c r="GU74" s="7">
        <v>715.12154176800004</v>
      </c>
      <c r="GV74" s="7">
        <v>981.99210945300013</v>
      </c>
      <c r="GW74" s="7">
        <v>1101.3372796540002</v>
      </c>
      <c r="GX74" s="156">
        <v>192.15273772799995</v>
      </c>
      <c r="GY74" s="156">
        <v>329.84726874999996</v>
      </c>
      <c r="GZ74" s="156">
        <v>1087.0036912142689</v>
      </c>
      <c r="HA74" s="156">
        <v>625.24383709500023</v>
      </c>
      <c r="HB74" s="156">
        <v>533.10587041300005</v>
      </c>
      <c r="HC74" s="156">
        <v>634.01283350099993</v>
      </c>
      <c r="HD74" s="156">
        <v>715.00596093059812</v>
      </c>
      <c r="HE74" s="156">
        <v>474.89873150799997</v>
      </c>
      <c r="HF74" s="156">
        <v>612.57603950600014</v>
      </c>
      <c r="HG74" s="156">
        <v>656.4707370399999</v>
      </c>
      <c r="HH74" s="156">
        <v>543.43496989499988</v>
      </c>
      <c r="HI74" s="156">
        <v>2309.1323341470002</v>
      </c>
      <c r="HJ74" s="161">
        <v>351.200546342</v>
      </c>
      <c r="HK74" s="161">
        <v>256.878163347</v>
      </c>
      <c r="HL74" s="161">
        <v>549.36670378999997</v>
      </c>
      <c r="HM74" s="161">
        <v>572.115925404</v>
      </c>
      <c r="HN74" s="161">
        <v>447.30158323800003</v>
      </c>
      <c r="HO74" s="161">
        <v>602.67154546399979</v>
      </c>
      <c r="HP74" s="161">
        <v>670.32467355199992</v>
      </c>
      <c r="HQ74" s="161">
        <v>514.17291009999997</v>
      </c>
      <c r="HR74" s="161">
        <v>782.87648019799997</v>
      </c>
      <c r="HS74" s="161">
        <v>798.04740953099986</v>
      </c>
      <c r="HT74" s="161">
        <v>484.37519161999995</v>
      </c>
      <c r="HU74" s="161">
        <v>1847.869838826</v>
      </c>
      <c r="HV74" s="161">
        <v>150.41103527000001</v>
      </c>
      <c r="HW74" s="161">
        <v>704.32763323999984</v>
      </c>
      <c r="HX74" s="161">
        <v>782.70984796899972</v>
      </c>
      <c r="HY74" s="161">
        <v>635.54538233499989</v>
      </c>
      <c r="HZ74" s="161">
        <v>446.16607789999995</v>
      </c>
      <c r="IA74" s="161">
        <v>745.59017486897312</v>
      </c>
      <c r="IB74" s="161">
        <v>606.82756364900001</v>
      </c>
      <c r="IC74" s="161">
        <v>620.548820933</v>
      </c>
      <c r="ID74" s="161">
        <v>653.03030324600002</v>
      </c>
      <c r="IE74" s="161">
        <v>1056.3443942690001</v>
      </c>
      <c r="IF74" s="161">
        <v>730.54544868900007</v>
      </c>
      <c r="IG74" s="161">
        <v>1247.3256469080002</v>
      </c>
      <c r="IH74" s="161">
        <v>360.286152238</v>
      </c>
      <c r="II74" s="161">
        <v>535.47513248199994</v>
      </c>
      <c r="IJ74" s="161">
        <v>615.89220963100001</v>
      </c>
      <c r="IK74" s="161">
        <v>886.91010285099992</v>
      </c>
      <c r="IL74" s="161">
        <v>363.67095662999998</v>
      </c>
      <c r="IM74" s="161">
        <v>332.22961023699997</v>
      </c>
      <c r="IN74" s="161">
        <v>602.87989839299996</v>
      </c>
      <c r="IO74" s="161">
        <v>349.55572974400008</v>
      </c>
      <c r="IP74" s="161">
        <v>264.53358075799997</v>
      </c>
      <c r="IQ74" s="161">
        <v>658.11103892300002</v>
      </c>
      <c r="IR74" s="161">
        <v>928.61867993700002</v>
      </c>
      <c r="IS74" s="161">
        <v>2366.272428498</v>
      </c>
      <c r="IT74" s="156">
        <v>37.041825209999999</v>
      </c>
      <c r="IU74" s="156">
        <v>184.82380115500004</v>
      </c>
      <c r="IV74" s="156">
        <v>468.93283557800009</v>
      </c>
      <c r="IW74" s="156">
        <v>612.93987192400004</v>
      </c>
      <c r="IX74" s="156">
        <v>508.08560216199999</v>
      </c>
      <c r="IY74" s="156">
        <v>529.7948712650001</v>
      </c>
      <c r="IZ74" s="156">
        <v>715.2767886649998</v>
      </c>
      <c r="JA74" s="156"/>
      <c r="JB74" s="156"/>
      <c r="JC74" s="156"/>
      <c r="JD74" s="156"/>
      <c r="JE74" s="156"/>
    </row>
    <row r="75" spans="1:265" x14ac:dyDescent="0.25">
      <c r="A75" s="13" t="s">
        <v>52</v>
      </c>
      <c r="B75" s="14">
        <v>25.762257559999998</v>
      </c>
      <c r="C75" s="14">
        <v>22.002337347999998</v>
      </c>
      <c r="D75" s="14">
        <v>52.267360598000003</v>
      </c>
      <c r="E75" s="14">
        <v>82.152754563999991</v>
      </c>
      <c r="F75" s="14">
        <v>86.66804543100001</v>
      </c>
      <c r="G75" s="14">
        <v>102.51793323</v>
      </c>
      <c r="H75" s="14">
        <v>82.219875189999996</v>
      </c>
      <c r="I75" s="14">
        <v>75.933300922000001</v>
      </c>
      <c r="J75" s="14">
        <v>92.46263986400001</v>
      </c>
      <c r="K75" s="14">
        <v>86.362544384000017</v>
      </c>
      <c r="L75" s="14">
        <v>145.39139971900002</v>
      </c>
      <c r="M75" s="14">
        <v>257.389265862</v>
      </c>
      <c r="N75" s="14">
        <v>0.91441225199999998</v>
      </c>
      <c r="O75" s="14">
        <v>17.982643844000002</v>
      </c>
      <c r="P75" s="14">
        <v>98.623232505000004</v>
      </c>
      <c r="Q75" s="14">
        <v>78.305806612999987</v>
      </c>
      <c r="R75" s="14">
        <v>83.228755073000002</v>
      </c>
      <c r="S75" s="14">
        <v>68.933521579000001</v>
      </c>
      <c r="T75" s="14">
        <v>89.717997396999991</v>
      </c>
      <c r="U75" s="14">
        <v>93.169307935999996</v>
      </c>
      <c r="V75" s="14">
        <v>75.826003486000005</v>
      </c>
      <c r="W75" s="14">
        <v>250.97726556100002</v>
      </c>
      <c r="X75" s="14">
        <v>220.14937265200001</v>
      </c>
      <c r="Y75" s="14">
        <v>304.23869399900002</v>
      </c>
      <c r="Z75" s="14">
        <v>30.764703222999998</v>
      </c>
      <c r="AA75" s="14">
        <v>30.007674707</v>
      </c>
      <c r="AB75" s="14">
        <v>79.038684711999991</v>
      </c>
      <c r="AC75" s="14">
        <v>67.601833455999994</v>
      </c>
      <c r="AD75" s="14">
        <v>90.105566805999999</v>
      </c>
      <c r="AE75" s="14">
        <v>96.737113420000014</v>
      </c>
      <c r="AF75" s="14">
        <v>129.27874030300001</v>
      </c>
      <c r="AG75" s="14">
        <v>131.88065080200002</v>
      </c>
      <c r="AH75" s="14">
        <v>97.4938784</v>
      </c>
      <c r="AI75" s="14">
        <v>97.902975120999997</v>
      </c>
      <c r="AJ75" s="14">
        <v>241.21482188099998</v>
      </c>
      <c r="AK75" s="14">
        <v>337.27690850900001</v>
      </c>
      <c r="AL75" s="14">
        <v>10.555874277999999</v>
      </c>
      <c r="AM75" s="14">
        <v>27.378966730999998</v>
      </c>
      <c r="AN75" s="14">
        <v>162.17223483500001</v>
      </c>
      <c r="AO75" s="14">
        <v>77.989051735000004</v>
      </c>
      <c r="AP75" s="14">
        <v>114.670859287</v>
      </c>
      <c r="AQ75" s="14">
        <v>148.72558605600003</v>
      </c>
      <c r="AR75" s="14">
        <v>91.460498943000005</v>
      </c>
      <c r="AS75" s="14">
        <v>113.900181961</v>
      </c>
      <c r="AT75" s="14">
        <v>123.33995045399999</v>
      </c>
      <c r="AU75" s="14">
        <v>155.807526182</v>
      </c>
      <c r="AV75" s="14">
        <v>190.443767525</v>
      </c>
      <c r="AW75" s="14">
        <v>336.85047924999992</v>
      </c>
      <c r="AX75" s="14">
        <v>84.449454943000006</v>
      </c>
      <c r="AY75" s="14">
        <v>16.131228775</v>
      </c>
      <c r="AZ75" s="14">
        <v>86.120084886000001</v>
      </c>
      <c r="BA75" s="14">
        <v>77.63308649599999</v>
      </c>
      <c r="BB75" s="14">
        <v>137.96406422300001</v>
      </c>
      <c r="BC75" s="14">
        <v>87.395620503999993</v>
      </c>
      <c r="BD75" s="14">
        <v>112.636912162</v>
      </c>
      <c r="BE75" s="14">
        <v>112.16544385099999</v>
      </c>
      <c r="BF75" s="14">
        <v>132.190888226</v>
      </c>
      <c r="BG75" s="14">
        <v>126.123557467</v>
      </c>
      <c r="BH75" s="14">
        <v>165.760528134</v>
      </c>
      <c r="BI75" s="14">
        <v>301.49724188199997</v>
      </c>
      <c r="BJ75" s="14">
        <v>23.030523555999999</v>
      </c>
      <c r="BK75" s="14">
        <v>28.177886548999997</v>
      </c>
      <c r="BL75" s="14">
        <v>49.458922127000001</v>
      </c>
      <c r="BM75" s="14">
        <v>90.153426985999985</v>
      </c>
      <c r="BN75" s="14">
        <v>126.16302429699999</v>
      </c>
      <c r="BO75" s="14">
        <v>66.65602898500002</v>
      </c>
      <c r="BP75" s="14">
        <v>99.977040381999998</v>
      </c>
      <c r="BQ75" s="14">
        <v>106.47525762099998</v>
      </c>
      <c r="BR75" s="14">
        <v>52.223385765000003</v>
      </c>
      <c r="BS75" s="14">
        <v>87.188627942000011</v>
      </c>
      <c r="BT75" s="14">
        <v>161.28281733100005</v>
      </c>
      <c r="BU75" s="14">
        <v>264.40618251600006</v>
      </c>
      <c r="BV75" s="14">
        <v>2.4334052349999995</v>
      </c>
      <c r="BW75" s="14">
        <v>39.361891436999997</v>
      </c>
      <c r="BX75" s="14">
        <v>158.92890780900001</v>
      </c>
      <c r="BY75" s="14">
        <v>115.95848943800003</v>
      </c>
      <c r="BZ75" s="14">
        <v>127.60713335800001</v>
      </c>
      <c r="CA75" s="14">
        <v>129.010081614</v>
      </c>
      <c r="CB75" s="14">
        <v>117.24364557999999</v>
      </c>
      <c r="CC75" s="14">
        <v>179.78183750000002</v>
      </c>
      <c r="CD75" s="14">
        <v>275.06983009999999</v>
      </c>
      <c r="CE75" s="14">
        <v>222.665781262</v>
      </c>
      <c r="CF75" s="14">
        <v>217.18785767299997</v>
      </c>
      <c r="CG75" s="14">
        <v>471.18020032099997</v>
      </c>
      <c r="CH75" s="14">
        <v>26.404467097999998</v>
      </c>
      <c r="CI75" s="14">
        <v>160.07253134299998</v>
      </c>
      <c r="CJ75" s="14">
        <v>93.985145602999992</v>
      </c>
      <c r="CK75" s="14">
        <v>121.31678181899998</v>
      </c>
      <c r="CL75" s="14">
        <v>132.51804582400001</v>
      </c>
      <c r="CM75" s="14">
        <v>145.48265244999999</v>
      </c>
      <c r="CN75" s="14">
        <v>117.34912440799998</v>
      </c>
      <c r="CO75" s="14">
        <v>164.04387502400002</v>
      </c>
      <c r="CP75" s="14">
        <v>192.25946999300001</v>
      </c>
      <c r="CQ75" s="14">
        <v>198.50147553600004</v>
      </c>
      <c r="CR75" s="14">
        <v>280.50958801899992</v>
      </c>
      <c r="CS75" s="14">
        <v>601.48774832300012</v>
      </c>
      <c r="CT75" s="14">
        <v>38.999830975999998</v>
      </c>
      <c r="CU75" s="14">
        <v>88.52373468799999</v>
      </c>
      <c r="CV75" s="14">
        <v>151.87738189800001</v>
      </c>
      <c r="CW75" s="14">
        <v>112.804719017</v>
      </c>
      <c r="CX75" s="14">
        <v>209.86396783799998</v>
      </c>
      <c r="CY75" s="14">
        <v>99.844376190000006</v>
      </c>
      <c r="CZ75" s="14">
        <v>122.69755995099999</v>
      </c>
      <c r="DA75" s="14">
        <v>158.17696225</v>
      </c>
      <c r="DB75" s="14">
        <v>159.86334444100001</v>
      </c>
      <c r="DC75" s="14">
        <v>210.93911162999999</v>
      </c>
      <c r="DD75" s="14">
        <v>340.29838227700003</v>
      </c>
      <c r="DE75" s="14">
        <v>715.34015826899986</v>
      </c>
      <c r="DF75" s="14">
        <v>27.989961966999999</v>
      </c>
      <c r="DG75" s="14">
        <v>55.840026434999999</v>
      </c>
      <c r="DH75" s="14">
        <v>168.07183158500001</v>
      </c>
      <c r="DI75" s="14">
        <v>193.54750977899999</v>
      </c>
      <c r="DJ75" s="14">
        <v>161.55992180099997</v>
      </c>
      <c r="DK75" s="14">
        <v>142.48611322900004</v>
      </c>
      <c r="DL75" s="14">
        <v>241.336999496</v>
      </c>
      <c r="DM75" s="14">
        <v>225.55642982999996</v>
      </c>
      <c r="DN75" s="14">
        <v>171.475635385</v>
      </c>
      <c r="DO75" s="14">
        <v>154.13650886399998</v>
      </c>
      <c r="DP75" s="14">
        <v>632.27628020599991</v>
      </c>
      <c r="DQ75" s="14">
        <v>677.19282081800009</v>
      </c>
      <c r="DR75" s="14">
        <v>278.946520013</v>
      </c>
      <c r="DS75" s="14">
        <v>137.94995700999999</v>
      </c>
      <c r="DT75" s="14">
        <v>219.56495972499999</v>
      </c>
      <c r="DU75" s="14">
        <v>162.006314737</v>
      </c>
      <c r="DV75" s="14">
        <v>175.02207133499999</v>
      </c>
      <c r="DW75" s="14">
        <v>138.888926191</v>
      </c>
      <c r="DX75" s="14">
        <v>165.119943581</v>
      </c>
      <c r="DY75" s="14">
        <v>87.156295653000001</v>
      </c>
      <c r="DZ75" s="14">
        <v>211.42619591400003</v>
      </c>
      <c r="EA75" s="14">
        <v>264.69796202400005</v>
      </c>
      <c r="EB75" s="14">
        <v>358.41459278200006</v>
      </c>
      <c r="EC75" s="14">
        <v>698.37491342699991</v>
      </c>
      <c r="ED75" s="14">
        <v>52.945668927</v>
      </c>
      <c r="EE75" s="14">
        <v>56.095149533000011</v>
      </c>
      <c r="EF75" s="14">
        <v>205.67466253500004</v>
      </c>
      <c r="EG75" s="14">
        <v>189.85900907600001</v>
      </c>
      <c r="EH75" s="14">
        <v>269.57559719200003</v>
      </c>
      <c r="EI75" s="14">
        <v>165.00497676500001</v>
      </c>
      <c r="EJ75" s="14">
        <v>323.142243173</v>
      </c>
      <c r="EK75" s="14">
        <v>237.26014705699998</v>
      </c>
      <c r="EL75" s="14">
        <v>288.17996544300001</v>
      </c>
      <c r="EM75" s="14">
        <v>281.21866969899992</v>
      </c>
      <c r="EN75" s="14">
        <v>367.3113353710001</v>
      </c>
      <c r="EO75" s="14">
        <v>823.56689444299991</v>
      </c>
      <c r="EP75" s="14">
        <v>69.263806791999997</v>
      </c>
      <c r="EQ75" s="14">
        <v>262.49569363399996</v>
      </c>
      <c r="ER75" s="14">
        <v>231.12052916699997</v>
      </c>
      <c r="ES75" s="14">
        <v>268.15301178800001</v>
      </c>
      <c r="ET75" s="14">
        <v>247.42495885400001</v>
      </c>
      <c r="EU75" s="14">
        <v>222.983234219</v>
      </c>
      <c r="EV75" s="14">
        <v>283.35685658799997</v>
      </c>
      <c r="EW75" s="14">
        <v>309.21850813400005</v>
      </c>
      <c r="EX75" s="14">
        <v>383.59698211199998</v>
      </c>
      <c r="EY75" s="14">
        <v>422.25078150800005</v>
      </c>
      <c r="EZ75" s="14">
        <v>368.12410996799991</v>
      </c>
      <c r="FA75" s="14">
        <v>654.88523073199997</v>
      </c>
      <c r="FB75" s="14">
        <v>36.879908792000002</v>
      </c>
      <c r="FC75" s="14">
        <v>213.58961624799997</v>
      </c>
      <c r="FD75" s="14">
        <v>282.23193770999995</v>
      </c>
      <c r="FE75" s="14">
        <v>278.27646733200004</v>
      </c>
      <c r="FF75" s="14">
        <v>467.58613165400004</v>
      </c>
      <c r="FG75" s="14">
        <v>384.62001471700006</v>
      </c>
      <c r="FH75" s="14">
        <v>406.31616585100005</v>
      </c>
      <c r="FI75" s="14">
        <v>416.018964246</v>
      </c>
      <c r="FJ75" s="14">
        <v>360.55494450600003</v>
      </c>
      <c r="FK75" s="14">
        <v>564.43493971700002</v>
      </c>
      <c r="FL75" s="14">
        <v>408.88071525399999</v>
      </c>
      <c r="FM75" s="14">
        <v>642.51544618700007</v>
      </c>
      <c r="FN75" s="14">
        <v>377.38726643199993</v>
      </c>
      <c r="FO75" s="14">
        <v>246.04209094299995</v>
      </c>
      <c r="FP75" s="14">
        <v>462.29075959799997</v>
      </c>
      <c r="FQ75" s="14">
        <v>385.76112591000003</v>
      </c>
      <c r="FR75" s="14">
        <v>463.85366401099998</v>
      </c>
      <c r="FS75" s="14">
        <v>315.89029522100003</v>
      </c>
      <c r="FT75" s="14">
        <v>290.9375354309999</v>
      </c>
      <c r="FU75" s="14">
        <v>545.35317498000006</v>
      </c>
      <c r="FV75" s="14">
        <v>427.25114017100003</v>
      </c>
      <c r="FW75" s="14">
        <v>466.31516706200006</v>
      </c>
      <c r="FX75" s="14">
        <v>512.40090560999988</v>
      </c>
      <c r="FY75" s="14">
        <v>812.53227996900011</v>
      </c>
      <c r="FZ75" s="14">
        <v>163.28466318200003</v>
      </c>
      <c r="GA75" s="14">
        <v>130.31322017799999</v>
      </c>
      <c r="GB75" s="6">
        <v>297.894495947</v>
      </c>
      <c r="GC75" s="6">
        <v>593.655235737</v>
      </c>
      <c r="GD75" s="6">
        <v>462.35329207599995</v>
      </c>
      <c r="GE75" s="6">
        <v>370.01878830200013</v>
      </c>
      <c r="GF75" s="6">
        <v>481.223147294</v>
      </c>
      <c r="GG75" s="6">
        <v>312.68751395099997</v>
      </c>
      <c r="GH75" s="6">
        <v>229.49878952700001</v>
      </c>
      <c r="GI75" s="6">
        <v>323.13500120800001</v>
      </c>
      <c r="GJ75" s="6">
        <v>443.91570347599998</v>
      </c>
      <c r="GK75" s="6">
        <v>844.87622486299995</v>
      </c>
      <c r="GL75" s="7">
        <v>101.255398951</v>
      </c>
      <c r="GM75" s="7">
        <v>205.75383905699999</v>
      </c>
      <c r="GN75" s="7">
        <v>521.68786792699996</v>
      </c>
      <c r="GO75" s="7">
        <v>399.27938122399996</v>
      </c>
      <c r="GP75" s="7">
        <v>479.38074749899999</v>
      </c>
      <c r="GQ75" s="7">
        <v>412.238891927</v>
      </c>
      <c r="GR75" s="7">
        <v>517.50102718200003</v>
      </c>
      <c r="GS75" s="7">
        <v>652.1039243890001</v>
      </c>
      <c r="GT75" s="7">
        <v>594.02446244900011</v>
      </c>
      <c r="GU75" s="7">
        <v>712.83723709200001</v>
      </c>
      <c r="GV75" s="7">
        <v>482.47872591000009</v>
      </c>
      <c r="GW75" s="7">
        <v>962.9292404470001</v>
      </c>
      <c r="GX75" s="156">
        <v>184.45806172799996</v>
      </c>
      <c r="GY75" s="156">
        <v>323.66625989699997</v>
      </c>
      <c r="GZ75" s="156">
        <v>745.78827330299987</v>
      </c>
      <c r="HA75" s="156">
        <v>616.5801459180002</v>
      </c>
      <c r="HB75" s="156">
        <v>531.32989416200007</v>
      </c>
      <c r="HC75" s="156">
        <v>628.71745793999992</v>
      </c>
      <c r="HD75" s="156">
        <v>411.97029782300007</v>
      </c>
      <c r="HE75" s="156">
        <v>472.35451294299997</v>
      </c>
      <c r="HF75" s="156">
        <v>489.86777134100009</v>
      </c>
      <c r="HG75" s="156">
        <v>647.77833204499996</v>
      </c>
      <c r="HH75" s="156">
        <v>531.89577888399992</v>
      </c>
      <c r="HI75" s="156">
        <v>2249.6624149620002</v>
      </c>
      <c r="HJ75" s="161">
        <v>56.722097298999984</v>
      </c>
      <c r="HK75" s="161">
        <v>256.12129134700001</v>
      </c>
      <c r="HL75" s="161">
        <v>446.67393295800002</v>
      </c>
      <c r="HM75" s="161">
        <v>561.97159128399994</v>
      </c>
      <c r="HN75" s="161">
        <v>446.34024823800002</v>
      </c>
      <c r="HO75" s="161">
        <v>477.93062447399984</v>
      </c>
      <c r="HP75" s="161">
        <v>513.66646919300001</v>
      </c>
      <c r="HQ75" s="161">
        <v>512.26262429299993</v>
      </c>
      <c r="HR75" s="161">
        <v>659.71209988299995</v>
      </c>
      <c r="HS75" s="161">
        <v>660.28680381399988</v>
      </c>
      <c r="HT75" s="161">
        <v>482.92633577599997</v>
      </c>
      <c r="HU75" s="161">
        <v>1715.978650219</v>
      </c>
      <c r="HV75" s="161">
        <v>148.23167074600002</v>
      </c>
      <c r="HW75" s="161">
        <v>566.42913321299989</v>
      </c>
      <c r="HX75" s="161">
        <v>485.77311215999976</v>
      </c>
      <c r="HY75" s="161">
        <v>626.19290550199992</v>
      </c>
      <c r="HZ75" s="161">
        <v>435.90611576099997</v>
      </c>
      <c r="IA75" s="161">
        <v>549.22808893900014</v>
      </c>
      <c r="IB75" s="161">
        <v>599.64698422399999</v>
      </c>
      <c r="IC75" s="161">
        <v>618.97392008700001</v>
      </c>
      <c r="ID75" s="161">
        <v>648.02599124599999</v>
      </c>
      <c r="IE75" s="161">
        <v>1008.8468665370001</v>
      </c>
      <c r="IF75" s="161">
        <v>606.27433354000004</v>
      </c>
      <c r="IG75" s="161">
        <v>1239.5135494280003</v>
      </c>
      <c r="IH75" s="161">
        <v>308.62149716700003</v>
      </c>
      <c r="II75" s="161">
        <v>527.13948275999996</v>
      </c>
      <c r="IJ75" s="161">
        <v>474.64080677700008</v>
      </c>
      <c r="IK75" s="161">
        <v>860.44673445399997</v>
      </c>
      <c r="IL75" s="161">
        <v>347.91515812999995</v>
      </c>
      <c r="IM75" s="161">
        <v>326.91210064699999</v>
      </c>
      <c r="IN75" s="161">
        <v>592.40043401200001</v>
      </c>
      <c r="IO75" s="161">
        <v>288.8359776530001</v>
      </c>
      <c r="IP75" s="161">
        <v>261.40965575799999</v>
      </c>
      <c r="IQ75" s="161">
        <v>596.22092383000006</v>
      </c>
      <c r="IR75" s="161">
        <v>883.52175959600004</v>
      </c>
      <c r="IS75" s="161">
        <v>2250.0884096539999</v>
      </c>
      <c r="IT75" s="156">
        <v>33.694866810000001</v>
      </c>
      <c r="IU75" s="156">
        <v>111.44811590300004</v>
      </c>
      <c r="IV75" s="156">
        <v>464.98149370800007</v>
      </c>
      <c r="IW75" s="156">
        <v>604.62276099900009</v>
      </c>
      <c r="IX75" s="156">
        <v>499.62814789699996</v>
      </c>
      <c r="IY75" s="156">
        <v>473.88904741100009</v>
      </c>
      <c r="IZ75" s="156">
        <v>714.07327816199984</v>
      </c>
      <c r="JA75" s="156"/>
      <c r="JB75" s="156"/>
      <c r="JC75" s="156"/>
      <c r="JD75" s="156"/>
      <c r="JE75" s="156"/>
    </row>
    <row r="76" spans="1:265" x14ac:dyDescent="0.25">
      <c r="A76" s="13" t="s">
        <v>53</v>
      </c>
      <c r="B76" s="14">
        <v>0</v>
      </c>
      <c r="C76" s="14">
        <v>1.848E-2</v>
      </c>
      <c r="D76" s="14">
        <v>0.37998750000000003</v>
      </c>
      <c r="E76" s="14">
        <v>0.42924175000000003</v>
      </c>
      <c r="F76" s="14">
        <v>4.3137162999999999E-2</v>
      </c>
      <c r="G76" s="14">
        <v>0</v>
      </c>
      <c r="H76" s="14">
        <v>0.34254203500000002</v>
      </c>
      <c r="I76" s="14">
        <v>0.29714200000000002</v>
      </c>
      <c r="J76" s="14">
        <v>1.6995E-2</v>
      </c>
      <c r="K76" s="14">
        <v>1.4826600000000001</v>
      </c>
      <c r="L76" s="14">
        <v>0.25438</v>
      </c>
      <c r="M76" s="14">
        <v>0.28436700000000004</v>
      </c>
      <c r="N76" s="14">
        <v>0</v>
      </c>
      <c r="O76" s="14">
        <v>0.6</v>
      </c>
      <c r="P76" s="14">
        <v>1.0649999999999999</v>
      </c>
      <c r="Q76" s="14">
        <v>0.3</v>
      </c>
      <c r="R76" s="14">
        <v>0.22139900399999998</v>
      </c>
      <c r="S76" s="14">
        <v>0</v>
      </c>
      <c r="T76" s="14">
        <v>1.215249</v>
      </c>
      <c r="U76" s="14">
        <v>0</v>
      </c>
      <c r="V76" s="14">
        <v>1.2937077999999999E-2</v>
      </c>
      <c r="W76" s="14">
        <v>2.5</v>
      </c>
      <c r="X76" s="14">
        <v>0.63047770000000003</v>
      </c>
      <c r="Y76" s="14">
        <v>0.25914999999999999</v>
      </c>
      <c r="Z76" s="14">
        <v>0</v>
      </c>
      <c r="AA76" s="14">
        <v>0</v>
      </c>
      <c r="AB76" s="14">
        <v>0</v>
      </c>
      <c r="AC76" s="14">
        <v>0</v>
      </c>
      <c r="AD76" s="14">
        <v>1.929874002</v>
      </c>
      <c r="AE76" s="14">
        <v>1.0294853350000002</v>
      </c>
      <c r="AF76" s="14">
        <v>0.45</v>
      </c>
      <c r="AG76" s="14">
        <v>0.75381058999999995</v>
      </c>
      <c r="AH76" s="14">
        <v>0.7151594</v>
      </c>
      <c r="AI76" s="14">
        <v>0.71749130699999997</v>
      </c>
      <c r="AJ76" s="14">
        <v>3.0900635159999998</v>
      </c>
      <c r="AK76" s="14">
        <v>10.938877058999999</v>
      </c>
      <c r="AL76" s="14">
        <v>1.2</v>
      </c>
      <c r="AM76" s="14">
        <v>1.784</v>
      </c>
      <c r="AN76" s="14">
        <v>0.56299999999999994</v>
      </c>
      <c r="AO76" s="14">
        <v>0.7</v>
      </c>
      <c r="AP76" s="14">
        <v>0.43466534000000001</v>
      </c>
      <c r="AQ76" s="14">
        <v>0.75385000000000002</v>
      </c>
      <c r="AR76" s="14">
        <v>0.40988870000000005</v>
      </c>
      <c r="AS76" s="14">
        <v>0.70529599999999992</v>
      </c>
      <c r="AT76" s="14">
        <v>-6.5532900000000019E-2</v>
      </c>
      <c r="AU76" s="14">
        <v>0</v>
      </c>
      <c r="AV76" s="14">
        <v>6.958884726</v>
      </c>
      <c r="AW76" s="14">
        <v>12.004031938000001</v>
      </c>
      <c r="AX76" s="14">
        <v>0</v>
      </c>
      <c r="AY76" s="14">
        <v>0</v>
      </c>
      <c r="AZ76" s="14">
        <v>2.7</v>
      </c>
      <c r="BA76" s="14">
        <v>2.44</v>
      </c>
      <c r="BB76" s="14">
        <v>3.95999349</v>
      </c>
      <c r="BC76" s="14">
        <v>1.0699997919999999</v>
      </c>
      <c r="BD76" s="14">
        <v>1.069996392</v>
      </c>
      <c r="BE76" s="14">
        <v>15.973812202000001</v>
      </c>
      <c r="BF76" s="14">
        <v>7.9237917250000001</v>
      </c>
      <c r="BG76" s="14">
        <v>4.8844904680000001</v>
      </c>
      <c r="BH76" s="14">
        <v>1.00687412</v>
      </c>
      <c r="BI76" s="14">
        <v>46.503125439999998</v>
      </c>
      <c r="BJ76" s="14">
        <v>0</v>
      </c>
      <c r="BK76" s="14">
        <v>3.0881999999999996</v>
      </c>
      <c r="BL76" s="14">
        <v>4.1349999999999998</v>
      </c>
      <c r="BM76" s="14">
        <v>9.9494091739999995</v>
      </c>
      <c r="BN76" s="14">
        <v>2.157539146</v>
      </c>
      <c r="BO76" s="14">
        <v>9.4771887110000002</v>
      </c>
      <c r="BP76" s="14">
        <v>41.722483097999998</v>
      </c>
      <c r="BQ76" s="14">
        <v>2.5936700019999996</v>
      </c>
      <c r="BR76" s="14">
        <v>0.93946532400000005</v>
      </c>
      <c r="BS76" s="14">
        <v>-1.2866302189999999</v>
      </c>
      <c r="BT76" s="14">
        <v>0</v>
      </c>
      <c r="BU76" s="14">
        <v>18.983933287999999</v>
      </c>
      <c r="BV76" s="14">
        <v>0</v>
      </c>
      <c r="BW76" s="14">
        <v>0</v>
      </c>
      <c r="BX76" s="14">
        <v>0</v>
      </c>
      <c r="BY76" s="14">
        <v>0.17172000000000001</v>
      </c>
      <c r="BZ76" s="14">
        <v>0.02</v>
      </c>
      <c r="CA76" s="14">
        <v>1.46E-2</v>
      </c>
      <c r="CB76" s="14">
        <v>3.5387000000000059E-4</v>
      </c>
      <c r="CC76" s="14">
        <v>0.1145306</v>
      </c>
      <c r="CD76" s="14">
        <v>1.3567576959999998</v>
      </c>
      <c r="CE76" s="14">
        <v>4.7599999999999995E-3</v>
      </c>
      <c r="CF76" s="14">
        <v>3.7964482410000002</v>
      </c>
      <c r="CG76" s="14">
        <v>13.111510573</v>
      </c>
      <c r="CH76" s="14">
        <v>0</v>
      </c>
      <c r="CI76" s="14">
        <v>0</v>
      </c>
      <c r="CJ76" s="14">
        <v>0</v>
      </c>
      <c r="CK76" s="14">
        <v>7.8226091560000004</v>
      </c>
      <c r="CL76" s="14">
        <v>7.1449717879999994</v>
      </c>
      <c r="CM76" s="14">
        <v>1.369547721</v>
      </c>
      <c r="CN76" s="14">
        <v>0.23635600500000001</v>
      </c>
      <c r="CO76" s="14">
        <v>1.7965741</v>
      </c>
      <c r="CP76" s="14">
        <v>0.20761000000000002</v>
      </c>
      <c r="CQ76" s="14">
        <v>4.2294635899999999</v>
      </c>
      <c r="CR76" s="14">
        <v>3.1282106399999998</v>
      </c>
      <c r="CS76" s="14">
        <v>6.6568704869999991</v>
      </c>
      <c r="CT76" s="14">
        <v>0</v>
      </c>
      <c r="CU76" s="14">
        <v>0</v>
      </c>
      <c r="CV76" s="14">
        <v>0</v>
      </c>
      <c r="CW76" s="14">
        <v>0</v>
      </c>
      <c r="CX76" s="14">
        <v>11.16289224</v>
      </c>
      <c r="CY76" s="14">
        <v>4.7935224820000002</v>
      </c>
      <c r="CZ76" s="14">
        <v>1.9864335610000001</v>
      </c>
      <c r="DA76" s="14">
        <v>1.0498499999999999</v>
      </c>
      <c r="DB76" s="14">
        <v>0</v>
      </c>
      <c r="DC76" s="14">
        <v>3.5362</v>
      </c>
      <c r="DD76" s="14">
        <v>0.89883834200000001</v>
      </c>
      <c r="DE76" s="14">
        <v>21.297180430000001</v>
      </c>
      <c r="DF76" s="14">
        <v>0</v>
      </c>
      <c r="DG76" s="14">
        <v>1.7727956999999999</v>
      </c>
      <c r="DH76" s="14">
        <v>0</v>
      </c>
      <c r="DI76" s="14">
        <v>0</v>
      </c>
      <c r="DJ76" s="14">
        <v>0.16200000000000001</v>
      </c>
      <c r="DK76" s="14">
        <v>1.3808909999999999</v>
      </c>
      <c r="DL76" s="14">
        <v>3.532</v>
      </c>
      <c r="DM76" s="14">
        <v>0.77012099999999994</v>
      </c>
      <c r="DN76" s="14">
        <v>7.6054643799999999</v>
      </c>
      <c r="DO76" s="14">
        <v>-7.4435379999999995E-2</v>
      </c>
      <c r="DP76" s="14">
        <v>11.617795585</v>
      </c>
      <c r="DQ76" s="14">
        <v>3.6956514299999998</v>
      </c>
      <c r="DR76" s="14">
        <v>0</v>
      </c>
      <c r="DS76" s="14">
        <v>6.5284861030000005</v>
      </c>
      <c r="DT76" s="14">
        <v>0</v>
      </c>
      <c r="DU76" s="14">
        <v>2.2526534360000001</v>
      </c>
      <c r="DV76" s="14">
        <v>2.3947135159999999</v>
      </c>
      <c r="DW76" s="14">
        <v>4.0022742999999998</v>
      </c>
      <c r="DX76" s="14">
        <v>0.63945619999999992</v>
      </c>
      <c r="DY76" s="14">
        <v>0.94999449999999996</v>
      </c>
      <c r="DZ76" s="14">
        <v>3.5205495800000004</v>
      </c>
      <c r="EA76" s="14">
        <v>1.5993865279999999</v>
      </c>
      <c r="EB76" s="14">
        <v>1.7335551600000001</v>
      </c>
      <c r="EC76" s="14">
        <v>1.898434</v>
      </c>
      <c r="ED76" s="14">
        <v>0</v>
      </c>
      <c r="EE76" s="14">
        <v>0</v>
      </c>
      <c r="EF76" s="14">
        <v>8.2554122400000001</v>
      </c>
      <c r="EG76" s="14">
        <v>4.2464294799999998</v>
      </c>
      <c r="EH76" s="14">
        <v>2.7375181899999999</v>
      </c>
      <c r="EI76" s="14">
        <v>0.86584320000000004</v>
      </c>
      <c r="EJ76" s="14">
        <v>0</v>
      </c>
      <c r="EK76" s="14">
        <v>0.32200000000000001</v>
      </c>
      <c r="EL76" s="14">
        <v>4.5438349999999996</v>
      </c>
      <c r="EM76" s="14">
        <v>4.377205</v>
      </c>
      <c r="EN76" s="14">
        <v>1.3560380000000001</v>
      </c>
      <c r="EO76" s="14">
        <v>7.1130597099999999</v>
      </c>
      <c r="EP76" s="14">
        <v>0</v>
      </c>
      <c r="EQ76" s="14">
        <v>1.4944069999999998</v>
      </c>
      <c r="ER76" s="14">
        <v>0.88500000000000001</v>
      </c>
      <c r="ES76" s="14">
        <v>1.2669E-2</v>
      </c>
      <c r="ET76" s="14">
        <v>4.3440000000000006E-3</v>
      </c>
      <c r="EU76" s="14">
        <v>0.68782836000000003</v>
      </c>
      <c r="EV76" s="14">
        <v>3.4222999999999999</v>
      </c>
      <c r="EW76" s="14">
        <v>2.2061850000000001</v>
      </c>
      <c r="EX76" s="14">
        <v>0</v>
      </c>
      <c r="EY76" s="14">
        <v>2.5460889</v>
      </c>
      <c r="EZ76" s="14">
        <v>9.1561710000000005</v>
      </c>
      <c r="FA76" s="14">
        <v>5.705941739</v>
      </c>
      <c r="FB76" s="14">
        <v>0</v>
      </c>
      <c r="FC76" s="14">
        <v>0.54041469800000008</v>
      </c>
      <c r="FD76" s="14">
        <v>7.8959740160000003</v>
      </c>
      <c r="FE76" s="14">
        <v>1.9948608400000003</v>
      </c>
      <c r="FF76" s="14">
        <v>2.6293722920000002</v>
      </c>
      <c r="FG76" s="14">
        <v>8.6935747450000012</v>
      </c>
      <c r="FH76" s="14">
        <v>2.2931642460000004</v>
      </c>
      <c r="FI76" s="14">
        <v>3.0793484059999998</v>
      </c>
      <c r="FJ76" s="14">
        <v>4.6584197840000003</v>
      </c>
      <c r="FK76" s="14">
        <v>1.01722432</v>
      </c>
      <c r="FL76" s="14">
        <v>0.58699792399999995</v>
      </c>
      <c r="FM76" s="14">
        <v>7.485345079</v>
      </c>
      <c r="FN76" s="14">
        <v>1.8774609539999998</v>
      </c>
      <c r="FO76" s="14">
        <v>0.29292894999999997</v>
      </c>
      <c r="FP76" s="14">
        <v>8.2002986400000015</v>
      </c>
      <c r="FQ76" s="14">
        <v>1.336763728</v>
      </c>
      <c r="FR76" s="14">
        <v>2.7202892099999998</v>
      </c>
      <c r="FS76" s="14">
        <v>4.2770618559999996</v>
      </c>
      <c r="FT76" s="14">
        <v>0</v>
      </c>
      <c r="FU76" s="14">
        <v>5.0301600000000005E-3</v>
      </c>
      <c r="FV76" s="14">
        <v>4.0373616750000005</v>
      </c>
      <c r="FW76" s="14">
        <v>5.0147191229999999</v>
      </c>
      <c r="FX76" s="14">
        <v>0.96452317600000004</v>
      </c>
      <c r="FY76" s="14">
        <v>3.8352683809999997</v>
      </c>
      <c r="FZ76" s="14">
        <v>10.766047057</v>
      </c>
      <c r="GA76" s="14">
        <v>4.6401649999999997</v>
      </c>
      <c r="GB76" s="6">
        <v>3.0767725850000001</v>
      </c>
      <c r="GC76" s="6">
        <v>5.1386337160000002</v>
      </c>
      <c r="GD76" s="6">
        <v>0.75359081999999999</v>
      </c>
      <c r="GE76" s="6">
        <v>1.5386815709999999</v>
      </c>
      <c r="GF76" s="6">
        <v>0.90226373999999998</v>
      </c>
      <c r="GG76" s="6">
        <v>2.5281649869999998</v>
      </c>
      <c r="GH76" s="6">
        <v>1.3836353949999998</v>
      </c>
      <c r="GI76" s="6">
        <v>0.349798</v>
      </c>
      <c r="GJ76" s="6">
        <v>1.5649523509999999</v>
      </c>
      <c r="GK76" s="6">
        <v>2.4887598399999997</v>
      </c>
      <c r="GL76" s="7">
        <v>13.627862559999999</v>
      </c>
      <c r="GM76" s="7">
        <v>-3.8593582</v>
      </c>
      <c r="GN76" s="7">
        <v>7.9295393999999995</v>
      </c>
      <c r="GO76" s="7">
        <v>4.3307510279999999</v>
      </c>
      <c r="GP76" s="7">
        <v>1.5065429460000002</v>
      </c>
      <c r="GQ76" s="7">
        <v>5.9921609130000002</v>
      </c>
      <c r="GR76" s="7">
        <v>1.231003638</v>
      </c>
      <c r="GS76" s="7">
        <v>3.257344834</v>
      </c>
      <c r="GT76" s="7">
        <v>1.4367948109999999</v>
      </c>
      <c r="GU76" s="7">
        <v>2.2843046760000001</v>
      </c>
      <c r="GV76" s="7">
        <v>2.0164478020000001</v>
      </c>
      <c r="GW76" s="7">
        <v>6.7485017629999993</v>
      </c>
      <c r="GX76" s="156">
        <v>7.6946760000000003</v>
      </c>
      <c r="GY76" s="156">
        <v>6.1810088530000007</v>
      </c>
      <c r="GZ76" s="156">
        <v>1.2058228309999999</v>
      </c>
      <c r="HA76" s="156">
        <v>8.6636911770000005</v>
      </c>
      <c r="HB76" s="156">
        <v>1.7759762510000001</v>
      </c>
      <c r="HC76" s="156">
        <v>5.2953755610000002</v>
      </c>
      <c r="HD76" s="156">
        <v>0.60692312700000006</v>
      </c>
      <c r="HE76" s="156">
        <v>2.544218565</v>
      </c>
      <c r="HF76" s="156">
        <v>2.979952634</v>
      </c>
      <c r="HG76" s="156">
        <v>8.6924049949999986</v>
      </c>
      <c r="HH76" s="156">
        <v>11.539191011000002</v>
      </c>
      <c r="HI76" s="156">
        <v>6.7265083969999999</v>
      </c>
      <c r="HJ76" s="161">
        <v>4.3542000000000004E-2</v>
      </c>
      <c r="HK76" s="161">
        <v>0.7568720000000001</v>
      </c>
      <c r="HL76" s="161">
        <v>0.46079100000000001</v>
      </c>
      <c r="HM76" s="161">
        <v>10.144334120000002</v>
      </c>
      <c r="HN76" s="161">
        <v>0.96133499999999994</v>
      </c>
      <c r="HO76" s="161">
        <v>2.3693932499999999</v>
      </c>
      <c r="HP76" s="161">
        <v>3.2376322160000002</v>
      </c>
      <c r="HQ76" s="161">
        <v>1.9102858070000002</v>
      </c>
      <c r="HR76" s="161">
        <v>1.5840022660000002</v>
      </c>
      <c r="HS76" s="161">
        <v>0.49872349999999999</v>
      </c>
      <c r="HT76" s="161">
        <v>1.4488558439999999</v>
      </c>
      <c r="HU76" s="161">
        <v>9.4411769999999997</v>
      </c>
      <c r="HV76" s="161">
        <v>2.1793645239999999</v>
      </c>
      <c r="HW76" s="161">
        <v>0.22769010000000001</v>
      </c>
      <c r="HX76" s="161">
        <v>2.4427370179999999</v>
      </c>
      <c r="HY76" s="161">
        <v>9.3524768330000008</v>
      </c>
      <c r="HZ76" s="161">
        <v>10.259962139000001</v>
      </c>
      <c r="IA76" s="161">
        <v>3.4304171329999997</v>
      </c>
      <c r="IB76" s="161">
        <v>7.1805794249999995</v>
      </c>
      <c r="IC76" s="161">
        <v>1.574900846</v>
      </c>
      <c r="ID76" s="161">
        <v>5.0043119999999996</v>
      </c>
      <c r="IE76" s="161">
        <v>1.1074111499999999</v>
      </c>
      <c r="IF76" s="161">
        <v>2.6037714999999997</v>
      </c>
      <c r="IG76" s="161">
        <v>7.8120974799999994</v>
      </c>
      <c r="IH76" s="161">
        <v>0</v>
      </c>
      <c r="II76" s="161">
        <v>8.3356497219999994</v>
      </c>
      <c r="IJ76" s="161">
        <v>2.422942682</v>
      </c>
      <c r="IK76" s="161">
        <v>2.5699564700000002</v>
      </c>
      <c r="IL76" s="161">
        <v>15.755798500000001</v>
      </c>
      <c r="IM76" s="161">
        <v>5.3175095899999993</v>
      </c>
      <c r="IN76" s="161">
        <v>10.479464381000001</v>
      </c>
      <c r="IO76" s="161">
        <v>7.5623311209999997</v>
      </c>
      <c r="IP76" s="161">
        <v>3.1239250000000003</v>
      </c>
      <c r="IQ76" s="161">
        <v>5.5131234809999992</v>
      </c>
      <c r="IR76" s="161">
        <v>5.7114250000000002</v>
      </c>
      <c r="IS76" s="161">
        <v>6.603900361</v>
      </c>
      <c r="IT76" s="156">
        <v>3.3469584000000001</v>
      </c>
      <c r="IU76" s="156">
        <v>8.8194265639999987</v>
      </c>
      <c r="IV76" s="156">
        <v>3.9513418699999998</v>
      </c>
      <c r="IW76" s="156">
        <v>8.3171109249999997</v>
      </c>
      <c r="IX76" s="156">
        <v>8.4574542649999991</v>
      </c>
      <c r="IY76" s="156">
        <v>4.8409505489999995</v>
      </c>
      <c r="IZ76" s="156">
        <v>1.203510503</v>
      </c>
      <c r="JA76" s="156"/>
      <c r="JB76" s="156"/>
      <c r="JC76" s="156"/>
      <c r="JD76" s="156"/>
      <c r="JE76" s="156"/>
    </row>
    <row r="77" spans="1:265" ht="13.9" customHeight="1" x14ac:dyDescent="0.25">
      <c r="A77" s="13" t="s">
        <v>54</v>
      </c>
      <c r="B77" s="14"/>
      <c r="C77" s="14"/>
      <c r="D77" s="14"/>
      <c r="E77" s="14"/>
      <c r="F77" s="14"/>
      <c r="G77" s="14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/>
      <c r="AD77" s="14"/>
      <c r="AE77" s="14"/>
      <c r="AF77" s="14"/>
      <c r="AG77" s="14"/>
      <c r="AH77" s="14"/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  <c r="AZ77" s="14"/>
      <c r="BA77" s="14"/>
      <c r="BB77" s="14"/>
      <c r="BC77" s="14"/>
      <c r="BD77" s="14"/>
      <c r="BE77" s="14"/>
      <c r="BF77" s="14"/>
      <c r="BG77" s="14"/>
      <c r="BH77" s="14"/>
      <c r="BI77" s="14"/>
      <c r="BJ77" s="14"/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  <c r="BY77" s="14"/>
      <c r="BZ77" s="14"/>
      <c r="CA77" s="14"/>
      <c r="CB77" s="14"/>
      <c r="CC77" s="14"/>
      <c r="CD77" s="14"/>
      <c r="CE77" s="14"/>
      <c r="CF77" s="14"/>
      <c r="CG77" s="14"/>
      <c r="CH77" s="14"/>
      <c r="CI77" s="14"/>
      <c r="CJ77" s="14"/>
      <c r="CK77" s="14"/>
      <c r="CL77" s="14"/>
      <c r="CM77" s="14"/>
      <c r="CN77" s="14"/>
      <c r="CO77" s="14"/>
      <c r="CP77" s="14"/>
      <c r="CQ77" s="14"/>
      <c r="CR77" s="14"/>
      <c r="CS77" s="14"/>
      <c r="CT77" s="14"/>
      <c r="CU77" s="14"/>
      <c r="CV77" s="14"/>
      <c r="CW77" s="14"/>
      <c r="CX77" s="14"/>
      <c r="CY77" s="14"/>
      <c r="CZ77" s="14"/>
      <c r="DA77" s="14"/>
      <c r="DB77" s="14"/>
      <c r="DC77" s="14"/>
      <c r="DD77" s="14"/>
      <c r="DE77" s="14"/>
      <c r="DF77" s="14"/>
      <c r="DG77" s="14"/>
      <c r="DH77" s="14"/>
      <c r="DI77" s="14"/>
      <c r="DJ77" s="14"/>
      <c r="DK77" s="14"/>
      <c r="DL77" s="14"/>
      <c r="DM77" s="14"/>
      <c r="DN77" s="14"/>
      <c r="DO77" s="14"/>
      <c r="DP77" s="14"/>
      <c r="DQ77" s="14"/>
      <c r="DR77" s="14"/>
      <c r="DS77" s="14"/>
      <c r="DT77" s="14"/>
      <c r="DU77" s="14"/>
      <c r="DV77" s="14"/>
      <c r="DW77" s="14"/>
      <c r="DX77" s="14"/>
      <c r="DY77" s="14"/>
      <c r="DZ77" s="14"/>
      <c r="EA77" s="14"/>
      <c r="EB77" s="14"/>
      <c r="EC77" s="14"/>
      <c r="ED77" s="14"/>
      <c r="EE77" s="14"/>
      <c r="EF77" s="14"/>
      <c r="EG77" s="14"/>
      <c r="EH77" s="14"/>
      <c r="EI77" s="14"/>
      <c r="EJ77" s="14"/>
      <c r="EK77" s="14"/>
      <c r="EL77" s="14"/>
      <c r="EM77" s="14"/>
      <c r="EN77" s="14"/>
      <c r="EO77" s="14"/>
      <c r="EP77" s="14"/>
      <c r="EQ77" s="14"/>
      <c r="ER77" s="14"/>
      <c r="ES77" s="14"/>
      <c r="ET77" s="14"/>
      <c r="EU77" s="14"/>
      <c r="EV77" s="14"/>
      <c r="EW77" s="14"/>
      <c r="EX77" s="14"/>
      <c r="EY77" s="14"/>
      <c r="EZ77" s="14"/>
      <c r="FA77" s="14"/>
      <c r="FB77" s="14"/>
      <c r="FC77" s="14"/>
      <c r="FD77" s="14"/>
      <c r="FE77" s="14"/>
      <c r="FF77" s="14"/>
      <c r="FG77" s="14"/>
      <c r="FH77" s="14"/>
      <c r="FI77" s="14"/>
      <c r="FJ77" s="14"/>
      <c r="FK77" s="14"/>
      <c r="FL77" s="14"/>
      <c r="FM77" s="14"/>
      <c r="FN77" s="14"/>
      <c r="FO77" s="14"/>
      <c r="FP77" s="14"/>
      <c r="FQ77" s="14"/>
      <c r="FR77" s="14"/>
      <c r="FS77" s="14"/>
      <c r="FT77" s="14"/>
      <c r="FU77" s="14"/>
      <c r="FV77" s="14"/>
      <c r="FW77" s="14"/>
      <c r="FX77" s="14"/>
      <c r="FY77" s="14"/>
      <c r="FZ77" s="14">
        <v>0</v>
      </c>
      <c r="GA77" s="14">
        <v>0</v>
      </c>
      <c r="GB77" s="6">
        <v>0</v>
      </c>
      <c r="GC77" s="6">
        <v>0</v>
      </c>
      <c r="GD77" s="6">
        <v>0</v>
      </c>
      <c r="GE77" s="6">
        <v>0</v>
      </c>
      <c r="GF77" s="6">
        <v>0</v>
      </c>
      <c r="GG77" s="6">
        <v>0</v>
      </c>
      <c r="GH77" s="6">
        <v>0</v>
      </c>
      <c r="GI77" s="6">
        <v>0</v>
      </c>
      <c r="GJ77" s="6">
        <v>0</v>
      </c>
      <c r="GK77" s="6">
        <v>40.081963027999997</v>
      </c>
      <c r="GL77" s="7">
        <v>0</v>
      </c>
      <c r="GM77" s="7">
        <v>0.27551874600000004</v>
      </c>
      <c r="GN77" s="7">
        <v>40.823449752000002</v>
      </c>
      <c r="GO77" s="7">
        <v>0</v>
      </c>
      <c r="GP77" s="7">
        <v>0</v>
      </c>
      <c r="GQ77" s="7">
        <v>37.298198225</v>
      </c>
      <c r="GR77" s="7">
        <v>0</v>
      </c>
      <c r="GS77" s="7">
        <v>104.00183749599999</v>
      </c>
      <c r="GT77" s="7">
        <v>55.141482723999999</v>
      </c>
      <c r="GU77" s="7">
        <v>0</v>
      </c>
      <c r="GV77" s="7">
        <v>497.49693574100002</v>
      </c>
      <c r="GW77" s="7">
        <v>131.65953744399999</v>
      </c>
      <c r="GX77" s="156">
        <v>0</v>
      </c>
      <c r="GY77" s="156">
        <v>0</v>
      </c>
      <c r="GZ77" s="156">
        <v>340.00959508026898</v>
      </c>
      <c r="HA77" s="156">
        <v>0</v>
      </c>
      <c r="HB77" s="156">
        <v>0</v>
      </c>
      <c r="HC77" s="156">
        <v>0</v>
      </c>
      <c r="HD77" s="156">
        <v>302.42873998059798</v>
      </c>
      <c r="HE77" s="156">
        <v>0</v>
      </c>
      <c r="HF77" s="156">
        <v>119.72831553100001</v>
      </c>
      <c r="HG77" s="156">
        <v>0</v>
      </c>
      <c r="HH77" s="156">
        <v>0</v>
      </c>
      <c r="HI77" s="156">
        <v>52.743410787999998</v>
      </c>
      <c r="HJ77" s="161">
        <v>294.43490704300001</v>
      </c>
      <c r="HK77" s="161">
        <v>0</v>
      </c>
      <c r="HL77" s="161">
        <v>102.23197983199999</v>
      </c>
      <c r="HM77" s="161">
        <v>0</v>
      </c>
      <c r="HN77" s="161">
        <v>0</v>
      </c>
      <c r="HO77" s="161">
        <v>122.37152774</v>
      </c>
      <c r="HP77" s="161">
        <v>153.42057214299999</v>
      </c>
      <c r="HQ77" s="161">
        <v>0</v>
      </c>
      <c r="HR77" s="161">
        <v>121.580378049</v>
      </c>
      <c r="HS77" s="161">
        <v>137.26188221699999</v>
      </c>
      <c r="HT77" s="161">
        <v>0</v>
      </c>
      <c r="HU77" s="161">
        <v>122.45001160699999</v>
      </c>
      <c r="HV77" s="161">
        <v>0</v>
      </c>
      <c r="HW77" s="161">
        <v>137.67080992699999</v>
      </c>
      <c r="HX77" s="161">
        <v>294.49399879099997</v>
      </c>
      <c r="HY77" s="161">
        <v>0</v>
      </c>
      <c r="HZ77" s="161">
        <v>0</v>
      </c>
      <c r="IA77" s="161">
        <v>192.93166879697301</v>
      </c>
      <c r="IB77" s="161">
        <v>0</v>
      </c>
      <c r="IC77" s="161">
        <v>0</v>
      </c>
      <c r="ID77" s="161">
        <v>0</v>
      </c>
      <c r="IE77" s="161">
        <v>46.390116582000005</v>
      </c>
      <c r="IF77" s="161">
        <v>121.667343649</v>
      </c>
      <c r="IG77" s="161">
        <v>0</v>
      </c>
      <c r="IH77" s="161">
        <v>51.664655070999999</v>
      </c>
      <c r="II77" s="161">
        <v>0</v>
      </c>
      <c r="IJ77" s="161">
        <v>138.82846017199998</v>
      </c>
      <c r="IK77" s="161">
        <v>23.893411927000002</v>
      </c>
      <c r="IL77" s="161">
        <v>0</v>
      </c>
      <c r="IM77" s="161">
        <v>0</v>
      </c>
      <c r="IN77" s="161">
        <v>0</v>
      </c>
      <c r="IO77" s="161">
        <v>53.157420969999997</v>
      </c>
      <c r="IP77" s="161">
        <v>0</v>
      </c>
      <c r="IQ77" s="161">
        <v>56.376991611999998</v>
      </c>
      <c r="IR77" s="161">
        <v>39.385495341000002</v>
      </c>
      <c r="IS77" s="161">
        <v>109.58011848299999</v>
      </c>
      <c r="IT77" s="156">
        <v>0</v>
      </c>
      <c r="IU77" s="156">
        <v>64.556258688</v>
      </c>
      <c r="IV77" s="156">
        <v>0</v>
      </c>
      <c r="IW77" s="156">
        <v>0</v>
      </c>
      <c r="IX77" s="156">
        <v>0</v>
      </c>
      <c r="IY77" s="156">
        <v>51.064873304999999</v>
      </c>
      <c r="IZ77" s="156">
        <v>0</v>
      </c>
      <c r="JA77" s="156"/>
      <c r="JB77" s="156"/>
      <c r="JC77" s="156"/>
      <c r="JD77" s="156"/>
      <c r="JE77" s="156"/>
    </row>
    <row r="78" spans="1:265" s="45" customFormat="1" ht="15.75" x14ac:dyDescent="0.25">
      <c r="A78" s="39" t="s">
        <v>55</v>
      </c>
      <c r="B78" s="40">
        <v>-9.9788796159999471</v>
      </c>
      <c r="C78" s="40">
        <v>20.524998857999986</v>
      </c>
      <c r="D78" s="40">
        <v>-43.694568004999887</v>
      </c>
      <c r="E78" s="40">
        <v>51.698619156999982</v>
      </c>
      <c r="F78" s="40">
        <v>-25.803699181999974</v>
      </c>
      <c r="G78" s="40">
        <v>-140.30206368299991</v>
      </c>
      <c r="H78" s="40">
        <v>-59.148377613999969</v>
      </c>
      <c r="I78" s="40">
        <v>86.24556837900009</v>
      </c>
      <c r="J78" s="40">
        <v>77.914037529000083</v>
      </c>
      <c r="K78" s="40">
        <v>60.115709261999982</v>
      </c>
      <c r="L78" s="40">
        <v>-18.795345454999904</v>
      </c>
      <c r="M78" s="40">
        <v>-233.11819184400019</v>
      </c>
      <c r="N78" s="40">
        <v>47.882302223000046</v>
      </c>
      <c r="O78" s="40">
        <v>96.958469581000102</v>
      </c>
      <c r="P78" s="40">
        <v>101.310909651</v>
      </c>
      <c r="Q78" s="40">
        <v>134.53027081300007</v>
      </c>
      <c r="R78" s="40">
        <v>238.49663858100016</v>
      </c>
      <c r="S78" s="40">
        <v>146.13880328100004</v>
      </c>
      <c r="T78" s="40">
        <v>117.4123546119999</v>
      </c>
      <c r="U78" s="40">
        <v>75.97697246599995</v>
      </c>
      <c r="V78" s="40">
        <v>223.64378635800017</v>
      </c>
      <c r="W78" s="40">
        <v>-145.5298040630002</v>
      </c>
      <c r="X78" s="40">
        <v>21.702755380999889</v>
      </c>
      <c r="Y78" s="40">
        <v>-429.21123462499997</v>
      </c>
      <c r="Z78" s="40">
        <v>139.901162954</v>
      </c>
      <c r="AA78" s="40">
        <v>66.411024730999912</v>
      </c>
      <c r="AB78" s="40">
        <v>190.24193925699993</v>
      </c>
      <c r="AC78" s="40">
        <v>139.76771178499985</v>
      </c>
      <c r="AD78" s="40">
        <v>69.296488987999936</v>
      </c>
      <c r="AE78" s="40">
        <v>72.597620696999911</v>
      </c>
      <c r="AF78" s="40">
        <v>-30.511270880999973</v>
      </c>
      <c r="AG78" s="40">
        <v>78.788270981000124</v>
      </c>
      <c r="AH78" s="40">
        <v>60.526646639999882</v>
      </c>
      <c r="AI78" s="40">
        <v>80.122854818999812</v>
      </c>
      <c r="AJ78" s="40">
        <v>-98.815957535000109</v>
      </c>
      <c r="AK78" s="40">
        <v>-438.0028183979997</v>
      </c>
      <c r="AL78" s="40">
        <v>277.17796375399979</v>
      </c>
      <c r="AM78" s="40">
        <v>187.31224853300017</v>
      </c>
      <c r="AN78" s="40">
        <v>39.313336239000165</v>
      </c>
      <c r="AO78" s="40">
        <v>236.76308487000006</v>
      </c>
      <c r="AP78" s="40">
        <v>161.63459268</v>
      </c>
      <c r="AQ78" s="40">
        <v>-46.155716295999781</v>
      </c>
      <c r="AR78" s="40">
        <v>31.391341242000024</v>
      </c>
      <c r="AS78" s="40">
        <v>43.058025930999989</v>
      </c>
      <c r="AT78" s="40">
        <v>197.30908396600003</v>
      </c>
      <c r="AU78" s="40">
        <v>35.614470544999961</v>
      </c>
      <c r="AV78" s="40">
        <v>18.292428733000008</v>
      </c>
      <c r="AW78" s="40">
        <v>-845.20543952200023</v>
      </c>
      <c r="AX78" s="40">
        <v>158.82853564199999</v>
      </c>
      <c r="AY78" s="40">
        <v>55.51506656099987</v>
      </c>
      <c r="AZ78" s="40">
        <v>337.45072837000009</v>
      </c>
      <c r="BA78" s="40">
        <v>197.664442366</v>
      </c>
      <c r="BB78" s="40">
        <v>266.1027129040001</v>
      </c>
      <c r="BC78" s="40">
        <v>53.875037360999954</v>
      </c>
      <c r="BD78" s="40">
        <v>52.778092030000096</v>
      </c>
      <c r="BE78" s="40">
        <v>112.37795522900007</v>
      </c>
      <c r="BF78" s="40">
        <v>-40.892733459000084</v>
      </c>
      <c r="BG78" s="40">
        <v>98.739139678000043</v>
      </c>
      <c r="BH78" s="40">
        <v>64.649715227000002</v>
      </c>
      <c r="BI78" s="40">
        <v>-656.67039166299969</v>
      </c>
      <c r="BJ78" s="40">
        <v>400.24476932099998</v>
      </c>
      <c r="BK78" s="40">
        <v>298.86170286700002</v>
      </c>
      <c r="BL78" s="40">
        <v>91.526798771999822</v>
      </c>
      <c r="BM78" s="40">
        <v>147.02479896499989</v>
      </c>
      <c r="BN78" s="40">
        <v>382.32531541900028</v>
      </c>
      <c r="BO78" s="40">
        <v>149.00679044099985</v>
      </c>
      <c r="BP78" s="40">
        <v>135.95889996099999</v>
      </c>
      <c r="BQ78" s="40">
        <v>158.89548085600001</v>
      </c>
      <c r="BR78" s="40">
        <v>253.4607519220001</v>
      </c>
      <c r="BS78" s="40">
        <v>132.25372107199996</v>
      </c>
      <c r="BT78" s="40">
        <v>225.48657412400007</v>
      </c>
      <c r="BU78" s="40">
        <v>-582.70932671499963</v>
      </c>
      <c r="BV78" s="40">
        <v>293.50974475099997</v>
      </c>
      <c r="BW78" s="40">
        <v>150.88094388500002</v>
      </c>
      <c r="BX78" s="40">
        <v>-84.757226166999942</v>
      </c>
      <c r="BY78" s="40">
        <v>367.48935878000026</v>
      </c>
      <c r="BZ78" s="40">
        <v>157.53708737499974</v>
      </c>
      <c r="CA78" s="40">
        <v>-41.893159154999722</v>
      </c>
      <c r="CB78" s="40">
        <v>274.4891168210001</v>
      </c>
      <c r="CC78" s="40">
        <v>-9.4142310010001893</v>
      </c>
      <c r="CD78" s="40">
        <v>-29.472734140000114</v>
      </c>
      <c r="CE78" s="40">
        <v>-132.1360421250001</v>
      </c>
      <c r="CF78" s="40">
        <v>184.55349605299986</v>
      </c>
      <c r="CG78" s="40">
        <v>-1036.970855308</v>
      </c>
      <c r="CH78" s="40">
        <v>305.58702180699999</v>
      </c>
      <c r="CI78" s="40">
        <v>157.28962577299995</v>
      </c>
      <c r="CJ78" s="40">
        <v>49.302978902000049</v>
      </c>
      <c r="CK78" s="40">
        <v>194.97020558000006</v>
      </c>
      <c r="CL78" s="40">
        <v>491.94684902400024</v>
      </c>
      <c r="CM78" s="40">
        <v>67.700155887000221</v>
      </c>
      <c r="CN78" s="40">
        <v>264.48595711699971</v>
      </c>
      <c r="CO78" s="40">
        <v>39.162199359000027</v>
      </c>
      <c r="CP78" s="40">
        <v>204.29020880299967</v>
      </c>
      <c r="CQ78" s="40">
        <v>203.94735509300043</v>
      </c>
      <c r="CR78" s="40">
        <v>183.50915183799987</v>
      </c>
      <c r="CS78" s="40">
        <v>-911.09573950000026</v>
      </c>
      <c r="CT78" s="40">
        <v>467.11866863900002</v>
      </c>
      <c r="CU78" s="40">
        <v>377.94518084100002</v>
      </c>
      <c r="CV78" s="40">
        <v>-19.840132668000422</v>
      </c>
      <c r="CW78" s="40">
        <v>228.67871576799965</v>
      </c>
      <c r="CX78" s="40">
        <v>346.91176310699944</v>
      </c>
      <c r="CY78" s="40">
        <v>102.32687559800013</v>
      </c>
      <c r="CZ78" s="40">
        <v>483.6253010680004</v>
      </c>
      <c r="DA78" s="40">
        <v>-91.555627539000199</v>
      </c>
      <c r="DB78" s="40">
        <v>315.41585594599974</v>
      </c>
      <c r="DC78" s="40">
        <v>350.86905565100017</v>
      </c>
      <c r="DD78" s="40">
        <v>174.99344042799936</v>
      </c>
      <c r="DE78" s="40">
        <v>-1682.4397675899995</v>
      </c>
      <c r="DF78" s="40">
        <v>555.38356440699988</v>
      </c>
      <c r="DG78" s="40">
        <v>-28.183670538999664</v>
      </c>
      <c r="DH78" s="40">
        <v>-190.28634342300015</v>
      </c>
      <c r="DI78" s="40">
        <v>-78.463535966000165</v>
      </c>
      <c r="DJ78" s="40">
        <v>302.20842944200035</v>
      </c>
      <c r="DK78" s="40">
        <v>-85.801405492000185</v>
      </c>
      <c r="DL78" s="40">
        <v>121.0377578409998</v>
      </c>
      <c r="DM78" s="40">
        <v>-122.25993873899947</v>
      </c>
      <c r="DN78" s="40">
        <v>339.87400918900005</v>
      </c>
      <c r="DO78" s="40">
        <v>-122.64608184700049</v>
      </c>
      <c r="DP78" s="40">
        <v>-835.31014521399982</v>
      </c>
      <c r="DQ78" s="40">
        <v>-1669.7658548180002</v>
      </c>
      <c r="DR78" s="40">
        <v>-176.3693998530004</v>
      </c>
      <c r="DS78" s="40">
        <v>-401.56292738399964</v>
      </c>
      <c r="DT78" s="40">
        <v>-220.37163734699959</v>
      </c>
      <c r="DU78" s="40">
        <v>206.72490660799994</v>
      </c>
      <c r="DV78" s="40">
        <v>196.98515179600042</v>
      </c>
      <c r="DW78" s="40">
        <v>-93.217772245000276</v>
      </c>
      <c r="DX78" s="40">
        <v>164.33099645299961</v>
      </c>
      <c r="DY78" s="40">
        <v>-10.942403329999792</v>
      </c>
      <c r="DZ78" s="40">
        <v>79.001255482000204</v>
      </c>
      <c r="EA78" s="40">
        <v>-144.64229316800009</v>
      </c>
      <c r="EB78" s="40">
        <v>-14.172959132999608</v>
      </c>
      <c r="EC78" s="40">
        <v>-1695.0594976059988</v>
      </c>
      <c r="ED78" s="40">
        <v>276.99235379700013</v>
      </c>
      <c r="EE78" s="40">
        <v>10.826967013999848</v>
      </c>
      <c r="EF78" s="40">
        <v>-268.03709551600008</v>
      </c>
      <c r="EG78" s="40">
        <v>102.34591013700023</v>
      </c>
      <c r="EH78" s="40">
        <v>697.13406141899964</v>
      </c>
      <c r="EI78" s="40">
        <v>-400.29271467600029</v>
      </c>
      <c r="EJ78" s="40">
        <v>80.663675155999954</v>
      </c>
      <c r="EK78" s="40">
        <v>-455.9837542569997</v>
      </c>
      <c r="EL78" s="40">
        <v>167.53378400699972</v>
      </c>
      <c r="EM78" s="40">
        <v>-89.089216140000133</v>
      </c>
      <c r="EN78" s="40">
        <v>-268.3137341330002</v>
      </c>
      <c r="EO78" s="40">
        <v>-1385.1976953480003</v>
      </c>
      <c r="EP78" s="40">
        <v>217.74517171199997</v>
      </c>
      <c r="EQ78" s="40">
        <v>-364.65290830700008</v>
      </c>
      <c r="ER78" s="40">
        <v>-308.27585676600017</v>
      </c>
      <c r="ES78" s="40">
        <v>28.144936753000479</v>
      </c>
      <c r="ET78" s="40">
        <v>384.36855439700031</v>
      </c>
      <c r="EU78" s="40">
        <v>-156.90815689799987</v>
      </c>
      <c r="EV78" s="40">
        <v>-387.3179150400008</v>
      </c>
      <c r="EW78" s="40">
        <v>-527.44812518300023</v>
      </c>
      <c r="EX78" s="40">
        <v>-240.65538498899991</v>
      </c>
      <c r="EY78" s="40">
        <v>-215.9241577439999</v>
      </c>
      <c r="EZ78" s="40">
        <v>17.600341911999976</v>
      </c>
      <c r="FA78" s="40">
        <v>-969.60366034000072</v>
      </c>
      <c r="FB78" s="40">
        <v>102.98202702900008</v>
      </c>
      <c r="FC78" s="40">
        <v>-128.18302218499974</v>
      </c>
      <c r="FD78" s="40">
        <v>-423.71009426700027</v>
      </c>
      <c r="FE78" s="40">
        <v>100.14005148799993</v>
      </c>
      <c r="FF78" s="40">
        <v>-55.996701161999852</v>
      </c>
      <c r="FG78" s="40">
        <v>-288.49064343699985</v>
      </c>
      <c r="FH78" s="40">
        <v>-394.23271163900012</v>
      </c>
      <c r="FI78" s="40">
        <v>169.58163056900025</v>
      </c>
      <c r="FJ78" s="40">
        <v>107.13316715599996</v>
      </c>
      <c r="FK78" s="40">
        <v>-546.88989490500001</v>
      </c>
      <c r="FL78" s="40">
        <v>333.17496081099961</v>
      </c>
      <c r="FM78" s="40">
        <v>-1190.4566153139997</v>
      </c>
      <c r="FN78" s="40">
        <v>-461.1164463700008</v>
      </c>
      <c r="FO78" s="40">
        <v>-26.44361624300015</v>
      </c>
      <c r="FP78" s="40">
        <v>-250.73072620700003</v>
      </c>
      <c r="FQ78" s="40">
        <v>-247.3953676270001</v>
      </c>
      <c r="FR78" s="40">
        <v>176.75073608200006</v>
      </c>
      <c r="FS78" s="40">
        <v>-156.47284462699974</v>
      </c>
      <c r="FT78" s="40">
        <v>162.07868231899977</v>
      </c>
      <c r="FU78" s="40">
        <v>-170.90792121500021</v>
      </c>
      <c r="FV78" s="40">
        <v>217.6909897010006</v>
      </c>
      <c r="FW78" s="40">
        <v>-410.00635042699946</v>
      </c>
      <c r="FX78" s="40">
        <v>14.021257608000383</v>
      </c>
      <c r="FY78" s="40">
        <v>-1235.4623285690009</v>
      </c>
      <c r="FZ78" s="40">
        <v>371.47814884099978</v>
      </c>
      <c r="GA78" s="40">
        <v>-787.65454857899999</v>
      </c>
      <c r="GB78" s="41">
        <v>-476.54834109899997</v>
      </c>
      <c r="GC78" s="41">
        <v>95.954822166000099</v>
      </c>
      <c r="GD78" s="42">
        <v>125.50541004399992</v>
      </c>
      <c r="GE78" s="41">
        <v>-277.55368637300029</v>
      </c>
      <c r="GF78" s="43">
        <v>53.91593699099991</v>
      </c>
      <c r="GG78" s="41">
        <v>-198.77845412800013</v>
      </c>
      <c r="GH78" s="41">
        <v>261.59282298900064</v>
      </c>
      <c r="GI78" s="41">
        <v>-188.64411301699977</v>
      </c>
      <c r="GJ78" s="41">
        <v>127.31359323699985</v>
      </c>
      <c r="GK78" s="41">
        <v>-2123.8249230779998</v>
      </c>
      <c r="GL78" s="44">
        <v>387.01956254799961</v>
      </c>
      <c r="GM78" s="44">
        <v>-182.3411990389998</v>
      </c>
      <c r="GN78" s="44">
        <v>-927.2983317529995</v>
      </c>
      <c r="GO78" s="44">
        <v>19.92355807399997</v>
      </c>
      <c r="GP78" s="44">
        <v>-299.45031531099954</v>
      </c>
      <c r="GQ78" s="44">
        <v>-434.10212130900015</v>
      </c>
      <c r="GR78" s="44">
        <v>-109.13912025699926</v>
      </c>
      <c r="GS78" s="44">
        <v>-1016.1664646630013</v>
      </c>
      <c r="GT78" s="44">
        <v>-456.69300907000036</v>
      </c>
      <c r="GU78" s="44">
        <v>-532.05094651399941</v>
      </c>
      <c r="GV78" s="44">
        <v>-552.45250910600055</v>
      </c>
      <c r="GW78" s="44">
        <v>-2547.9457134830004</v>
      </c>
      <c r="GX78" s="160">
        <v>-69.298189481000037</v>
      </c>
      <c r="GY78" s="160">
        <v>-236.44698779099934</v>
      </c>
      <c r="GZ78" s="160">
        <v>-1583.422517551269</v>
      </c>
      <c r="HA78" s="160">
        <v>-2359.7251105040009</v>
      </c>
      <c r="HB78" s="160">
        <v>-1197.663639759</v>
      </c>
      <c r="HC78" s="160">
        <v>-848.74726941299923</v>
      </c>
      <c r="HD78" s="160">
        <v>-996.75975796459807</v>
      </c>
      <c r="HE78" s="160">
        <v>-749.86516611599939</v>
      </c>
      <c r="HF78" s="160">
        <v>-1103.6557877750001</v>
      </c>
      <c r="HG78" s="160">
        <v>-975.6598555600001</v>
      </c>
      <c r="HH78" s="160">
        <v>-495.39254106500073</v>
      </c>
      <c r="HI78" s="160">
        <v>-4112.5980295430018</v>
      </c>
      <c r="HJ78" s="165">
        <v>497.76938151200017</v>
      </c>
      <c r="HK78" s="165">
        <v>-244.74085463699947</v>
      </c>
      <c r="HL78" s="165">
        <v>-1098.6490657299996</v>
      </c>
      <c r="HM78" s="165">
        <v>-480.86464452599978</v>
      </c>
      <c r="HN78" s="165">
        <v>-150.37265171399883</v>
      </c>
      <c r="HO78" s="165">
        <v>-443.63363688399977</v>
      </c>
      <c r="HP78" s="165">
        <v>-584.93044002800002</v>
      </c>
      <c r="HQ78" s="165">
        <v>-892.0001241839999</v>
      </c>
      <c r="HR78" s="165">
        <v>-844.71544293000068</v>
      </c>
      <c r="HS78" s="165">
        <v>-1036.488596505</v>
      </c>
      <c r="HT78" s="165">
        <v>-346.92364751300016</v>
      </c>
      <c r="HU78" s="165">
        <v>-4201.0204258640006</v>
      </c>
      <c r="HV78" s="165">
        <v>336.945224817</v>
      </c>
      <c r="HW78" s="165">
        <v>-593.73857577999956</v>
      </c>
      <c r="HX78" s="165">
        <v>-1423.8497550179995</v>
      </c>
      <c r="HY78" s="165">
        <v>123.08045247000018</v>
      </c>
      <c r="HZ78" s="165">
        <v>596.41037732499944</v>
      </c>
      <c r="IA78" s="165">
        <v>-717.91942048497378</v>
      </c>
      <c r="IB78" s="165">
        <v>-246.30450539000117</v>
      </c>
      <c r="IC78" s="165">
        <v>-777.75649410300036</v>
      </c>
      <c r="ID78" s="165">
        <v>-490.38236644799997</v>
      </c>
      <c r="IE78" s="165">
        <v>-1487.372052703</v>
      </c>
      <c r="IF78" s="165">
        <v>-589.78683149699987</v>
      </c>
      <c r="IG78" s="165">
        <v>-3323.2824554300018</v>
      </c>
      <c r="IH78" s="165">
        <v>-300.19663426899945</v>
      </c>
      <c r="II78" s="165">
        <v>-1029.2726766219998</v>
      </c>
      <c r="IJ78" s="165">
        <v>-1286.0985773330001</v>
      </c>
      <c r="IK78" s="165">
        <v>-1016.0864125190001</v>
      </c>
      <c r="IL78" s="165">
        <v>152.18448445499928</v>
      </c>
      <c r="IM78" s="165">
        <v>-43.391426206999199</v>
      </c>
      <c r="IN78" s="165">
        <v>-207.95975181900019</v>
      </c>
      <c r="IO78" s="165">
        <v>-493.24905195000025</v>
      </c>
      <c r="IP78" s="165">
        <v>-493.39114824799935</v>
      </c>
      <c r="IQ78" s="165">
        <v>-992.28274107200036</v>
      </c>
      <c r="IR78" s="165">
        <v>-801.33179584300001</v>
      </c>
      <c r="IS78" s="165">
        <v>-6316.9743964200006</v>
      </c>
      <c r="IT78" s="160">
        <v>965.34381239400034</v>
      </c>
      <c r="IU78" s="160">
        <v>-776.45167686499951</v>
      </c>
      <c r="IV78" s="160">
        <v>-2168.7147139059998</v>
      </c>
      <c r="IW78" s="160">
        <v>510.6599702029996</v>
      </c>
      <c r="IX78" s="160">
        <v>636.89998210300041</v>
      </c>
      <c r="IY78" s="160">
        <v>-78.89078825900026</v>
      </c>
      <c r="IZ78" s="160">
        <v>-445.62834103299963</v>
      </c>
      <c r="JA78" s="160"/>
      <c r="JB78" s="160"/>
      <c r="JC78" s="160"/>
      <c r="JD78" s="160"/>
      <c r="JE78" s="160"/>
    </row>
    <row r="79" spans="1:265" ht="5.25" customHeight="1" x14ac:dyDescent="0.25">
      <c r="A79" s="13"/>
      <c r="B79" s="14"/>
      <c r="C79" s="14"/>
      <c r="D79" s="14"/>
      <c r="E79" s="14"/>
      <c r="F79" s="14"/>
      <c r="G79" s="14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  <c r="AC79" s="14"/>
      <c r="AD79" s="14"/>
      <c r="AE79" s="14"/>
      <c r="AF79" s="14"/>
      <c r="AG79" s="14"/>
      <c r="AH79" s="14"/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  <c r="AZ79" s="14"/>
      <c r="BA79" s="14"/>
      <c r="BB79" s="14"/>
      <c r="BC79" s="14"/>
      <c r="BD79" s="14"/>
      <c r="BE79" s="14"/>
      <c r="BF79" s="14"/>
      <c r="BG79" s="14"/>
      <c r="BH79" s="14"/>
      <c r="BI79" s="14"/>
      <c r="BJ79" s="14"/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  <c r="BY79" s="14"/>
      <c r="BZ79" s="14"/>
      <c r="CA79" s="14"/>
      <c r="CB79" s="14"/>
      <c r="CC79" s="14"/>
      <c r="CD79" s="14"/>
      <c r="CE79" s="14"/>
      <c r="CF79" s="14"/>
      <c r="CG79" s="14"/>
      <c r="CH79" s="14"/>
      <c r="CI79" s="14"/>
      <c r="CJ79" s="14"/>
      <c r="CK79" s="14"/>
      <c r="CL79" s="14"/>
      <c r="CM79" s="14"/>
      <c r="CN79" s="14"/>
      <c r="CO79" s="14"/>
      <c r="CP79" s="14"/>
      <c r="CQ79" s="14"/>
      <c r="CR79" s="14"/>
      <c r="CS79" s="14"/>
      <c r="CT79" s="14"/>
      <c r="CU79" s="14"/>
      <c r="CV79" s="14"/>
      <c r="CW79" s="14"/>
      <c r="CX79" s="14"/>
      <c r="CY79" s="14"/>
      <c r="CZ79" s="14"/>
      <c r="DA79" s="14"/>
      <c r="DB79" s="14"/>
      <c r="DC79" s="14"/>
      <c r="DD79" s="14"/>
      <c r="DE79" s="14"/>
      <c r="DF79" s="14"/>
      <c r="DG79" s="14"/>
      <c r="DH79" s="14"/>
      <c r="DI79" s="14"/>
      <c r="DJ79" s="14"/>
      <c r="DK79" s="14"/>
      <c r="DL79" s="14"/>
      <c r="DM79" s="14"/>
      <c r="DN79" s="14"/>
      <c r="DO79" s="14"/>
      <c r="DP79" s="14"/>
      <c r="DQ79" s="14"/>
      <c r="DR79" s="14"/>
      <c r="DS79" s="14"/>
      <c r="DT79" s="14"/>
      <c r="DU79" s="14"/>
      <c r="DV79" s="14"/>
      <c r="DW79" s="14"/>
      <c r="DX79" s="14"/>
      <c r="DY79" s="14"/>
      <c r="DZ79" s="14"/>
      <c r="EA79" s="14"/>
      <c r="EB79" s="14"/>
      <c r="EC79" s="14"/>
      <c r="ED79" s="14"/>
      <c r="EE79" s="14"/>
      <c r="EF79" s="14"/>
      <c r="EG79" s="14"/>
      <c r="EH79" s="14"/>
      <c r="EI79" s="14"/>
      <c r="EJ79" s="14"/>
      <c r="EK79" s="14"/>
      <c r="EL79" s="14"/>
      <c r="EM79" s="14"/>
      <c r="EN79" s="14"/>
      <c r="EO79" s="14"/>
      <c r="EP79" s="14"/>
      <c r="EQ79" s="14"/>
      <c r="ER79" s="14"/>
      <c r="ES79" s="14"/>
      <c r="ET79" s="14"/>
      <c r="EU79" s="14"/>
      <c r="EV79" s="14"/>
      <c r="EW79" s="14"/>
      <c r="EX79" s="14"/>
      <c r="EY79" s="14"/>
      <c r="EZ79" s="14"/>
      <c r="FA79" s="14"/>
      <c r="FB79" s="14"/>
      <c r="FC79" s="14"/>
      <c r="FD79" s="14"/>
      <c r="FE79" s="14"/>
      <c r="FF79" s="14"/>
      <c r="FG79" s="14"/>
      <c r="FH79" s="14"/>
      <c r="FI79" s="14"/>
      <c r="FJ79" s="14"/>
      <c r="FK79" s="14"/>
      <c r="FL79" s="14"/>
      <c r="FM79" s="14"/>
      <c r="FN79" s="14"/>
      <c r="FO79" s="14"/>
      <c r="FP79" s="14"/>
      <c r="FQ79" s="14"/>
      <c r="FR79" s="14"/>
      <c r="FS79" s="14"/>
      <c r="FT79" s="14"/>
      <c r="FU79" s="14"/>
      <c r="FV79" s="14"/>
      <c r="FW79" s="14"/>
      <c r="FX79" s="14"/>
      <c r="FY79" s="14"/>
      <c r="FZ79" s="14"/>
      <c r="GA79" s="14"/>
      <c r="GB79" s="6"/>
      <c r="GC79" s="6"/>
      <c r="GD79" s="6"/>
      <c r="GE79" s="6"/>
      <c r="GF79" s="6"/>
      <c r="GG79" s="6"/>
      <c r="GH79" s="6"/>
      <c r="GI79" s="6"/>
      <c r="GJ79" s="6"/>
      <c r="GK79" s="6"/>
      <c r="GL79" s="7"/>
      <c r="GM79" s="7"/>
      <c r="GN79" s="7"/>
      <c r="GO79" s="7"/>
      <c r="GP79" s="7"/>
      <c r="GQ79" s="7"/>
      <c r="GR79" s="7"/>
      <c r="GS79" s="7"/>
      <c r="GT79" s="7"/>
      <c r="GU79" s="7"/>
      <c r="GV79" s="7"/>
      <c r="GW79" s="7"/>
      <c r="GX79" s="156"/>
      <c r="GY79" s="156"/>
      <c r="GZ79" s="156"/>
      <c r="HA79" s="156"/>
      <c r="HB79" s="156"/>
      <c r="HC79" s="156"/>
      <c r="HD79" s="156"/>
      <c r="HE79" s="156"/>
      <c r="HF79" s="156"/>
      <c r="HG79" s="156"/>
      <c r="HH79" s="156"/>
      <c r="HI79" s="156"/>
      <c r="HJ79" s="161"/>
      <c r="HK79" s="161"/>
      <c r="HL79" s="161"/>
      <c r="HM79" s="161"/>
      <c r="HN79" s="161"/>
      <c r="HO79" s="161"/>
      <c r="HP79" s="161"/>
      <c r="HQ79" s="161"/>
      <c r="HR79" s="161"/>
      <c r="HS79" s="161"/>
      <c r="HT79" s="161"/>
      <c r="HU79" s="161"/>
      <c r="HV79" s="161"/>
      <c r="HW79" s="161"/>
      <c r="HX79" s="161"/>
      <c r="HY79" s="161"/>
      <c r="HZ79" s="161"/>
      <c r="IA79" s="161"/>
      <c r="IB79" s="161"/>
      <c r="IC79" s="161"/>
      <c r="ID79" s="161"/>
      <c r="IE79" s="161"/>
      <c r="IF79" s="161"/>
      <c r="IG79" s="161"/>
      <c r="IH79" s="161"/>
      <c r="II79" s="161"/>
      <c r="IJ79" s="161"/>
      <c r="IK79" s="161"/>
      <c r="IL79" s="161"/>
      <c r="IM79" s="161"/>
      <c r="IN79" s="161"/>
      <c r="IO79" s="161"/>
      <c r="IP79" s="161"/>
      <c r="IQ79" s="161"/>
      <c r="IR79" s="161"/>
      <c r="IS79" s="161"/>
      <c r="IT79" s="156"/>
      <c r="IU79" s="156"/>
      <c r="IV79" s="156"/>
      <c r="IW79" s="156"/>
      <c r="IX79" s="156"/>
      <c r="IY79" s="156"/>
      <c r="IZ79" s="156"/>
      <c r="JA79" s="156"/>
      <c r="JB79" s="156"/>
      <c r="JC79" s="156"/>
      <c r="JD79" s="156"/>
      <c r="JE79" s="156"/>
    </row>
    <row r="80" spans="1:265" x14ac:dyDescent="0.25">
      <c r="A80" s="46"/>
      <c r="B80" s="14"/>
      <c r="C80" s="14"/>
      <c r="D80" s="14"/>
      <c r="E80" s="14"/>
      <c r="F80" s="14"/>
      <c r="G80" s="14"/>
      <c r="H80" s="14"/>
      <c r="I80" s="14"/>
      <c r="J80" s="14"/>
      <c r="K80" s="14"/>
      <c r="L80" s="14"/>
      <c r="M80" s="14"/>
      <c r="N80" s="14"/>
      <c r="O80" s="14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4"/>
      <c r="BJ80" s="14"/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  <c r="BY80" s="14"/>
      <c r="BZ80" s="14"/>
      <c r="CA80" s="14"/>
      <c r="CB80" s="14"/>
      <c r="CC80" s="14"/>
      <c r="CD80" s="14"/>
      <c r="CE80" s="14"/>
      <c r="CF80" s="14"/>
      <c r="CG80" s="14"/>
      <c r="CH80" s="14"/>
      <c r="CI80" s="14"/>
      <c r="CJ80" s="14"/>
      <c r="CK80" s="14"/>
      <c r="CL80" s="14"/>
      <c r="CM80" s="14"/>
      <c r="CN80" s="14"/>
      <c r="CO80" s="14"/>
      <c r="CP80" s="14"/>
      <c r="CQ80" s="14"/>
      <c r="CR80" s="14"/>
      <c r="CS80" s="14"/>
      <c r="CT80" s="14"/>
      <c r="CU80" s="14"/>
      <c r="CV80" s="14"/>
      <c r="CW80" s="14"/>
      <c r="CX80" s="14"/>
      <c r="CY80" s="14"/>
      <c r="CZ80" s="14"/>
      <c r="DA80" s="14"/>
      <c r="DB80" s="14"/>
      <c r="DC80" s="14"/>
      <c r="DD80" s="14"/>
      <c r="DE80" s="14"/>
      <c r="DF80" s="14"/>
      <c r="DG80" s="14"/>
      <c r="DH80" s="14"/>
      <c r="DI80" s="14"/>
      <c r="DJ80" s="14"/>
      <c r="DK80" s="14"/>
      <c r="DL80" s="14"/>
      <c r="DM80" s="14"/>
      <c r="DN80" s="14"/>
      <c r="DO80" s="14"/>
      <c r="DP80" s="14"/>
      <c r="DQ80" s="14"/>
      <c r="DR80" s="14"/>
      <c r="DS80" s="14"/>
      <c r="DT80" s="14"/>
      <c r="DU80" s="14"/>
      <c r="DV80" s="14"/>
      <c r="DW80" s="14"/>
      <c r="DX80" s="14"/>
      <c r="DY80" s="14"/>
      <c r="DZ80" s="14"/>
      <c r="EA80" s="14"/>
      <c r="EB80" s="14"/>
      <c r="EC80" s="14"/>
      <c r="ED80" s="14"/>
      <c r="EE80" s="14"/>
      <c r="EF80" s="14"/>
      <c r="EG80" s="14"/>
      <c r="EH80" s="14"/>
      <c r="EI80" s="14"/>
      <c r="EJ80" s="14"/>
      <c r="EK80" s="14"/>
      <c r="EL80" s="14"/>
      <c r="EM80" s="14"/>
      <c r="EN80" s="14"/>
      <c r="EO80" s="14"/>
      <c r="EP80" s="14"/>
      <c r="EQ80" s="14"/>
      <c r="ER80" s="14"/>
      <c r="ES80" s="14"/>
      <c r="ET80" s="14"/>
      <c r="EU80" s="14"/>
      <c r="EV80" s="14"/>
      <c r="EW80" s="14"/>
      <c r="EX80" s="14"/>
      <c r="EY80" s="14"/>
      <c r="EZ80" s="14"/>
      <c r="FA80" s="14"/>
      <c r="FB80" s="14"/>
      <c r="FC80" s="14"/>
      <c r="FD80" s="14"/>
      <c r="FE80" s="14"/>
      <c r="FF80" s="14"/>
      <c r="FG80" s="14"/>
      <c r="FH80" s="14"/>
      <c r="FI80" s="14"/>
      <c r="FJ80" s="14"/>
      <c r="FK80" s="14"/>
      <c r="FL80" s="14"/>
      <c r="FM80" s="14"/>
      <c r="FN80" s="14"/>
      <c r="FO80" s="14"/>
      <c r="FP80" s="14"/>
      <c r="FQ80" s="14"/>
      <c r="FR80" s="14"/>
      <c r="FS80" s="14"/>
      <c r="FT80" s="14"/>
      <c r="FU80" s="14"/>
      <c r="FV80" s="14"/>
      <c r="FW80" s="14"/>
      <c r="FX80" s="14"/>
      <c r="FY80" s="14"/>
      <c r="FZ80" s="6"/>
      <c r="GA80" s="6"/>
      <c r="GB80" s="6"/>
      <c r="GC80" s="6"/>
      <c r="GD80" s="6"/>
      <c r="GE80" s="6"/>
      <c r="GF80" s="6"/>
      <c r="GG80" s="6"/>
      <c r="GH80" s="6"/>
      <c r="GI80" s="6"/>
      <c r="GJ80" s="6"/>
      <c r="GK80" s="6"/>
      <c r="GL80" s="7"/>
      <c r="GM80" s="7"/>
      <c r="GN80" s="7"/>
      <c r="GO80" s="7"/>
      <c r="GP80" s="7"/>
      <c r="GQ80" s="7"/>
      <c r="GR80" s="7"/>
      <c r="GS80" s="7"/>
      <c r="GT80" s="7"/>
      <c r="GU80" s="7"/>
      <c r="GV80" s="7"/>
      <c r="GW80" s="7"/>
      <c r="GX80" s="156"/>
      <c r="GY80" s="156"/>
      <c r="GZ80" s="156"/>
      <c r="HA80" s="156"/>
      <c r="HB80" s="156"/>
      <c r="HC80" s="156"/>
      <c r="HD80" s="156"/>
      <c r="HE80" s="156"/>
      <c r="HF80" s="156"/>
      <c r="HG80" s="156"/>
      <c r="HH80" s="156"/>
      <c r="HI80" s="156"/>
      <c r="HJ80" s="161"/>
      <c r="HK80" s="161"/>
      <c r="HL80" s="161"/>
      <c r="HM80" s="161"/>
      <c r="HN80" s="161"/>
      <c r="HO80" s="161"/>
      <c r="HP80" s="161"/>
      <c r="HQ80" s="161"/>
      <c r="HR80" s="161"/>
      <c r="HS80" s="161"/>
      <c r="HT80" s="161"/>
      <c r="HU80" s="161"/>
      <c r="HV80" s="161"/>
      <c r="HW80" s="161"/>
      <c r="HX80" s="161"/>
      <c r="HY80" s="161"/>
      <c r="HZ80" s="161"/>
      <c r="IA80" s="161"/>
      <c r="IB80" s="161"/>
      <c r="IC80" s="161"/>
      <c r="ID80" s="161"/>
      <c r="IE80" s="161"/>
      <c r="IF80" s="161"/>
      <c r="IG80" s="161"/>
      <c r="IH80" s="161"/>
      <c r="II80" s="161"/>
      <c r="IJ80" s="161"/>
      <c r="IK80" s="161"/>
      <c r="IL80" s="161"/>
      <c r="IM80" s="161"/>
      <c r="IN80" s="161"/>
      <c r="IO80" s="161"/>
      <c r="IP80" s="161"/>
      <c r="IQ80" s="161"/>
      <c r="IR80" s="161"/>
      <c r="IS80" s="161"/>
      <c r="IT80" s="156"/>
      <c r="IU80" s="156"/>
      <c r="IV80" s="156"/>
      <c r="IW80" s="156"/>
      <c r="IX80" s="156"/>
      <c r="IY80" s="156"/>
      <c r="IZ80" s="156"/>
      <c r="JA80" s="156"/>
      <c r="JB80" s="156"/>
      <c r="JC80" s="156"/>
      <c r="JD80" s="156"/>
      <c r="JE80" s="156"/>
    </row>
    <row r="81" spans="1:265" ht="10.5" customHeight="1" x14ac:dyDescent="0.25">
      <c r="A81" s="10"/>
      <c r="B81" s="14"/>
      <c r="C81" s="14"/>
      <c r="D81" s="14"/>
      <c r="E81" s="14"/>
      <c r="F81" s="14"/>
      <c r="G81" s="14"/>
      <c r="H81" s="14"/>
      <c r="I81" s="14"/>
      <c r="J81" s="14"/>
      <c r="K81" s="14"/>
      <c r="L81" s="14"/>
      <c r="M81" s="14"/>
      <c r="N81" s="14"/>
      <c r="O81" s="14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/>
      <c r="AC81" s="14"/>
      <c r="AD81" s="14"/>
      <c r="AE81" s="14"/>
      <c r="AF81" s="14"/>
      <c r="AG81" s="14"/>
      <c r="AH81" s="14"/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  <c r="AZ81" s="14"/>
      <c r="BA81" s="14"/>
      <c r="BB81" s="14"/>
      <c r="BC81" s="14"/>
      <c r="BD81" s="14"/>
      <c r="BE81" s="14"/>
      <c r="BF81" s="14"/>
      <c r="BG81" s="14"/>
      <c r="BH81" s="14"/>
      <c r="BI81" s="14"/>
      <c r="BJ81" s="14"/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  <c r="BY81" s="14"/>
      <c r="BZ81" s="14"/>
      <c r="CA81" s="14"/>
      <c r="CB81" s="14"/>
      <c r="CC81" s="14"/>
      <c r="CD81" s="14"/>
      <c r="CE81" s="14"/>
      <c r="CF81" s="14"/>
      <c r="CG81" s="14"/>
      <c r="CH81" s="14"/>
      <c r="CI81" s="14"/>
      <c r="CJ81" s="14"/>
      <c r="CK81" s="14"/>
      <c r="CL81" s="14"/>
      <c r="CM81" s="14"/>
      <c r="CN81" s="14"/>
      <c r="CO81" s="14"/>
      <c r="CP81" s="14"/>
      <c r="CQ81" s="14"/>
      <c r="CR81" s="14"/>
      <c r="CS81" s="14"/>
      <c r="CT81" s="14"/>
      <c r="CU81" s="14"/>
      <c r="CV81" s="14"/>
      <c r="CW81" s="14"/>
      <c r="CX81" s="14"/>
      <c r="CY81" s="14"/>
      <c r="CZ81" s="14"/>
      <c r="DA81" s="14"/>
      <c r="DB81" s="14"/>
      <c r="DC81" s="14"/>
      <c r="DD81" s="14"/>
      <c r="DE81" s="14"/>
      <c r="DF81" s="14"/>
      <c r="DG81" s="14"/>
      <c r="DH81" s="14"/>
      <c r="DI81" s="14"/>
      <c r="DJ81" s="14"/>
      <c r="DK81" s="14"/>
      <c r="DL81" s="14"/>
      <c r="DM81" s="14"/>
      <c r="DN81" s="14"/>
      <c r="DO81" s="14"/>
      <c r="DP81" s="14"/>
      <c r="DQ81" s="14"/>
      <c r="DR81" s="14"/>
      <c r="DS81" s="14"/>
      <c r="DT81" s="14"/>
      <c r="DU81" s="14"/>
      <c r="DV81" s="14"/>
      <c r="DW81" s="14"/>
      <c r="DX81" s="14"/>
      <c r="DY81" s="14"/>
      <c r="DZ81" s="14"/>
      <c r="EA81" s="14"/>
      <c r="EB81" s="14"/>
      <c r="EC81" s="14"/>
      <c r="ED81" s="14"/>
      <c r="EE81" s="14"/>
      <c r="EF81" s="14"/>
      <c r="EG81" s="14"/>
      <c r="EH81" s="14"/>
      <c r="EI81" s="14"/>
      <c r="EJ81" s="14"/>
      <c r="EK81" s="14"/>
      <c r="EL81" s="14"/>
      <c r="EM81" s="14"/>
      <c r="EN81" s="14"/>
      <c r="EO81" s="14"/>
      <c r="EP81" s="14"/>
      <c r="EQ81" s="14"/>
      <c r="ER81" s="14"/>
      <c r="ES81" s="14"/>
      <c r="ET81" s="14"/>
      <c r="EU81" s="14"/>
      <c r="EV81" s="14"/>
      <c r="EW81" s="14"/>
      <c r="EX81" s="14"/>
      <c r="EY81" s="14"/>
      <c r="EZ81" s="14"/>
      <c r="FA81" s="14"/>
      <c r="FB81" s="14"/>
      <c r="FC81" s="14"/>
      <c r="FD81" s="14"/>
      <c r="FE81" s="14"/>
      <c r="FF81" s="14"/>
      <c r="FG81" s="14"/>
      <c r="FH81" s="14"/>
      <c r="FI81" s="14"/>
      <c r="FJ81" s="14"/>
      <c r="FK81" s="14"/>
      <c r="FL81" s="14"/>
      <c r="FM81" s="14"/>
      <c r="FN81" s="14"/>
      <c r="FO81" s="14"/>
      <c r="FP81" s="14"/>
      <c r="FQ81" s="14"/>
      <c r="FR81" s="14"/>
      <c r="FS81" s="14"/>
      <c r="FT81" s="14"/>
      <c r="FU81" s="14"/>
      <c r="FV81" s="14"/>
      <c r="FW81" s="14"/>
      <c r="FX81" s="14"/>
      <c r="FY81" s="14"/>
      <c r="FZ81" s="14"/>
      <c r="GA81" s="14"/>
      <c r="GB81" s="6"/>
      <c r="GC81" s="6"/>
      <c r="GD81" s="6"/>
      <c r="GE81" s="6"/>
      <c r="GF81" s="6"/>
      <c r="GG81" s="6"/>
      <c r="GH81" s="6"/>
      <c r="GI81" s="6"/>
      <c r="GJ81" s="6"/>
      <c r="GK81" s="6"/>
      <c r="GL81" s="7"/>
      <c r="GM81" s="7"/>
      <c r="GN81" s="7"/>
      <c r="GO81" s="7"/>
      <c r="GP81" s="7"/>
      <c r="GQ81" s="7"/>
      <c r="GR81" s="7"/>
      <c r="GS81" s="7"/>
      <c r="GT81" s="7"/>
      <c r="GU81" s="7"/>
      <c r="GV81" s="7"/>
      <c r="GW81" s="7"/>
      <c r="GX81" s="156"/>
      <c r="GY81" s="156"/>
      <c r="GZ81" s="156"/>
      <c r="HA81" s="156"/>
      <c r="HB81" s="156"/>
      <c r="HC81" s="156"/>
      <c r="HD81" s="156"/>
      <c r="HE81" s="156"/>
      <c r="HF81" s="156"/>
      <c r="HG81" s="156"/>
      <c r="HH81" s="156"/>
      <c r="HI81" s="156"/>
      <c r="HJ81" s="161"/>
      <c r="HK81" s="161"/>
      <c r="HL81" s="161"/>
      <c r="HM81" s="161"/>
      <c r="HN81" s="161"/>
      <c r="HO81" s="161"/>
      <c r="HP81" s="161"/>
      <c r="HQ81" s="161"/>
      <c r="HR81" s="161"/>
      <c r="HS81" s="161"/>
      <c r="HT81" s="161"/>
      <c r="HU81" s="161"/>
      <c r="HV81" s="161"/>
      <c r="HW81" s="161"/>
      <c r="HX81" s="161"/>
      <c r="HY81" s="161"/>
      <c r="HZ81" s="161"/>
      <c r="IA81" s="161"/>
      <c r="IB81" s="161"/>
      <c r="IC81" s="161"/>
      <c r="ID81" s="161"/>
      <c r="IE81" s="161"/>
      <c r="IF81" s="161"/>
      <c r="IG81" s="161"/>
      <c r="IH81" s="161"/>
      <c r="II81" s="161"/>
      <c r="IJ81" s="161"/>
      <c r="IK81" s="161"/>
      <c r="IL81" s="161"/>
      <c r="IM81" s="161"/>
      <c r="IN81" s="161"/>
      <c r="IO81" s="161"/>
      <c r="IP81" s="161"/>
      <c r="IQ81" s="161"/>
      <c r="IR81" s="161"/>
      <c r="IS81" s="161"/>
      <c r="IT81" s="156"/>
      <c r="IU81" s="156"/>
      <c r="IV81" s="156"/>
      <c r="IW81" s="156"/>
      <c r="IX81" s="156"/>
      <c r="IY81" s="156"/>
      <c r="IZ81" s="156"/>
      <c r="JA81" s="156"/>
      <c r="JB81" s="156"/>
      <c r="JC81" s="156"/>
      <c r="JD81" s="156"/>
      <c r="JE81" s="156"/>
    </row>
    <row r="82" spans="1:265" s="16" customFormat="1" ht="14.25" x14ac:dyDescent="0.2">
      <c r="A82" s="10" t="s">
        <v>56</v>
      </c>
      <c r="B82" s="11">
        <v>60.901114898000003</v>
      </c>
      <c r="C82" s="11">
        <v>59.909507734000002</v>
      </c>
      <c r="D82" s="11">
        <v>-53.414181331999998</v>
      </c>
      <c r="E82" s="11">
        <v>-75.484996041999992</v>
      </c>
      <c r="F82" s="11">
        <v>-97.877275433999998</v>
      </c>
      <c r="G82" s="11">
        <v>17.032486074999998</v>
      </c>
      <c r="H82" s="11">
        <v>-41.123643770999998</v>
      </c>
      <c r="I82" s="11">
        <v>53.958562941000004</v>
      </c>
      <c r="J82" s="11">
        <v>112.92299386099999</v>
      </c>
      <c r="K82" s="11">
        <v>146.10905106000001</v>
      </c>
      <c r="L82" s="11">
        <v>70.336273978999998</v>
      </c>
      <c r="M82" s="11">
        <v>47.937750424000001</v>
      </c>
      <c r="N82" s="11">
        <v>-73.015062244000006</v>
      </c>
      <c r="O82" s="11">
        <v>-125.541879361</v>
      </c>
      <c r="P82" s="11">
        <v>50.338210992999997</v>
      </c>
      <c r="Q82" s="11">
        <v>61.493775091999993</v>
      </c>
      <c r="R82" s="11">
        <v>247.696654142</v>
      </c>
      <c r="S82" s="11">
        <v>-95.388339310999996</v>
      </c>
      <c r="T82" s="11">
        <v>135.79103895100002</v>
      </c>
      <c r="U82" s="11">
        <v>165.17124002</v>
      </c>
      <c r="V82" s="11">
        <v>124.855582656</v>
      </c>
      <c r="W82" s="11">
        <v>67.011477299999996</v>
      </c>
      <c r="X82" s="11">
        <v>-31.127448889</v>
      </c>
      <c r="Y82" s="11">
        <v>-443.44301780199999</v>
      </c>
      <c r="Z82" s="11">
        <v>156.15112675161532</v>
      </c>
      <c r="AA82" s="11">
        <v>-30.469320927919423</v>
      </c>
      <c r="AB82" s="11">
        <v>57.567274783593305</v>
      </c>
      <c r="AC82" s="11">
        <v>168.27590575955372</v>
      </c>
      <c r="AD82" s="11">
        <v>52.175551164582721</v>
      </c>
      <c r="AE82" s="11">
        <v>-24.976748867987954</v>
      </c>
      <c r="AF82" s="11">
        <v>50.051557254019791</v>
      </c>
      <c r="AG82" s="11">
        <v>-41.166236566964798</v>
      </c>
      <c r="AH82" s="11">
        <v>111.11757547542105</v>
      </c>
      <c r="AI82" s="11">
        <v>105.14541769968849</v>
      </c>
      <c r="AJ82" s="11">
        <v>-156.25923898256775</v>
      </c>
      <c r="AK82" s="11">
        <v>-326.09042983799344</v>
      </c>
      <c r="AL82" s="11">
        <v>121.42637135391696</v>
      </c>
      <c r="AM82" s="11">
        <v>7.3877224376704662</v>
      </c>
      <c r="AN82" s="11">
        <v>-10.721002240968202</v>
      </c>
      <c r="AO82" s="11">
        <v>130.50550570272173</v>
      </c>
      <c r="AP82" s="11">
        <v>282.78218673682585</v>
      </c>
      <c r="AQ82" s="11">
        <v>-39.524256922739148</v>
      </c>
      <c r="AR82" s="11">
        <v>-104.14256322923603</v>
      </c>
      <c r="AS82" s="11">
        <v>-33.271788872619787</v>
      </c>
      <c r="AT82" s="11">
        <v>217.68138982543334</v>
      </c>
      <c r="AU82" s="11">
        <v>1.6985824134301952</v>
      </c>
      <c r="AV82" s="11">
        <v>243.57525522060223</v>
      </c>
      <c r="AW82" s="11">
        <v>-333.15387542796299</v>
      </c>
      <c r="AX82" s="11">
        <v>-61.151139638444832</v>
      </c>
      <c r="AY82" s="11">
        <v>-154.84497997231574</v>
      </c>
      <c r="AZ82" s="11">
        <v>263.98239939758685</v>
      </c>
      <c r="BA82" s="11">
        <v>156.97250008029701</v>
      </c>
      <c r="BB82" s="11">
        <v>364.14219888809225</v>
      </c>
      <c r="BC82" s="11">
        <v>28.769468592682507</v>
      </c>
      <c r="BD82" s="11">
        <v>64.398173126443581</v>
      </c>
      <c r="BE82" s="11">
        <v>23.983468320725489</v>
      </c>
      <c r="BF82" s="11">
        <v>0.50892027023970998</v>
      </c>
      <c r="BG82" s="11">
        <v>125.91074426091247</v>
      </c>
      <c r="BH82" s="11">
        <v>410.83611715529474</v>
      </c>
      <c r="BI82" s="11">
        <v>-291.19877937510171</v>
      </c>
      <c r="BJ82" s="11">
        <v>60.373985201711278</v>
      </c>
      <c r="BK82" s="11">
        <v>-49.787054656317679</v>
      </c>
      <c r="BL82" s="11">
        <v>36.955862381869615</v>
      </c>
      <c r="BM82" s="11">
        <v>133.44506498781729</v>
      </c>
      <c r="BN82" s="11">
        <v>339.9589035179024</v>
      </c>
      <c r="BO82" s="11">
        <v>99.282216640245721</v>
      </c>
      <c r="BP82" s="11">
        <v>163.82233888803805</v>
      </c>
      <c r="BQ82" s="11">
        <v>202.07118898032317</v>
      </c>
      <c r="BR82" s="11">
        <v>263.85468559849255</v>
      </c>
      <c r="BS82" s="11">
        <v>92.080244786072612</v>
      </c>
      <c r="BT82" s="11">
        <v>409.13479949878274</v>
      </c>
      <c r="BU82" s="11">
        <v>-411.89835536243612</v>
      </c>
      <c r="BV82" s="11">
        <v>-1.287764637</v>
      </c>
      <c r="BW82" s="11">
        <v>-30.660982690000001</v>
      </c>
      <c r="BX82" s="11">
        <v>139.524312409</v>
      </c>
      <c r="BY82" s="11">
        <v>-18.368042330999998</v>
      </c>
      <c r="BZ82" s="11">
        <v>-253.538022399</v>
      </c>
      <c r="CA82" s="11">
        <v>-485.94248786599996</v>
      </c>
      <c r="CB82" s="11">
        <v>154.65492788</v>
      </c>
      <c r="CC82" s="11">
        <v>-19.404089800999998</v>
      </c>
      <c r="CD82" s="11">
        <v>82.241294791000001</v>
      </c>
      <c r="CE82" s="11">
        <v>-90.209953036000002</v>
      </c>
      <c r="CF82" s="11">
        <v>-608.61387248699998</v>
      </c>
      <c r="CG82" s="11">
        <v>-280.54689562800002</v>
      </c>
      <c r="CH82" s="11">
        <v>-0.81307957799999997</v>
      </c>
      <c r="CI82" s="11">
        <v>-112.103914078</v>
      </c>
      <c r="CJ82" s="11">
        <v>-89.868756753999989</v>
      </c>
      <c r="CK82" s="11">
        <v>478.70201381599935</v>
      </c>
      <c r="CL82" s="11">
        <v>200.45361117800067</v>
      </c>
      <c r="CM82" s="11">
        <v>191.67916986099999</v>
      </c>
      <c r="CN82" s="11">
        <v>492.95165166100003</v>
      </c>
      <c r="CO82" s="11">
        <v>51.796910971999999</v>
      </c>
      <c r="CP82" s="11">
        <v>74.589977951000037</v>
      </c>
      <c r="CQ82" s="11">
        <v>253.6968793930003</v>
      </c>
      <c r="CR82" s="11">
        <v>223.89745510299906</v>
      </c>
      <c r="CS82" s="11">
        <v>87.917379564000854</v>
      </c>
      <c r="CT82" s="11">
        <v>-0.16212985399999999</v>
      </c>
      <c r="CU82" s="11">
        <v>122.80305293499981</v>
      </c>
      <c r="CV82" s="11">
        <v>-15.560324326000053</v>
      </c>
      <c r="CW82" s="11">
        <v>226.72847989700062</v>
      </c>
      <c r="CX82" s="11">
        <v>-319.71947736100009</v>
      </c>
      <c r="CY82" s="11">
        <v>-182.23683471800098</v>
      </c>
      <c r="CZ82" s="11">
        <v>-18.33813958899924</v>
      </c>
      <c r="DA82" s="11">
        <v>-487.50679729300026</v>
      </c>
      <c r="DB82" s="11">
        <v>84.502090647000074</v>
      </c>
      <c r="DC82" s="11">
        <v>-211.91146526400078</v>
      </c>
      <c r="DD82" s="11">
        <v>-89.078985344999751</v>
      </c>
      <c r="DE82" s="11">
        <v>-316.91452564999986</v>
      </c>
      <c r="DF82" s="11">
        <v>-5.6514644989999994</v>
      </c>
      <c r="DG82" s="11">
        <v>105.69974037399889</v>
      </c>
      <c r="DH82" s="11">
        <v>460.71958852100045</v>
      </c>
      <c r="DI82" s="11">
        <v>-257.22638984699921</v>
      </c>
      <c r="DJ82" s="11">
        <v>-99.960209877000651</v>
      </c>
      <c r="DK82" s="11">
        <v>-98.665894615999278</v>
      </c>
      <c r="DL82" s="11">
        <v>227.60186989199985</v>
      </c>
      <c r="DM82" s="11">
        <v>-399.96518437000026</v>
      </c>
      <c r="DN82" s="11">
        <v>389.53371406599996</v>
      </c>
      <c r="DO82" s="11">
        <v>-347.48842444600155</v>
      </c>
      <c r="DP82" s="11">
        <v>-513.72516608700016</v>
      </c>
      <c r="DQ82" s="11">
        <v>3639.2176673160011</v>
      </c>
      <c r="DR82" s="11">
        <v>-5.8430156069999999</v>
      </c>
      <c r="DS82" s="11">
        <v>-523.06873073399925</v>
      </c>
      <c r="DT82" s="11">
        <v>446.95481253599979</v>
      </c>
      <c r="DU82" s="11">
        <v>-447.9240533920007</v>
      </c>
      <c r="DV82" s="11">
        <v>314.60343373500018</v>
      </c>
      <c r="DW82" s="11">
        <v>-174.87505097400009</v>
      </c>
      <c r="DX82" s="11">
        <v>304.89349219200102</v>
      </c>
      <c r="DY82" s="11">
        <v>-97.129767166001898</v>
      </c>
      <c r="DZ82" s="11">
        <v>-175.39834251499838</v>
      </c>
      <c r="EA82" s="11">
        <v>-292.69562148300201</v>
      </c>
      <c r="EB82" s="11">
        <v>313.93589750200039</v>
      </c>
      <c r="EC82" s="11">
        <v>-59.626853573998389</v>
      </c>
      <c r="ED82" s="11">
        <v>60.933831718</v>
      </c>
      <c r="EE82" s="11">
        <v>-504.6926191150007</v>
      </c>
      <c r="EF82" s="11">
        <v>-211.30938951199943</v>
      </c>
      <c r="EG82" s="11">
        <v>142.33172921699969</v>
      </c>
      <c r="EH82" s="11">
        <v>-611.10143250599958</v>
      </c>
      <c r="EI82" s="11">
        <v>-964.42357168000126</v>
      </c>
      <c r="EJ82" s="11">
        <v>494.88195525100002</v>
      </c>
      <c r="EK82" s="11">
        <v>5.8370535730002509</v>
      </c>
      <c r="EL82" s="11">
        <v>902.30099560000076</v>
      </c>
      <c r="EM82" s="11">
        <v>-429.54457617800142</v>
      </c>
      <c r="EN82" s="11">
        <v>172.92547301100092</v>
      </c>
      <c r="EO82" s="11">
        <v>303.04156004399965</v>
      </c>
      <c r="EP82" s="11">
        <v>165.60317110735704</v>
      </c>
      <c r="EQ82" s="11">
        <v>-251.55380741911739</v>
      </c>
      <c r="ER82" s="11">
        <v>-514.62454893444669</v>
      </c>
      <c r="ES82" s="11">
        <v>1413.1935413924489</v>
      </c>
      <c r="ET82" s="11">
        <v>639.41094449128718</v>
      </c>
      <c r="EU82" s="11">
        <v>140.72722479151167</v>
      </c>
      <c r="EV82" s="11">
        <v>-365.0106620435397</v>
      </c>
      <c r="EW82" s="11">
        <v>-325.84864068740723</v>
      </c>
      <c r="EX82" s="11">
        <v>-110.61968556472434</v>
      </c>
      <c r="EY82" s="11">
        <v>-123.42343145307991</v>
      </c>
      <c r="EZ82" s="11">
        <v>81.814711650690683</v>
      </c>
      <c r="FA82" s="11">
        <v>-474.69899872546932</v>
      </c>
      <c r="FB82" s="11">
        <v>2.9460292339428613</v>
      </c>
      <c r="FC82" s="11">
        <v>-648.99779514721649</v>
      </c>
      <c r="FD82" s="11">
        <v>2782.2777393194128</v>
      </c>
      <c r="FE82" s="11">
        <v>-26.560892439307512</v>
      </c>
      <c r="FF82" s="11">
        <v>181.22842147439766</v>
      </c>
      <c r="FG82" s="11">
        <v>-895.71869659265678</v>
      </c>
      <c r="FH82" s="11">
        <v>-213.49953969656221</v>
      </c>
      <c r="FI82" s="11">
        <v>-177.25248418724749</v>
      </c>
      <c r="FJ82" s="11">
        <v>3.9144865740000001</v>
      </c>
      <c r="FK82" s="11">
        <v>4.0773470890000008</v>
      </c>
      <c r="FL82" s="11">
        <v>6.6688344329999998</v>
      </c>
      <c r="FM82" s="11">
        <v>148.04797949599998</v>
      </c>
      <c r="FN82" s="11">
        <v>-431.8327142949168</v>
      </c>
      <c r="FO82" s="11">
        <v>-675.27756810179244</v>
      </c>
      <c r="FP82" s="11">
        <v>2472.8614334204563</v>
      </c>
      <c r="FQ82" s="11">
        <v>-451.06178444554763</v>
      </c>
      <c r="FR82" s="11">
        <v>751.54178382891848</v>
      </c>
      <c r="FS82" s="11">
        <v>163.89526698804548</v>
      </c>
      <c r="FT82" s="11">
        <v>134.26018143078232</v>
      </c>
      <c r="FU82" s="11">
        <v>-84.192753156064171</v>
      </c>
      <c r="FV82" s="11">
        <v>194.8124067618146</v>
      </c>
      <c r="FW82" s="11">
        <v>-180.44974189044848</v>
      </c>
      <c r="FX82" s="11">
        <v>546.32793275661538</v>
      </c>
      <c r="FY82" s="11">
        <v>-1422.2336672820293</v>
      </c>
      <c r="FZ82" s="11">
        <v>-119.55913755403709</v>
      </c>
      <c r="GA82" s="11">
        <v>-568.85864377838129</v>
      </c>
      <c r="GB82" s="6">
        <v>2727.0695052573355</v>
      </c>
      <c r="GC82" s="6">
        <v>512.48785070360441</v>
      </c>
      <c r="GD82" s="6">
        <v>-397.37336007662208</v>
      </c>
      <c r="GE82" s="6">
        <v>76.697053163324028</v>
      </c>
      <c r="GF82" s="6">
        <v>261.74838245937536</v>
      </c>
      <c r="GG82" s="6">
        <v>-448.00398911473707</v>
      </c>
      <c r="GH82" s="6">
        <v>203.05644119199999</v>
      </c>
      <c r="GI82" s="6">
        <v>63.631272240999998</v>
      </c>
      <c r="GJ82" s="6">
        <v>200.020666052</v>
      </c>
      <c r="GK82" s="6">
        <v>14.501970217000002</v>
      </c>
      <c r="GL82" s="7">
        <v>252.04210729598248</v>
      </c>
      <c r="GM82" s="7">
        <v>2945.4921108778226</v>
      </c>
      <c r="GN82" s="7">
        <v>-351.6457761475146</v>
      </c>
      <c r="GO82" s="7">
        <v>-203.17881818133529</v>
      </c>
      <c r="GP82" s="7">
        <v>-216.71122772283232</v>
      </c>
      <c r="GQ82" s="7">
        <v>-657.34216596689816</v>
      </c>
      <c r="GR82" s="7">
        <v>-265.80683335795453</v>
      </c>
      <c r="GS82" s="7">
        <v>-493.29476197192042</v>
      </c>
      <c r="GT82" s="7">
        <v>-331.66584404301341</v>
      </c>
      <c r="GU82" s="7">
        <v>569.82314330622046</v>
      </c>
      <c r="GV82" s="7">
        <v>306.01359433399398</v>
      </c>
      <c r="GW82" s="7">
        <v>-1848.3869976367844</v>
      </c>
      <c r="GX82" s="156">
        <v>3265.1092217005939</v>
      </c>
      <c r="GY82" s="156">
        <v>332.63781257375592</v>
      </c>
      <c r="GZ82" s="156">
        <v>2747.2876135053912</v>
      </c>
      <c r="HA82" s="156">
        <v>5780.6440161487126</v>
      </c>
      <c r="HB82" s="156">
        <v>-1472.5118649612907</v>
      </c>
      <c r="HC82" s="156">
        <v>-566.98698193820314</v>
      </c>
      <c r="HD82" s="156">
        <v>-1617.8525709465098</v>
      </c>
      <c r="HE82" s="156">
        <v>-1106.310041272943</v>
      </c>
      <c r="HF82" s="156">
        <v>-298.84944257130536</v>
      </c>
      <c r="HG82" s="156">
        <v>-281.7899586716909</v>
      </c>
      <c r="HH82" s="156">
        <v>-366.72505644377657</v>
      </c>
      <c r="HI82" s="156">
        <v>324.26417011684805</v>
      </c>
      <c r="HJ82" s="161">
        <v>3433.1500896124794</v>
      </c>
      <c r="HK82" s="161">
        <v>-449.99490536915198</v>
      </c>
      <c r="HL82" s="161">
        <v>-1337.6371232462775</v>
      </c>
      <c r="HM82" s="161">
        <v>624.69097851008917</v>
      </c>
      <c r="HN82" s="161">
        <v>62.865987360629966</v>
      </c>
      <c r="HO82" s="161">
        <v>203.75903081913569</v>
      </c>
      <c r="HP82" s="161">
        <v>186.12085610654944</v>
      </c>
      <c r="HQ82" s="161">
        <v>-901.72490927566446</v>
      </c>
      <c r="HR82" s="161">
        <v>-580.75825553873096</v>
      </c>
      <c r="HS82" s="161">
        <v>578.47406340663656</v>
      </c>
      <c r="HT82" s="161">
        <v>1547.1819274457814</v>
      </c>
      <c r="HU82" s="161">
        <v>-1896.4000410956496</v>
      </c>
      <c r="HV82" s="161">
        <v>1029.8677917933881</v>
      </c>
      <c r="HW82" s="161">
        <v>1248.8458354875102</v>
      </c>
      <c r="HX82" s="161">
        <v>-1076.5904365615702</v>
      </c>
      <c r="HY82" s="161">
        <v>184.8064157339748</v>
      </c>
      <c r="HZ82" s="161">
        <v>2073.3753530151839</v>
      </c>
      <c r="IA82" s="161">
        <v>-329.06301537710061</v>
      </c>
      <c r="IB82" s="161">
        <v>45.372041049668773</v>
      </c>
      <c r="IC82" s="161">
        <v>-418.26394490303596</v>
      </c>
      <c r="ID82" s="161">
        <v>1029.9176726785681</v>
      </c>
      <c r="IE82" s="161">
        <v>1238.8438406987202</v>
      </c>
      <c r="IF82" s="161">
        <v>-915.712402647369</v>
      </c>
      <c r="IG82" s="161">
        <v>-2408.9767489584569</v>
      </c>
      <c r="IH82" s="161">
        <v>47.742805617724223</v>
      </c>
      <c r="II82" s="161">
        <v>-575.5391866699033</v>
      </c>
      <c r="IJ82" s="161">
        <v>-783.67654629411527</v>
      </c>
      <c r="IK82" s="161">
        <v>158.89390416868912</v>
      </c>
      <c r="IL82" s="161">
        <v>-265.47025143900339</v>
      </c>
      <c r="IM82" s="161">
        <v>281.0712814522015</v>
      </c>
      <c r="IN82" s="161">
        <v>4197.4687696707442</v>
      </c>
      <c r="IO82" s="161">
        <v>-1231.0962531790208</v>
      </c>
      <c r="IP82" s="161">
        <v>489.15356658901783</v>
      </c>
      <c r="IQ82" s="161">
        <v>-405.71327093265296</v>
      </c>
      <c r="IR82" s="161">
        <v>-615.09613539183124</v>
      </c>
      <c r="IS82" s="161">
        <v>-1824.917376734724</v>
      </c>
      <c r="IT82" s="156">
        <v>-1021.9301791981368</v>
      </c>
      <c r="IU82" s="156">
        <v>6691.0526495389449</v>
      </c>
      <c r="IV82" s="156">
        <v>-1.1558573839999999</v>
      </c>
      <c r="IW82" s="156">
        <v>31.709224807000002</v>
      </c>
      <c r="IX82" s="156">
        <v>28.822257353000001</v>
      </c>
      <c r="IY82" s="156">
        <v>42.332901110000002</v>
      </c>
      <c r="IZ82" s="156">
        <v>-1.229331255</v>
      </c>
      <c r="JA82" s="156"/>
      <c r="JB82" s="156"/>
      <c r="JC82" s="156"/>
      <c r="JD82" s="156"/>
      <c r="JE82" s="156"/>
    </row>
    <row r="83" spans="1:265" x14ac:dyDescent="0.25">
      <c r="A83" s="13" t="s">
        <v>57</v>
      </c>
      <c r="B83" s="14">
        <v>60.901114898000003</v>
      </c>
      <c r="C83" s="14">
        <v>59.909507734000002</v>
      </c>
      <c r="D83" s="14">
        <v>-53.414181331999998</v>
      </c>
      <c r="E83" s="14">
        <v>-75.484996041999992</v>
      </c>
      <c r="F83" s="14">
        <v>-97.877275433999998</v>
      </c>
      <c r="G83" s="14">
        <v>17.032486074999998</v>
      </c>
      <c r="H83" s="14">
        <v>-41.123643770999998</v>
      </c>
      <c r="I83" s="14">
        <v>53.958562941000004</v>
      </c>
      <c r="J83" s="14">
        <v>112.92299386099999</v>
      </c>
      <c r="K83" s="14">
        <v>146.10905106000001</v>
      </c>
      <c r="L83" s="14">
        <v>70.336273978999998</v>
      </c>
      <c r="M83" s="14">
        <v>47.937750424000001</v>
      </c>
      <c r="N83" s="14">
        <v>-73.015062244000006</v>
      </c>
      <c r="O83" s="14">
        <v>-125.541879361</v>
      </c>
      <c r="P83" s="14">
        <v>50.338210992999997</v>
      </c>
      <c r="Q83" s="14">
        <v>61.493775091999993</v>
      </c>
      <c r="R83" s="14">
        <v>247.696654142</v>
      </c>
      <c r="S83" s="14">
        <v>-95.388339310999996</v>
      </c>
      <c r="T83" s="14">
        <v>135.79103895100002</v>
      </c>
      <c r="U83" s="14">
        <v>165.17124002</v>
      </c>
      <c r="V83" s="14">
        <v>124.855582656</v>
      </c>
      <c r="W83" s="14">
        <v>67.011477299999996</v>
      </c>
      <c r="X83" s="14">
        <v>-31.127448889</v>
      </c>
      <c r="Y83" s="14">
        <v>-443.44301780199999</v>
      </c>
      <c r="Z83" s="14">
        <v>156.15112675161532</v>
      </c>
      <c r="AA83" s="14">
        <v>-30.469320927919423</v>
      </c>
      <c r="AB83" s="14">
        <v>57.567274783593305</v>
      </c>
      <c r="AC83" s="14">
        <v>168.27590575955372</v>
      </c>
      <c r="AD83" s="14">
        <v>52.175551164582721</v>
      </c>
      <c r="AE83" s="14">
        <v>-24.976748867987954</v>
      </c>
      <c r="AF83" s="14">
        <v>50.051557254019791</v>
      </c>
      <c r="AG83" s="14">
        <v>-41.166236566964798</v>
      </c>
      <c r="AH83" s="14">
        <v>111.11757547542105</v>
      </c>
      <c r="AI83" s="14">
        <v>105.14541769968849</v>
      </c>
      <c r="AJ83" s="14">
        <v>-156.25923898256775</v>
      </c>
      <c r="AK83" s="14">
        <v>-326.09042983799344</v>
      </c>
      <c r="AL83" s="14">
        <v>121.42637135391696</v>
      </c>
      <c r="AM83" s="14">
        <v>7.3877224376704662</v>
      </c>
      <c r="AN83" s="14">
        <v>-10.721002240968202</v>
      </c>
      <c r="AO83" s="14">
        <v>130.50550570272173</v>
      </c>
      <c r="AP83" s="14">
        <v>282.78218673682585</v>
      </c>
      <c r="AQ83" s="14">
        <v>-39.524256922739148</v>
      </c>
      <c r="AR83" s="14">
        <v>-104.14256322923603</v>
      </c>
      <c r="AS83" s="14">
        <v>-33.271788872619787</v>
      </c>
      <c r="AT83" s="14">
        <v>217.68138982543334</v>
      </c>
      <c r="AU83" s="14">
        <v>1.6985824134301952</v>
      </c>
      <c r="AV83" s="14">
        <v>243.57525522060223</v>
      </c>
      <c r="AW83" s="14">
        <v>-333.15387542796299</v>
      </c>
      <c r="AX83" s="14">
        <v>-61.151139638444832</v>
      </c>
      <c r="AY83" s="14">
        <v>-154.84497997231574</v>
      </c>
      <c r="AZ83" s="14">
        <v>263.98239939758685</v>
      </c>
      <c r="BA83" s="14">
        <v>156.97250008029701</v>
      </c>
      <c r="BB83" s="14">
        <v>364.14219888809225</v>
      </c>
      <c r="BC83" s="14">
        <v>28.769468592682507</v>
      </c>
      <c r="BD83" s="14">
        <v>64.398173126443581</v>
      </c>
      <c r="BE83" s="14">
        <v>23.983468320725489</v>
      </c>
      <c r="BF83" s="14">
        <v>0.50892027023970998</v>
      </c>
      <c r="BG83" s="14">
        <v>125.91074426091247</v>
      </c>
      <c r="BH83" s="14">
        <v>410.83611715529474</v>
      </c>
      <c r="BI83" s="14">
        <v>-291.19877937510171</v>
      </c>
      <c r="BJ83" s="14">
        <v>60.373985201711278</v>
      </c>
      <c r="BK83" s="14">
        <v>-49.787054656317679</v>
      </c>
      <c r="BL83" s="14">
        <v>36.955862381869615</v>
      </c>
      <c r="BM83" s="14">
        <v>133.44506498781729</v>
      </c>
      <c r="BN83" s="14">
        <v>339.9589035179024</v>
      </c>
      <c r="BO83" s="14">
        <v>99.282216640245721</v>
      </c>
      <c r="BP83" s="14">
        <v>163.82233888803805</v>
      </c>
      <c r="BQ83" s="14">
        <v>202.07118898032317</v>
      </c>
      <c r="BR83" s="14">
        <v>263.85468559849255</v>
      </c>
      <c r="BS83" s="14">
        <v>92.080244786072612</v>
      </c>
      <c r="BT83" s="14">
        <v>409.13479949878274</v>
      </c>
      <c r="BU83" s="14">
        <v>-411.89835536243612</v>
      </c>
      <c r="BV83" s="14">
        <v>-1.287764637</v>
      </c>
      <c r="BW83" s="14">
        <v>-30.660982690000001</v>
      </c>
      <c r="BX83" s="14">
        <v>139.524312409</v>
      </c>
      <c r="BY83" s="14">
        <v>-18.368042330999998</v>
      </c>
      <c r="BZ83" s="14">
        <v>-253.538022399</v>
      </c>
      <c r="CA83" s="14">
        <v>-485.94248786599996</v>
      </c>
      <c r="CB83" s="14">
        <v>154.65492788</v>
      </c>
      <c r="CC83" s="14">
        <v>-19.404089800999998</v>
      </c>
      <c r="CD83" s="14">
        <v>82.241294791000001</v>
      </c>
      <c r="CE83" s="14">
        <v>-90.209953036000002</v>
      </c>
      <c r="CF83" s="14">
        <v>-608.61387248699998</v>
      </c>
      <c r="CG83" s="14">
        <v>-280.54689562800002</v>
      </c>
      <c r="CH83" s="14">
        <v>-0.81307957799999997</v>
      </c>
      <c r="CI83" s="14">
        <v>-112.103914078</v>
      </c>
      <c r="CJ83" s="14">
        <v>-89.868756753999989</v>
      </c>
      <c r="CK83" s="14">
        <v>478.70201381599935</v>
      </c>
      <c r="CL83" s="14">
        <v>200.45361117800067</v>
      </c>
      <c r="CM83" s="14">
        <v>191.67916986099999</v>
      </c>
      <c r="CN83" s="14">
        <v>492.95165166100003</v>
      </c>
      <c r="CO83" s="14">
        <v>51.796910971999999</v>
      </c>
      <c r="CP83" s="14">
        <v>74.589977951000037</v>
      </c>
      <c r="CQ83" s="14">
        <v>253.6968793930003</v>
      </c>
      <c r="CR83" s="14">
        <v>223.89745510299906</v>
      </c>
      <c r="CS83" s="14">
        <v>87.917379564000854</v>
      </c>
      <c r="CT83" s="14">
        <v>-0.16212985399999999</v>
      </c>
      <c r="CU83" s="14">
        <v>122.80305293499981</v>
      </c>
      <c r="CV83" s="14">
        <v>-15.560324326000053</v>
      </c>
      <c r="CW83" s="14">
        <v>226.72847989700062</v>
      </c>
      <c r="CX83" s="14">
        <v>-319.71947736100009</v>
      </c>
      <c r="CY83" s="14">
        <v>-182.23683471800098</v>
      </c>
      <c r="CZ83" s="14">
        <v>-18.33813958899924</v>
      </c>
      <c r="DA83" s="14">
        <v>-487.50679729300026</v>
      </c>
      <c r="DB83" s="14">
        <v>84.502090647000074</v>
      </c>
      <c r="DC83" s="14">
        <v>-211.91146526400078</v>
      </c>
      <c r="DD83" s="14">
        <v>-89.078985344999751</v>
      </c>
      <c r="DE83" s="14">
        <v>-316.91452564999986</v>
      </c>
      <c r="DF83" s="14">
        <v>-5.6514644989999994</v>
      </c>
      <c r="DG83" s="14">
        <v>105.69974037399889</v>
      </c>
      <c r="DH83" s="14">
        <v>460.71958852100045</v>
      </c>
      <c r="DI83" s="14">
        <v>-257.22638984699921</v>
      </c>
      <c r="DJ83" s="14">
        <v>-99.960209877000651</v>
      </c>
      <c r="DK83" s="14">
        <v>-98.665894615999278</v>
      </c>
      <c r="DL83" s="14">
        <v>227.60186989199985</v>
      </c>
      <c r="DM83" s="14">
        <v>-399.96518437000026</v>
      </c>
      <c r="DN83" s="14">
        <v>389.53371406599996</v>
      </c>
      <c r="DO83" s="14">
        <v>-347.48842444600155</v>
      </c>
      <c r="DP83" s="14">
        <v>-513.72516608700016</v>
      </c>
      <c r="DQ83" s="14">
        <v>3639.2176673160011</v>
      </c>
      <c r="DR83" s="14">
        <v>-5.8430156069999999</v>
      </c>
      <c r="DS83" s="14">
        <v>-523.06873073399925</v>
      </c>
      <c r="DT83" s="14">
        <v>446.95481253599979</v>
      </c>
      <c r="DU83" s="14">
        <v>-447.9240533920007</v>
      </c>
      <c r="DV83" s="14">
        <v>314.60343373500018</v>
      </c>
      <c r="DW83" s="14">
        <v>-174.87505097400009</v>
      </c>
      <c r="DX83" s="14">
        <v>304.89349219200102</v>
      </c>
      <c r="DY83" s="14">
        <v>-97.129767166001898</v>
      </c>
      <c r="DZ83" s="14">
        <v>-175.39834251499838</v>
      </c>
      <c r="EA83" s="14">
        <v>-292.69562148300201</v>
      </c>
      <c r="EB83" s="14">
        <v>313.93589750200039</v>
      </c>
      <c r="EC83" s="14">
        <v>-59.626853573998389</v>
      </c>
      <c r="ED83" s="14">
        <v>60.933831718</v>
      </c>
      <c r="EE83" s="14">
        <v>-504.6926191150007</v>
      </c>
      <c r="EF83" s="14">
        <v>-211.30938951199943</v>
      </c>
      <c r="EG83" s="14">
        <v>142.33172921699969</v>
      </c>
      <c r="EH83" s="14">
        <v>-611.10143250599958</v>
      </c>
      <c r="EI83" s="14">
        <v>-964.42357168000126</v>
      </c>
      <c r="EJ83" s="14">
        <v>494.88195525100002</v>
      </c>
      <c r="EK83" s="14">
        <v>5.8370535730002509</v>
      </c>
      <c r="EL83" s="14">
        <v>902.30099560000076</v>
      </c>
      <c r="EM83" s="14">
        <v>-429.54457617800142</v>
      </c>
      <c r="EN83" s="14">
        <v>172.92547301100092</v>
      </c>
      <c r="EO83" s="14">
        <v>303.04156004399965</v>
      </c>
      <c r="EP83" s="14">
        <v>165.60317110735704</v>
      </c>
      <c r="EQ83" s="14">
        <v>-251.55380741911739</v>
      </c>
      <c r="ER83" s="14">
        <v>-514.62454893444669</v>
      </c>
      <c r="ES83" s="14">
        <v>1413.1935413924489</v>
      </c>
      <c r="ET83" s="14">
        <v>639.41094449128718</v>
      </c>
      <c r="EU83" s="14">
        <v>140.72722479151167</v>
      </c>
      <c r="EV83" s="14">
        <v>-365.0106620435397</v>
      </c>
      <c r="EW83" s="14">
        <v>-325.84864068740723</v>
      </c>
      <c r="EX83" s="14">
        <v>-110.61968556472434</v>
      </c>
      <c r="EY83" s="14">
        <v>-123.42343145307991</v>
      </c>
      <c r="EZ83" s="14">
        <v>81.814711650690683</v>
      </c>
      <c r="FA83" s="14">
        <v>-474.69899872546932</v>
      </c>
      <c r="FB83" s="14">
        <v>2.9460292339428613</v>
      </c>
      <c r="FC83" s="14">
        <v>-648.99779514721649</v>
      </c>
      <c r="FD83" s="14">
        <v>2782.2777393194128</v>
      </c>
      <c r="FE83" s="14">
        <v>-26.560892439307512</v>
      </c>
      <c r="FF83" s="14">
        <v>181.22842147439766</v>
      </c>
      <c r="FG83" s="14">
        <v>-895.71869659265678</v>
      </c>
      <c r="FH83" s="14">
        <v>-213.49953969656221</v>
      </c>
      <c r="FI83" s="14">
        <v>-177.25248418724749</v>
      </c>
      <c r="FJ83" s="14">
        <v>3.9144865740000001</v>
      </c>
      <c r="FK83" s="14">
        <v>4.0773470890000008</v>
      </c>
      <c r="FL83" s="14">
        <v>6.6688344329999998</v>
      </c>
      <c r="FM83" s="14">
        <v>148.04797949599998</v>
      </c>
      <c r="FN83" s="14">
        <v>-431.8327142949168</v>
      </c>
      <c r="FO83" s="14">
        <v>-675.27756810179244</v>
      </c>
      <c r="FP83" s="14">
        <v>2472.8614334204563</v>
      </c>
      <c r="FQ83" s="14">
        <v>-451.06178444554763</v>
      </c>
      <c r="FR83" s="14">
        <v>751.54178382891848</v>
      </c>
      <c r="FS83" s="14">
        <v>163.89526698804548</v>
      </c>
      <c r="FT83" s="14">
        <v>134.26018143078232</v>
      </c>
      <c r="FU83" s="14">
        <v>-84.192753156064171</v>
      </c>
      <c r="FV83" s="14">
        <v>194.8124067618146</v>
      </c>
      <c r="FW83" s="14">
        <v>-180.44974189044848</v>
      </c>
      <c r="FX83" s="14">
        <v>546.32793275661538</v>
      </c>
      <c r="FY83" s="14">
        <v>-1422.2336672820293</v>
      </c>
      <c r="FZ83" s="14">
        <v>-119.55913755403709</v>
      </c>
      <c r="GA83" s="14">
        <v>-568.85864377838129</v>
      </c>
      <c r="GB83" s="6">
        <v>2727.0695052573355</v>
      </c>
      <c r="GC83" s="6">
        <v>512.48785070360441</v>
      </c>
      <c r="GD83" s="6">
        <v>-397.37336007662208</v>
      </c>
      <c r="GE83" s="6">
        <v>76.697053163324028</v>
      </c>
      <c r="GF83" s="6">
        <v>261.74838245937536</v>
      </c>
      <c r="GG83" s="6">
        <v>-448.00398911473707</v>
      </c>
      <c r="GH83" s="6">
        <v>203.05644119199999</v>
      </c>
      <c r="GI83" s="6">
        <v>63.631272240999998</v>
      </c>
      <c r="GJ83" s="6">
        <v>200.020666052</v>
      </c>
      <c r="GK83" s="6">
        <v>14.501970217000002</v>
      </c>
      <c r="GL83" s="7">
        <v>252.04210729598248</v>
      </c>
      <c r="GM83" s="7">
        <v>2945.4921108778226</v>
      </c>
      <c r="GN83" s="7">
        <v>-351.6457761475146</v>
      </c>
      <c r="GO83" s="7">
        <v>-203.17881818133529</v>
      </c>
      <c r="GP83" s="7">
        <v>-216.71122772283232</v>
      </c>
      <c r="GQ83" s="7">
        <v>-657.34216596689816</v>
      </c>
      <c r="GR83" s="7">
        <v>-265.80683335795453</v>
      </c>
      <c r="GS83" s="7">
        <v>-493.29476197192042</v>
      </c>
      <c r="GT83" s="7">
        <v>-331.66584404301341</v>
      </c>
      <c r="GU83" s="7">
        <v>569.82314330622046</v>
      </c>
      <c r="GV83" s="7">
        <v>306.01359433399398</v>
      </c>
      <c r="GW83" s="7">
        <v>-1848.3869976367844</v>
      </c>
      <c r="GX83" s="156">
        <v>3265.1092217005939</v>
      </c>
      <c r="GY83" s="156">
        <v>332.63781257375592</v>
      </c>
      <c r="GZ83" s="156">
        <v>2747.2876135053912</v>
      </c>
      <c r="HA83" s="156">
        <v>5780.6440161487126</v>
      </c>
      <c r="HB83" s="156">
        <v>-1472.5118649612907</v>
      </c>
      <c r="HC83" s="156">
        <v>-566.98698193820314</v>
      </c>
      <c r="HD83" s="156">
        <v>-1617.8525709465098</v>
      </c>
      <c r="HE83" s="156">
        <v>-1106.310041272943</v>
      </c>
      <c r="HF83" s="156">
        <v>-298.84944257130536</v>
      </c>
      <c r="HG83" s="156">
        <v>-281.7899586716909</v>
      </c>
      <c r="HH83" s="156">
        <v>-366.72505644377657</v>
      </c>
      <c r="HI83" s="156">
        <v>324.26417011684805</v>
      </c>
      <c r="HJ83" s="161">
        <v>3433.1500896124794</v>
      </c>
      <c r="HK83" s="161">
        <v>-449.99490536915198</v>
      </c>
      <c r="HL83" s="161">
        <v>-1337.6371232462775</v>
      </c>
      <c r="HM83" s="161">
        <v>624.69097851008917</v>
      </c>
      <c r="HN83" s="161">
        <v>62.865987360629966</v>
      </c>
      <c r="HO83" s="161">
        <v>203.75903081913569</v>
      </c>
      <c r="HP83" s="161">
        <v>186.12085610654944</v>
      </c>
      <c r="HQ83" s="161">
        <v>-901.72490927566446</v>
      </c>
      <c r="HR83" s="161">
        <v>-580.75825553873096</v>
      </c>
      <c r="HS83" s="161">
        <v>578.47406340663656</v>
      </c>
      <c r="HT83" s="161">
        <v>1547.1819274457814</v>
      </c>
      <c r="HU83" s="161">
        <v>-1896.4000410956496</v>
      </c>
      <c r="HV83" s="161">
        <v>1029.8677917933881</v>
      </c>
      <c r="HW83" s="161">
        <v>1248.8458354875102</v>
      </c>
      <c r="HX83" s="161">
        <v>-1076.5904365615702</v>
      </c>
      <c r="HY83" s="161">
        <v>184.8064157339748</v>
      </c>
      <c r="HZ83" s="161">
        <v>2073.3753530151839</v>
      </c>
      <c r="IA83" s="161">
        <v>-329.06301537710061</v>
      </c>
      <c r="IB83" s="161">
        <v>45.372041049668773</v>
      </c>
      <c r="IC83" s="161">
        <v>-418.26394490303596</v>
      </c>
      <c r="ID83" s="161">
        <v>1029.9176726785681</v>
      </c>
      <c r="IE83" s="161">
        <v>1238.8438406987202</v>
      </c>
      <c r="IF83" s="161">
        <v>-915.712402647369</v>
      </c>
      <c r="IG83" s="161">
        <v>-2408.9767489584569</v>
      </c>
      <c r="IH83" s="161">
        <v>47.742805617724223</v>
      </c>
      <c r="II83" s="161">
        <v>-575.5391866699033</v>
      </c>
      <c r="IJ83" s="161">
        <v>-783.67654629411527</v>
      </c>
      <c r="IK83" s="161">
        <v>158.89390416868912</v>
      </c>
      <c r="IL83" s="161">
        <v>-265.47025143900339</v>
      </c>
      <c r="IM83" s="161">
        <v>281.0712814522015</v>
      </c>
      <c r="IN83" s="161">
        <v>4197.4687696707442</v>
      </c>
      <c r="IO83" s="161">
        <v>-1231.0962531790208</v>
      </c>
      <c r="IP83" s="161">
        <v>489.15356658901783</v>
      </c>
      <c r="IQ83" s="161">
        <v>-405.71327093265296</v>
      </c>
      <c r="IR83" s="161">
        <v>-615.09613539183124</v>
      </c>
      <c r="IS83" s="161">
        <v>-1824.917376734724</v>
      </c>
      <c r="IT83" s="156">
        <v>-1021.9301791981368</v>
      </c>
      <c r="IU83" s="156">
        <v>6691.0526495389449</v>
      </c>
      <c r="IV83" s="156">
        <v>-1.1558573839999999</v>
      </c>
      <c r="IW83" s="156">
        <v>31.709224807000002</v>
      </c>
      <c r="IX83" s="156">
        <v>28.822257353000001</v>
      </c>
      <c r="IY83" s="156">
        <v>42.332901110000002</v>
      </c>
      <c r="IZ83" s="156">
        <v>-1.229331255</v>
      </c>
      <c r="JA83" s="156"/>
      <c r="JB83" s="156"/>
      <c r="JC83" s="156"/>
      <c r="JD83" s="156"/>
      <c r="JE83" s="156"/>
    </row>
    <row r="84" spans="1:265" x14ac:dyDescent="0.25">
      <c r="A84" s="13" t="s">
        <v>58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0</v>
      </c>
      <c r="BM84" s="14">
        <v>0</v>
      </c>
      <c r="BN84" s="14">
        <v>0</v>
      </c>
      <c r="BO84" s="14">
        <v>0</v>
      </c>
      <c r="BP84" s="14">
        <v>0</v>
      </c>
      <c r="BQ84" s="14">
        <v>0</v>
      </c>
      <c r="BR84" s="14">
        <v>0</v>
      </c>
      <c r="BS84" s="14">
        <v>0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0</v>
      </c>
      <c r="CI84" s="14">
        <v>0</v>
      </c>
      <c r="CJ84" s="14">
        <v>0</v>
      </c>
      <c r="CK84" s="14">
        <v>0</v>
      </c>
      <c r="CL84" s="14">
        <v>0</v>
      </c>
      <c r="CM84" s="14">
        <v>0</v>
      </c>
      <c r="CN84" s="14">
        <v>0</v>
      </c>
      <c r="CO84" s="14">
        <v>0</v>
      </c>
      <c r="CP84" s="14">
        <v>0</v>
      </c>
      <c r="CQ84" s="14">
        <v>0</v>
      </c>
      <c r="CR84" s="14">
        <v>0</v>
      </c>
      <c r="CS84" s="14">
        <v>0</v>
      </c>
      <c r="CT84" s="14">
        <v>0</v>
      </c>
      <c r="CU84" s="14">
        <v>0</v>
      </c>
      <c r="CV84" s="14">
        <v>0</v>
      </c>
      <c r="CW84" s="14">
        <v>0</v>
      </c>
      <c r="CX84" s="14">
        <v>0</v>
      </c>
      <c r="CY84" s="14">
        <v>0</v>
      </c>
      <c r="CZ84" s="14">
        <v>0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0</v>
      </c>
      <c r="DW84" s="14">
        <v>0</v>
      </c>
      <c r="DX84" s="14">
        <v>0</v>
      </c>
      <c r="DY84" s="14">
        <v>0</v>
      </c>
      <c r="DZ84" s="14">
        <v>0</v>
      </c>
      <c r="EA84" s="14">
        <v>0</v>
      </c>
      <c r="EB84" s="14">
        <v>0</v>
      </c>
      <c r="EC84" s="14">
        <v>0</v>
      </c>
      <c r="ED84" s="14">
        <v>0</v>
      </c>
      <c r="EE84" s="14">
        <v>0</v>
      </c>
      <c r="EF84" s="14">
        <v>0</v>
      </c>
      <c r="EG84" s="14">
        <v>0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0</v>
      </c>
      <c r="EQ84" s="14">
        <v>0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0</v>
      </c>
      <c r="GA84" s="14">
        <v>0</v>
      </c>
      <c r="GB84" s="6">
        <v>0</v>
      </c>
      <c r="GC84" s="6">
        <v>0</v>
      </c>
      <c r="GD84" s="6">
        <v>0</v>
      </c>
      <c r="GE84" s="6">
        <v>0</v>
      </c>
      <c r="GF84" s="6">
        <v>0</v>
      </c>
      <c r="GG84" s="6">
        <v>0</v>
      </c>
      <c r="GH84" s="6">
        <v>0</v>
      </c>
      <c r="GI84" s="6">
        <v>0</v>
      </c>
      <c r="GJ84" s="6">
        <v>0</v>
      </c>
      <c r="GK84" s="6">
        <v>0</v>
      </c>
      <c r="GL84" s="7">
        <v>0</v>
      </c>
      <c r="GM84" s="7">
        <v>0</v>
      </c>
      <c r="GN84" s="7">
        <v>0</v>
      </c>
      <c r="GO84" s="7">
        <v>0</v>
      </c>
      <c r="GP84" s="7">
        <v>0</v>
      </c>
      <c r="GQ84" s="7">
        <v>0</v>
      </c>
      <c r="GR84" s="7">
        <v>0</v>
      </c>
      <c r="GS84" s="7">
        <v>0</v>
      </c>
      <c r="GT84" s="7">
        <v>0</v>
      </c>
      <c r="GU84" s="7">
        <v>0</v>
      </c>
      <c r="GV84" s="7">
        <v>0</v>
      </c>
      <c r="GW84" s="7">
        <v>0</v>
      </c>
      <c r="GX84" s="156">
        <v>0</v>
      </c>
      <c r="GY84" s="156">
        <v>0</v>
      </c>
      <c r="GZ84" s="156">
        <v>0</v>
      </c>
      <c r="HA84" s="156">
        <v>0</v>
      </c>
      <c r="HB84" s="156">
        <v>0</v>
      </c>
      <c r="HC84" s="156">
        <v>0</v>
      </c>
      <c r="HD84" s="156">
        <v>0</v>
      </c>
      <c r="HE84" s="156">
        <v>0</v>
      </c>
      <c r="HF84" s="156">
        <v>0</v>
      </c>
      <c r="HG84" s="156">
        <v>0</v>
      </c>
      <c r="HH84" s="156">
        <v>0</v>
      </c>
      <c r="HI84" s="156">
        <v>0</v>
      </c>
      <c r="HJ84" s="161">
        <v>0</v>
      </c>
      <c r="HK84" s="161">
        <v>0</v>
      </c>
      <c r="HL84" s="161">
        <v>0</v>
      </c>
      <c r="HM84" s="161">
        <v>0</v>
      </c>
      <c r="HN84" s="161">
        <v>0</v>
      </c>
      <c r="HO84" s="161">
        <v>0</v>
      </c>
      <c r="HP84" s="161">
        <v>0</v>
      </c>
      <c r="HQ84" s="161">
        <v>0</v>
      </c>
      <c r="HR84" s="161">
        <v>0</v>
      </c>
      <c r="HS84" s="161">
        <v>0</v>
      </c>
      <c r="HT84" s="161">
        <v>0</v>
      </c>
      <c r="HU84" s="161">
        <v>0</v>
      </c>
      <c r="HV84" s="161">
        <v>0</v>
      </c>
      <c r="HW84" s="161">
        <v>0</v>
      </c>
      <c r="HX84" s="161">
        <v>0</v>
      </c>
      <c r="HY84" s="161">
        <v>0</v>
      </c>
      <c r="HZ84" s="161">
        <v>0</v>
      </c>
      <c r="IA84" s="161">
        <v>0</v>
      </c>
      <c r="IB84" s="161">
        <v>0</v>
      </c>
      <c r="IC84" s="161">
        <v>0</v>
      </c>
      <c r="ID84" s="161">
        <v>0</v>
      </c>
      <c r="IE84" s="161">
        <v>0</v>
      </c>
      <c r="IF84" s="161">
        <v>0</v>
      </c>
      <c r="IG84" s="161">
        <v>0</v>
      </c>
      <c r="IH84" s="161">
        <v>0</v>
      </c>
      <c r="II84" s="161">
        <v>0</v>
      </c>
      <c r="IJ84" s="161">
        <v>0</v>
      </c>
      <c r="IK84" s="161">
        <v>0</v>
      </c>
      <c r="IL84" s="161">
        <v>0</v>
      </c>
      <c r="IM84" s="161">
        <v>0</v>
      </c>
      <c r="IN84" s="161">
        <v>0</v>
      </c>
      <c r="IO84" s="161">
        <v>0</v>
      </c>
      <c r="IP84" s="161">
        <v>0</v>
      </c>
      <c r="IQ84" s="161">
        <v>0</v>
      </c>
      <c r="IR84" s="161">
        <v>0</v>
      </c>
      <c r="IS84" s="161">
        <v>0</v>
      </c>
      <c r="IT84" s="156">
        <v>0</v>
      </c>
      <c r="IU84" s="156">
        <v>0</v>
      </c>
      <c r="IV84" s="156">
        <v>0</v>
      </c>
      <c r="IW84" s="156">
        <v>0</v>
      </c>
      <c r="IX84" s="156">
        <v>0</v>
      </c>
      <c r="IY84" s="156">
        <v>0</v>
      </c>
      <c r="IZ84" s="156">
        <v>0</v>
      </c>
      <c r="JA84" s="156"/>
      <c r="JB84" s="156"/>
      <c r="JC84" s="156"/>
      <c r="JD84" s="156"/>
      <c r="JE84" s="156"/>
    </row>
    <row r="85" spans="1:265" s="16" customFormat="1" ht="14.25" x14ac:dyDescent="0.2">
      <c r="A85" s="10" t="s">
        <v>59</v>
      </c>
      <c r="B85" s="11">
        <v>29.174172669999997</v>
      </c>
      <c r="C85" s="11">
        <v>-32.418818522999992</v>
      </c>
      <c r="D85" s="11">
        <v>3.3663115250000004</v>
      </c>
      <c r="E85" s="11">
        <v>-38.970502341999989</v>
      </c>
      <c r="F85" s="11">
        <v>-46.333394913999989</v>
      </c>
      <c r="G85" s="11">
        <v>163.35288553500004</v>
      </c>
      <c r="H85" s="11">
        <v>-8.1654851320000112</v>
      </c>
      <c r="I85" s="11">
        <v>-160.06278845599996</v>
      </c>
      <c r="J85" s="11">
        <v>-29.801822628999993</v>
      </c>
      <c r="K85" s="11">
        <v>127.15899083299999</v>
      </c>
      <c r="L85" s="11">
        <v>151.46851584400002</v>
      </c>
      <c r="M85" s="11">
        <v>220.07089700799997</v>
      </c>
      <c r="N85" s="11">
        <v>-72.862623985000027</v>
      </c>
      <c r="O85" s="11">
        <v>-161.74236878600004</v>
      </c>
      <c r="P85" s="11">
        <v>-201.48532472599996</v>
      </c>
      <c r="Q85" s="11">
        <v>48.053916889000007</v>
      </c>
      <c r="R85" s="11">
        <v>43.859518964000003</v>
      </c>
      <c r="S85" s="11">
        <v>-289.62054800899995</v>
      </c>
      <c r="T85" s="11">
        <v>85.360115478000012</v>
      </c>
      <c r="U85" s="11">
        <v>28.90099359500001</v>
      </c>
      <c r="V85" s="11">
        <v>-56.619962999999998</v>
      </c>
      <c r="W85" s="11">
        <v>178.09865083800003</v>
      </c>
      <c r="X85" s="11">
        <v>-116.60473416599999</v>
      </c>
      <c r="Y85" s="11">
        <v>-99.813731264000012</v>
      </c>
      <c r="Z85" s="11">
        <v>111.97341602299997</v>
      </c>
      <c r="AA85" s="11">
        <v>-135.03841794236502</v>
      </c>
      <c r="AB85" s="11">
        <v>-18.554867150999996</v>
      </c>
      <c r="AC85" s="11">
        <v>-119.36505682430001</v>
      </c>
      <c r="AD85" s="11">
        <v>7.02906770099999</v>
      </c>
      <c r="AE85" s="11">
        <v>-74.953864265000021</v>
      </c>
      <c r="AF85" s="11">
        <v>16.894706254999988</v>
      </c>
      <c r="AG85" s="11">
        <v>-159.65378553799999</v>
      </c>
      <c r="AH85" s="11">
        <v>29.174865102999998</v>
      </c>
      <c r="AI85" s="11">
        <v>-18.989203786000004</v>
      </c>
      <c r="AJ85" s="11">
        <v>36.793346054999994</v>
      </c>
      <c r="AK85" s="11">
        <v>52.312462261000007</v>
      </c>
      <c r="AL85" s="11">
        <v>-212.37474597840003</v>
      </c>
      <c r="AM85" s="11">
        <v>34.8796088</v>
      </c>
      <c r="AN85" s="11">
        <v>-62.318987383</v>
      </c>
      <c r="AO85" s="11">
        <v>-145.742021161</v>
      </c>
      <c r="AP85" s="11">
        <v>112.315827223</v>
      </c>
      <c r="AQ85" s="11">
        <v>108.40467220700002</v>
      </c>
      <c r="AR85" s="11">
        <v>-167.56726132099999</v>
      </c>
      <c r="AS85" s="11">
        <v>-28.059698525999998</v>
      </c>
      <c r="AT85" s="11">
        <v>50.381518386999993</v>
      </c>
      <c r="AU85" s="11">
        <v>-38.312090404000017</v>
      </c>
      <c r="AV85" s="11">
        <v>275.93242151699997</v>
      </c>
      <c r="AW85" s="11">
        <v>330.28797810699996</v>
      </c>
      <c r="AX85" s="11">
        <v>-63.539002980000006</v>
      </c>
      <c r="AY85" s="11">
        <v>-375.97903165600002</v>
      </c>
      <c r="AZ85" s="11">
        <v>-35.859035049999996</v>
      </c>
      <c r="BA85" s="11">
        <v>-58.078487172000003</v>
      </c>
      <c r="BB85" s="11">
        <v>76.159277873000008</v>
      </c>
      <c r="BC85" s="11">
        <v>7.6747703269999974</v>
      </c>
      <c r="BD85" s="11">
        <v>6.4754795630000075</v>
      </c>
      <c r="BE85" s="11">
        <v>-72.439445812000002</v>
      </c>
      <c r="BF85" s="11">
        <v>30.407534057999996</v>
      </c>
      <c r="BG85" s="11">
        <v>94.345818726999994</v>
      </c>
      <c r="BH85" s="11">
        <v>158.98401749600001</v>
      </c>
      <c r="BI85" s="11">
        <v>513.114374193</v>
      </c>
      <c r="BJ85" s="11">
        <v>-475.94185530600004</v>
      </c>
      <c r="BK85" s="11">
        <v>-209.39908313999999</v>
      </c>
      <c r="BL85" s="11">
        <v>-43.528302692000004</v>
      </c>
      <c r="BM85" s="11">
        <v>-93.966512539999997</v>
      </c>
      <c r="BN85" s="11">
        <v>35.770111364999998</v>
      </c>
      <c r="BO85" s="11">
        <v>-34.349368349000002</v>
      </c>
      <c r="BP85" s="11">
        <v>-36.742405428000012</v>
      </c>
      <c r="BQ85" s="11">
        <v>-27.064510752000018</v>
      </c>
      <c r="BR85" s="11">
        <v>43.127276261999995</v>
      </c>
      <c r="BS85" s="11">
        <v>-82.426543324000008</v>
      </c>
      <c r="BT85" s="11">
        <v>129.68707245100001</v>
      </c>
      <c r="BU85" s="11">
        <v>-3.7624643829999993</v>
      </c>
      <c r="BV85" s="11">
        <v>-458.380508561</v>
      </c>
      <c r="BW85" s="11">
        <v>76.234895115</v>
      </c>
      <c r="BX85" s="11">
        <v>-184.764696684</v>
      </c>
      <c r="BY85" s="11">
        <v>72.249248517999987</v>
      </c>
      <c r="BZ85" s="11">
        <v>330.81961166500002</v>
      </c>
      <c r="CA85" s="11">
        <v>-225.925691911</v>
      </c>
      <c r="CB85" s="11">
        <v>7.6184026949999968</v>
      </c>
      <c r="CC85" s="11">
        <v>-34.469216812000013</v>
      </c>
      <c r="CD85" s="11">
        <v>266.92592722299997</v>
      </c>
      <c r="CE85" s="11">
        <v>299.14407617699999</v>
      </c>
      <c r="CF85" s="11">
        <v>78.053586674999991</v>
      </c>
      <c r="CG85" s="11">
        <v>-699.4834878810002</v>
      </c>
      <c r="CH85" s="11">
        <v>-236.37288121300003</v>
      </c>
      <c r="CI85" s="11">
        <v>-72.23476534400001</v>
      </c>
      <c r="CJ85" s="11">
        <v>259.51857881300003</v>
      </c>
      <c r="CK85" s="11">
        <v>-197.72002207500003</v>
      </c>
      <c r="CL85" s="11">
        <v>45.214856805999986</v>
      </c>
      <c r="CM85" s="11">
        <v>-89.215182130000017</v>
      </c>
      <c r="CN85" s="11">
        <v>-5.2147834300000113</v>
      </c>
      <c r="CO85" s="11">
        <v>-94.192411147000001</v>
      </c>
      <c r="CP85" s="11">
        <v>-168.84945513400001</v>
      </c>
      <c r="CQ85" s="11">
        <v>97.343734237999996</v>
      </c>
      <c r="CR85" s="11">
        <v>-490.18597921899999</v>
      </c>
      <c r="CS85" s="11">
        <v>207.63612642799995</v>
      </c>
      <c r="CT85" s="11">
        <v>-447.62242736600001</v>
      </c>
      <c r="CU85" s="11">
        <v>-107.30614227800001</v>
      </c>
      <c r="CV85" s="11">
        <v>-222.65626485600001</v>
      </c>
      <c r="CW85" s="11">
        <v>-104.34147810900001</v>
      </c>
      <c r="CX85" s="11">
        <v>-247.98416081300002</v>
      </c>
      <c r="CY85" s="11">
        <v>114.482900325</v>
      </c>
      <c r="CZ85" s="11">
        <v>-18.912598191000001</v>
      </c>
      <c r="DA85" s="11">
        <v>-137.06595679100002</v>
      </c>
      <c r="DB85" s="11">
        <v>-29.787447399999998</v>
      </c>
      <c r="DC85" s="11">
        <v>-59.826327294000002</v>
      </c>
      <c r="DD85" s="11">
        <v>-59.87111187</v>
      </c>
      <c r="DE85" s="11">
        <v>-693.00577232500007</v>
      </c>
      <c r="DF85" s="11">
        <v>-433.04246017700001</v>
      </c>
      <c r="DG85" s="11">
        <v>-132.588106321</v>
      </c>
      <c r="DH85" s="11">
        <v>225.47936757199997</v>
      </c>
      <c r="DI85" s="11">
        <v>-162.13484361499999</v>
      </c>
      <c r="DJ85" s="11">
        <v>-35.44955026300002</v>
      </c>
      <c r="DK85" s="11">
        <v>-63.169391234000003</v>
      </c>
      <c r="DL85" s="11">
        <v>100.548198633</v>
      </c>
      <c r="DM85" s="11">
        <v>20.977521802000005</v>
      </c>
      <c r="DN85" s="11">
        <v>112.03686700899999</v>
      </c>
      <c r="DO85" s="11">
        <v>-13.108123763999997</v>
      </c>
      <c r="DP85" s="11">
        <v>-78.639701143000138</v>
      </c>
      <c r="DQ85" s="11">
        <v>3516.4348380559995</v>
      </c>
      <c r="DR85" s="11">
        <v>1181.4520936850001</v>
      </c>
      <c r="DS85" s="11">
        <v>-64.548177697999989</v>
      </c>
      <c r="DT85" s="11">
        <v>86.977792520999998</v>
      </c>
      <c r="DU85" s="11">
        <v>99.131488261999976</v>
      </c>
      <c r="DV85" s="11">
        <v>-22.098276889000001</v>
      </c>
      <c r="DW85" s="11">
        <v>-218.38168241800003</v>
      </c>
      <c r="DX85" s="11">
        <v>-146.30864678999998</v>
      </c>
      <c r="DY85" s="11">
        <v>-196.82783211300003</v>
      </c>
      <c r="DZ85" s="11">
        <v>248.81199203999995</v>
      </c>
      <c r="EA85" s="11">
        <v>-29.214434968000006</v>
      </c>
      <c r="EB85" s="11">
        <v>296.87097307899995</v>
      </c>
      <c r="EC85" s="11">
        <v>16.538133391000013</v>
      </c>
      <c r="ED85" s="11">
        <v>-643.81451383399997</v>
      </c>
      <c r="EE85" s="11">
        <v>-584.95526951099998</v>
      </c>
      <c r="EF85" s="11">
        <v>43.549250833999992</v>
      </c>
      <c r="EG85" s="11">
        <v>181.679853213</v>
      </c>
      <c r="EH85" s="11">
        <v>-122.24964036900001</v>
      </c>
      <c r="EI85" s="11">
        <v>12.478511772999994</v>
      </c>
      <c r="EJ85" s="11">
        <v>-84.870206335999995</v>
      </c>
      <c r="EK85" s="11">
        <v>4243.7332171899998</v>
      </c>
      <c r="EL85" s="11">
        <v>-198.94677496399999</v>
      </c>
      <c r="EM85" s="11">
        <v>-124.802190075</v>
      </c>
      <c r="EN85" s="11">
        <v>-515.81101763300001</v>
      </c>
      <c r="EO85" s="11">
        <v>321.78253095999997</v>
      </c>
      <c r="EP85" s="11">
        <v>-757.84704433000002</v>
      </c>
      <c r="EQ85" s="11">
        <v>195.71930475900001</v>
      </c>
      <c r="ER85" s="11">
        <v>-164.77332861799999</v>
      </c>
      <c r="ES85" s="11">
        <v>1684.5939599320002</v>
      </c>
      <c r="ET85" s="11">
        <v>162.24308235399999</v>
      </c>
      <c r="EU85" s="11">
        <v>204.30128921499997</v>
      </c>
      <c r="EV85" s="11">
        <v>-98.276998241000001</v>
      </c>
      <c r="EW85" s="11">
        <v>4.6973292630000074</v>
      </c>
      <c r="EX85" s="11">
        <v>-133.310903647</v>
      </c>
      <c r="EY85" s="11">
        <v>158.91387492299998</v>
      </c>
      <c r="EZ85" s="11">
        <v>71.893463969999956</v>
      </c>
      <c r="FA85" s="11">
        <v>376.07443437500001</v>
      </c>
      <c r="FB85" s="11">
        <v>-666.76801519099979</v>
      </c>
      <c r="FC85" s="11">
        <v>-525.46554843500007</v>
      </c>
      <c r="FD85" s="11">
        <v>3410.6418094850001</v>
      </c>
      <c r="FE85" s="11">
        <v>201.19192666499998</v>
      </c>
      <c r="FF85" s="11">
        <v>-396.92597468300005</v>
      </c>
      <c r="FG85" s="11">
        <v>-71.927984940999977</v>
      </c>
      <c r="FH85" s="11">
        <v>-74.932138151000004</v>
      </c>
      <c r="FI85" s="11">
        <v>43.171930888999988</v>
      </c>
      <c r="FJ85" s="11">
        <v>-42.402438097999998</v>
      </c>
      <c r="FK85" s="11">
        <v>-19.465024332000002</v>
      </c>
      <c r="FL85" s="11">
        <v>83.34316646500001</v>
      </c>
      <c r="FM85" s="11">
        <v>938.92883450300008</v>
      </c>
      <c r="FN85" s="11">
        <v>-340.51612774100022</v>
      </c>
      <c r="FO85" s="11">
        <v>-425.01630712499997</v>
      </c>
      <c r="FP85" s="11">
        <v>2863.3699114629999</v>
      </c>
      <c r="FQ85" s="11">
        <v>320.53475467500004</v>
      </c>
      <c r="FR85" s="11">
        <v>296.59676886099999</v>
      </c>
      <c r="FS85" s="11">
        <v>388.69927544000001</v>
      </c>
      <c r="FT85" s="11">
        <v>-100.33558507699999</v>
      </c>
      <c r="FU85" s="11">
        <v>67.567896747000006</v>
      </c>
      <c r="FV85" s="11">
        <v>-83.377810595</v>
      </c>
      <c r="FW85" s="11">
        <v>248.93278124600002</v>
      </c>
      <c r="FX85" s="11">
        <v>554.94116811599997</v>
      </c>
      <c r="FY85" s="11">
        <v>51.739111054000006</v>
      </c>
      <c r="FZ85" s="11">
        <v>321.84822878900013</v>
      </c>
      <c r="GA85" s="11">
        <v>-30.110734626000028</v>
      </c>
      <c r="GB85" s="6">
        <v>3148.8247845259998</v>
      </c>
      <c r="GC85" s="6">
        <v>565.74833017800006</v>
      </c>
      <c r="GD85" s="6">
        <v>-344.797343125</v>
      </c>
      <c r="GE85" s="6">
        <v>476.76045206800006</v>
      </c>
      <c r="GF85" s="6">
        <v>-1.07616060700001</v>
      </c>
      <c r="GG85" s="6">
        <v>-141.446845607</v>
      </c>
      <c r="GH85" s="6">
        <v>115.27045049200001</v>
      </c>
      <c r="GI85" s="6">
        <v>-29.612714551999943</v>
      </c>
      <c r="GJ85" s="6">
        <v>861.70184514100004</v>
      </c>
      <c r="GK85" s="6">
        <v>208.725568146</v>
      </c>
      <c r="GL85" s="7">
        <v>504.40718762900008</v>
      </c>
      <c r="GM85" s="7">
        <v>2746.5995470089997</v>
      </c>
      <c r="GN85" s="7">
        <v>634.10109999199994</v>
      </c>
      <c r="GO85" s="7">
        <v>-157.55743833899999</v>
      </c>
      <c r="GP85" s="7">
        <v>54.093737345999983</v>
      </c>
      <c r="GQ85" s="7">
        <v>-132.29613083099997</v>
      </c>
      <c r="GR85" s="7">
        <v>-49.522339231999986</v>
      </c>
      <c r="GS85" s="7">
        <v>307.29764931400001</v>
      </c>
      <c r="GT85" s="7">
        <v>-35.917127147000002</v>
      </c>
      <c r="GU85" s="7">
        <v>963.11982070700014</v>
      </c>
      <c r="GV85" s="7">
        <v>1055.6655307430001</v>
      </c>
      <c r="GW85" s="7">
        <v>627.792007227</v>
      </c>
      <c r="GX85" s="156">
        <v>4295.0021391460004</v>
      </c>
      <c r="GY85" s="156">
        <v>744.30490440200003</v>
      </c>
      <c r="GZ85" s="156">
        <v>3843.2346266222689</v>
      </c>
      <c r="HA85" s="156">
        <v>3277.7335404629998</v>
      </c>
      <c r="HB85" s="156">
        <v>826.15425645799996</v>
      </c>
      <c r="HC85" s="156">
        <v>12.850689056999983</v>
      </c>
      <c r="HD85" s="156">
        <v>673.50562951659799</v>
      </c>
      <c r="HE85" s="156">
        <v>-19.344264469999985</v>
      </c>
      <c r="HF85" s="156">
        <v>889.60978057900002</v>
      </c>
      <c r="HG85" s="156">
        <v>1564.2081516950002</v>
      </c>
      <c r="HH85" s="156">
        <v>1412.6707275889999</v>
      </c>
      <c r="HI85" s="156">
        <v>4682.6580369660005</v>
      </c>
      <c r="HJ85" s="161">
        <v>4669.3002783510001</v>
      </c>
      <c r="HK85" s="161">
        <v>208.52529535299999</v>
      </c>
      <c r="HL85" s="161">
        <v>517.72980428300002</v>
      </c>
      <c r="HM85" s="161">
        <v>573.69443376599997</v>
      </c>
      <c r="HN85" s="161">
        <v>-42.651590705999993</v>
      </c>
      <c r="HO85" s="161">
        <v>581.47083318599994</v>
      </c>
      <c r="HP85" s="161">
        <v>756.03089962800004</v>
      </c>
      <c r="HQ85" s="161">
        <v>378.24541871299999</v>
      </c>
      <c r="HR85" s="161">
        <v>490.88714562700011</v>
      </c>
      <c r="HS85" s="161">
        <v>819.50834425399989</v>
      </c>
      <c r="HT85" s="161">
        <v>2460.0603359159995</v>
      </c>
      <c r="HU85" s="161">
        <v>1855.5574027990001</v>
      </c>
      <c r="HV85" s="161">
        <v>66.738998314999662</v>
      </c>
      <c r="HW85" s="161">
        <v>807.67977038599997</v>
      </c>
      <c r="HX85" s="161">
        <v>490.167820576</v>
      </c>
      <c r="HY85" s="161">
        <v>240.25088086700006</v>
      </c>
      <c r="HZ85" s="161">
        <v>1714.205332215</v>
      </c>
      <c r="IA85" s="161">
        <v>569.62845444797313</v>
      </c>
      <c r="IB85" s="161">
        <v>516.07050295299996</v>
      </c>
      <c r="IC85" s="161">
        <v>358.05901475499991</v>
      </c>
      <c r="ID85" s="161">
        <v>1569.6255521210003</v>
      </c>
      <c r="IE85" s="161">
        <v>1911.5451343749999</v>
      </c>
      <c r="IF85" s="161">
        <v>-213.49222268600002</v>
      </c>
      <c r="IG85" s="161">
        <v>237.59048417999986</v>
      </c>
      <c r="IH85" s="161">
        <v>2352.705991586</v>
      </c>
      <c r="II85" s="161">
        <v>-1097.163570487</v>
      </c>
      <c r="IJ85" s="161">
        <v>755.79403215499997</v>
      </c>
      <c r="IK85" s="161">
        <v>1090.9989846199999</v>
      </c>
      <c r="IL85" s="161">
        <v>-190.93621516400003</v>
      </c>
      <c r="IM85" s="161">
        <v>199.90619304100002</v>
      </c>
      <c r="IN85" s="161">
        <v>4458.6042673970005</v>
      </c>
      <c r="IO85" s="161">
        <v>-535.35289968899997</v>
      </c>
      <c r="IP85" s="161">
        <v>854.28511848599987</v>
      </c>
      <c r="IQ85" s="161">
        <v>487.30944538800009</v>
      </c>
      <c r="IR85" s="161">
        <v>717.8428640840001</v>
      </c>
      <c r="IS85" s="161">
        <v>4190.648933341</v>
      </c>
      <c r="IT85" s="156">
        <v>-1534.9713241279999</v>
      </c>
      <c r="IU85" s="156">
        <v>4270.8186665559988</v>
      </c>
      <c r="IV85" s="156">
        <v>-555.6078134679999</v>
      </c>
      <c r="IW85" s="156">
        <v>1146.1299144889999</v>
      </c>
      <c r="IX85" s="156">
        <v>1624.1430731699998</v>
      </c>
      <c r="IY85" s="156">
        <v>722.45061992499996</v>
      </c>
      <c r="IZ85" s="156">
        <v>179.59941354899999</v>
      </c>
      <c r="JA85" s="156"/>
      <c r="JB85" s="156"/>
      <c r="JC85" s="156"/>
      <c r="JD85" s="156"/>
      <c r="JE85" s="156"/>
    </row>
    <row r="86" spans="1:265" x14ac:dyDescent="0.25">
      <c r="A86" s="13" t="s">
        <v>57</v>
      </c>
      <c r="B86" s="14">
        <v>-6.6010200900000058</v>
      </c>
      <c r="C86" s="14">
        <v>30.440346686000005</v>
      </c>
      <c r="D86" s="14">
        <v>-33.084796474000001</v>
      </c>
      <c r="E86" s="14">
        <v>-88.406084120999992</v>
      </c>
      <c r="F86" s="14">
        <v>-37.051129663999994</v>
      </c>
      <c r="G86" s="14">
        <v>149.80251006300003</v>
      </c>
      <c r="H86" s="14">
        <v>31.47893663599999</v>
      </c>
      <c r="I86" s="14">
        <v>-256.86657360599997</v>
      </c>
      <c r="J86" s="14">
        <v>-80.470311909999992</v>
      </c>
      <c r="K86" s="14">
        <v>46.277893597999984</v>
      </c>
      <c r="L86" s="14">
        <v>225.38085753900003</v>
      </c>
      <c r="M86" s="14">
        <v>-133.833748571</v>
      </c>
      <c r="N86" s="14">
        <v>-42.656942862000022</v>
      </c>
      <c r="O86" s="14">
        <v>-148.23422252900002</v>
      </c>
      <c r="P86" s="14">
        <v>-149.41274360599996</v>
      </c>
      <c r="Q86" s="14">
        <v>20.979021992000007</v>
      </c>
      <c r="R86" s="14">
        <v>14.000204299000004</v>
      </c>
      <c r="S86" s="14">
        <v>-204.92903369399997</v>
      </c>
      <c r="T86" s="14">
        <v>108.17231809000002</v>
      </c>
      <c r="U86" s="14">
        <v>21.376714705000001</v>
      </c>
      <c r="V86" s="14">
        <v>-105.11584909999999</v>
      </c>
      <c r="W86" s="14">
        <v>167.15600775800002</v>
      </c>
      <c r="X86" s="14">
        <v>-79.108341557000003</v>
      </c>
      <c r="Y86" s="14">
        <v>-136.068505448</v>
      </c>
      <c r="Z86" s="14">
        <v>128.83459960999997</v>
      </c>
      <c r="AA86" s="14">
        <v>-110.15837582336502</v>
      </c>
      <c r="AB86" s="14">
        <v>-21.390440461999997</v>
      </c>
      <c r="AC86" s="14">
        <v>-43.185519366299999</v>
      </c>
      <c r="AD86" s="14">
        <v>17.459679403999992</v>
      </c>
      <c r="AE86" s="14">
        <v>-48.838552995000008</v>
      </c>
      <c r="AF86" s="14">
        <v>122.71785404799999</v>
      </c>
      <c r="AG86" s="14">
        <v>-115.96488073699999</v>
      </c>
      <c r="AH86" s="14">
        <v>28.895896200999999</v>
      </c>
      <c r="AI86" s="14">
        <v>16.521964947999997</v>
      </c>
      <c r="AJ86" s="14">
        <v>47.247636682999996</v>
      </c>
      <c r="AK86" s="14">
        <v>15.093605094999994</v>
      </c>
      <c r="AL86" s="14">
        <v>-95.076953534400019</v>
      </c>
      <c r="AM86" s="14">
        <v>90.669241353999993</v>
      </c>
      <c r="AN86" s="14">
        <v>-60.403593768999997</v>
      </c>
      <c r="AO86" s="14">
        <v>-111.06446319699999</v>
      </c>
      <c r="AP86" s="14">
        <v>116.159478671</v>
      </c>
      <c r="AQ86" s="14">
        <v>136.13629684900002</v>
      </c>
      <c r="AR86" s="14">
        <v>-116.84394927899999</v>
      </c>
      <c r="AS86" s="14">
        <v>-35.769197968</v>
      </c>
      <c r="AT86" s="14">
        <v>54.307622456999994</v>
      </c>
      <c r="AU86" s="14">
        <v>-21.042378689000003</v>
      </c>
      <c r="AV86" s="14">
        <v>156.492113424</v>
      </c>
      <c r="AW86" s="14">
        <v>295.77435107399998</v>
      </c>
      <c r="AX86" s="14">
        <v>23.462571389999997</v>
      </c>
      <c r="AY86" s="14">
        <v>-281.93299507500001</v>
      </c>
      <c r="AZ86" s="14">
        <v>-19.321516267999996</v>
      </c>
      <c r="BA86" s="14">
        <v>-48.925695490999999</v>
      </c>
      <c r="BB86" s="14">
        <v>108.186033067</v>
      </c>
      <c r="BC86" s="14">
        <v>18.194120159999997</v>
      </c>
      <c r="BD86" s="14">
        <v>86.633469887000004</v>
      </c>
      <c r="BE86" s="14">
        <v>-26.170903737000003</v>
      </c>
      <c r="BF86" s="14">
        <v>5.5457196380000013</v>
      </c>
      <c r="BG86" s="14">
        <v>107.81039738599999</v>
      </c>
      <c r="BH86" s="14">
        <v>161.87387980299999</v>
      </c>
      <c r="BI86" s="14">
        <v>357.42261883799995</v>
      </c>
      <c r="BJ86" s="14">
        <v>-392.34256921100007</v>
      </c>
      <c r="BK86" s="14">
        <v>-139.61973506699999</v>
      </c>
      <c r="BL86" s="14">
        <v>-4.3781945090000089</v>
      </c>
      <c r="BM86" s="14">
        <v>-81.351911877000006</v>
      </c>
      <c r="BN86" s="14">
        <v>37.485839540000001</v>
      </c>
      <c r="BO86" s="14">
        <v>10.765032879999993</v>
      </c>
      <c r="BP86" s="14">
        <v>28.707912461999996</v>
      </c>
      <c r="BQ86" s="14">
        <v>-35.074400991000005</v>
      </c>
      <c r="BR86" s="14">
        <v>75.910973385999995</v>
      </c>
      <c r="BS86" s="14">
        <v>-61.384280300000007</v>
      </c>
      <c r="BT86" s="14">
        <v>129.60795467899999</v>
      </c>
      <c r="BU86" s="14">
        <v>-6.8009254490000028</v>
      </c>
      <c r="BV86" s="14">
        <v>-401.73299139900001</v>
      </c>
      <c r="BW86" s="14">
        <v>186.359512443</v>
      </c>
      <c r="BX86" s="14">
        <v>-205.89417468299999</v>
      </c>
      <c r="BY86" s="14">
        <v>87.314275295999991</v>
      </c>
      <c r="BZ86" s="14">
        <v>328.09302136100001</v>
      </c>
      <c r="CA86" s="14">
        <v>-179.00385042400001</v>
      </c>
      <c r="CB86" s="14">
        <v>21.431318321999999</v>
      </c>
      <c r="CC86" s="14">
        <v>17.501083955999999</v>
      </c>
      <c r="CD86" s="14">
        <v>-204.06440533300002</v>
      </c>
      <c r="CE86" s="14">
        <v>335.84054521299998</v>
      </c>
      <c r="CF86" s="14">
        <v>70.756013744000001</v>
      </c>
      <c r="CG86" s="14">
        <v>-594.61041001100011</v>
      </c>
      <c r="CH86" s="14">
        <v>-312.21079808300004</v>
      </c>
      <c r="CI86" s="14">
        <v>-77.440469233000002</v>
      </c>
      <c r="CJ86" s="14">
        <v>333.78974438800003</v>
      </c>
      <c r="CK86" s="14">
        <v>-150.47172007700001</v>
      </c>
      <c r="CL86" s="14">
        <v>24.913823653999984</v>
      </c>
      <c r="CM86" s="14">
        <v>-35.363534629000021</v>
      </c>
      <c r="CN86" s="14">
        <v>69.190643311999992</v>
      </c>
      <c r="CO86" s="14">
        <v>-23.257184840000001</v>
      </c>
      <c r="CP86" s="14">
        <v>-132.88846802500001</v>
      </c>
      <c r="CQ86" s="14">
        <v>10.372625192999998</v>
      </c>
      <c r="CR86" s="14">
        <v>-406.849837009</v>
      </c>
      <c r="CS86" s="14">
        <v>-316.26249847900004</v>
      </c>
      <c r="CT86" s="14">
        <v>-395.74569453300001</v>
      </c>
      <c r="CU86" s="14">
        <v>-44.743502575000008</v>
      </c>
      <c r="CV86" s="14">
        <v>-178.65731051099999</v>
      </c>
      <c r="CW86" s="14">
        <v>-71.507689123999995</v>
      </c>
      <c r="CX86" s="14">
        <v>-162.765533347</v>
      </c>
      <c r="CY86" s="14">
        <v>21.314629670999999</v>
      </c>
      <c r="CZ86" s="14">
        <v>69.247522703000001</v>
      </c>
      <c r="DA86" s="14">
        <v>-65.870387506</v>
      </c>
      <c r="DB86" s="14">
        <v>-61.705701116</v>
      </c>
      <c r="DC86" s="14">
        <v>-55.241358189000003</v>
      </c>
      <c r="DD86" s="14">
        <v>-71.234206295999996</v>
      </c>
      <c r="DE86" s="14">
        <v>-751.92695631000004</v>
      </c>
      <c r="DF86" s="14">
        <v>-353.61568456700002</v>
      </c>
      <c r="DG86" s="14">
        <v>-54.086164793000002</v>
      </c>
      <c r="DH86" s="14">
        <v>262.73632856899997</v>
      </c>
      <c r="DI86" s="14">
        <v>-107.062215256</v>
      </c>
      <c r="DJ86" s="14">
        <v>11.597003584999982</v>
      </c>
      <c r="DK86" s="14">
        <v>-60.466518814000004</v>
      </c>
      <c r="DL86" s="14">
        <v>179.71464821800001</v>
      </c>
      <c r="DM86" s="14">
        <v>62.749511518999995</v>
      </c>
      <c r="DN86" s="14">
        <v>116.73187967699999</v>
      </c>
      <c r="DO86" s="14">
        <v>1.8090235710000049</v>
      </c>
      <c r="DP86" s="14">
        <v>-514.03298092700015</v>
      </c>
      <c r="DQ86" s="14">
        <v>3561.6991787919997</v>
      </c>
      <c r="DR86" s="14">
        <v>-794.30569217099992</v>
      </c>
      <c r="DS86" s="14">
        <v>-91.420083290999997</v>
      </c>
      <c r="DT86" s="14">
        <v>157.82343063299999</v>
      </c>
      <c r="DU86" s="14">
        <v>119.56575413999998</v>
      </c>
      <c r="DV86" s="14">
        <v>-16.531661475</v>
      </c>
      <c r="DW86" s="14">
        <v>-152.862631542</v>
      </c>
      <c r="DX86" s="14">
        <v>-85.737176459999986</v>
      </c>
      <c r="DY86" s="14">
        <v>-149.62141021300002</v>
      </c>
      <c r="DZ86" s="14">
        <v>-155.69811384000002</v>
      </c>
      <c r="EA86" s="14">
        <v>12.421192719999993</v>
      </c>
      <c r="EB86" s="14">
        <v>274.57671934899997</v>
      </c>
      <c r="EC86" s="14">
        <v>-10.706920620000002</v>
      </c>
      <c r="ED86" s="14">
        <v>-577.23848948900002</v>
      </c>
      <c r="EE86" s="14">
        <v>-526.97003222800004</v>
      </c>
      <c r="EF86" s="14">
        <v>89.114999388999991</v>
      </c>
      <c r="EG86" s="14">
        <v>219.439485459</v>
      </c>
      <c r="EH86" s="14">
        <v>-86.074694220000012</v>
      </c>
      <c r="EI86" s="14">
        <v>32.638275097999994</v>
      </c>
      <c r="EJ86" s="14">
        <v>-38.386869271999984</v>
      </c>
      <c r="EK86" s="14">
        <v>-5.3311695510000003</v>
      </c>
      <c r="EL86" s="14">
        <v>-174.54999144499999</v>
      </c>
      <c r="EM86" s="14">
        <v>-103.24390876300001</v>
      </c>
      <c r="EN86" s="14">
        <v>-512.24000165100006</v>
      </c>
      <c r="EO86" s="14">
        <v>-22.947319228000012</v>
      </c>
      <c r="EP86" s="14">
        <v>-763.25242008300006</v>
      </c>
      <c r="EQ86" s="14">
        <v>212.30333106900002</v>
      </c>
      <c r="ER86" s="14">
        <v>-121.10535632899999</v>
      </c>
      <c r="ES86" s="14">
        <v>339.31087649199998</v>
      </c>
      <c r="ET86" s="14">
        <v>142.56649949499999</v>
      </c>
      <c r="EU86" s="14">
        <v>257.34688116999996</v>
      </c>
      <c r="EV86" s="14">
        <v>-10.692085713999994</v>
      </c>
      <c r="EW86" s="14">
        <v>32.029097314000005</v>
      </c>
      <c r="EX86" s="14">
        <v>-137.525952985</v>
      </c>
      <c r="EY86" s="14">
        <v>208.74781391799996</v>
      </c>
      <c r="EZ86" s="14">
        <v>103.32833285099997</v>
      </c>
      <c r="FA86" s="14">
        <v>-25.741262142</v>
      </c>
      <c r="FB86" s="14">
        <v>-545.12535535199981</v>
      </c>
      <c r="FC86" s="14">
        <v>-504.40345181500004</v>
      </c>
      <c r="FD86" s="14">
        <v>73.353878286999986</v>
      </c>
      <c r="FE86" s="14">
        <v>-0.91143741899999986</v>
      </c>
      <c r="FF86" s="14">
        <v>-338.95045177400004</v>
      </c>
      <c r="FG86" s="14">
        <v>-56.570658905999991</v>
      </c>
      <c r="FH86" s="14">
        <v>-51.7420616</v>
      </c>
      <c r="FI86" s="14">
        <v>40.946806634999994</v>
      </c>
      <c r="FJ86" s="14">
        <v>-41.902499999999996</v>
      </c>
      <c r="FK86" s="14">
        <v>-0.39863458099999965</v>
      </c>
      <c r="FL86" s="14">
        <v>-94.886233496000003</v>
      </c>
      <c r="FM86" s="14">
        <v>98.830307411000007</v>
      </c>
      <c r="FN86" s="14">
        <v>-331.5698441740002</v>
      </c>
      <c r="FO86" s="14">
        <v>-452.89659121599999</v>
      </c>
      <c r="FP86" s="14">
        <v>-84.215109837</v>
      </c>
      <c r="FQ86" s="14">
        <v>370.85633573900003</v>
      </c>
      <c r="FR86" s="14">
        <v>-250.67675012800001</v>
      </c>
      <c r="FS86" s="14">
        <v>44.711722458000011</v>
      </c>
      <c r="FT86" s="14">
        <v>-70.372313837999997</v>
      </c>
      <c r="FU86" s="14">
        <v>-20.627675199999999</v>
      </c>
      <c r="FV86" s="14">
        <v>-20.077413751999995</v>
      </c>
      <c r="FW86" s="14">
        <v>304.22056880100001</v>
      </c>
      <c r="FX86" s="14">
        <v>319.172539879</v>
      </c>
      <c r="FY86" s="14">
        <v>79.507505155999993</v>
      </c>
      <c r="FZ86" s="14">
        <v>321.84822878900013</v>
      </c>
      <c r="GA86" s="14">
        <v>-51.019062000000027</v>
      </c>
      <c r="GB86" s="6">
        <v>232.443328197</v>
      </c>
      <c r="GC86" s="6">
        <v>433.55155185900003</v>
      </c>
      <c r="GD86" s="6">
        <v>-299.908063094</v>
      </c>
      <c r="GE86" s="6">
        <v>335.11722063900004</v>
      </c>
      <c r="GF86" s="6">
        <v>-7.1924590839999993</v>
      </c>
      <c r="GG86" s="6">
        <v>-157.724552407</v>
      </c>
      <c r="GH86" s="6">
        <v>83.079265796000001</v>
      </c>
      <c r="GI86" s="6">
        <v>-213.23792967099996</v>
      </c>
      <c r="GJ86" s="6">
        <v>234.306866805</v>
      </c>
      <c r="GK86" s="6">
        <v>139.51918259300001</v>
      </c>
      <c r="GL86" s="7">
        <v>463.80001245700009</v>
      </c>
      <c r="GM86" s="7">
        <v>-303.47045496900006</v>
      </c>
      <c r="GN86" s="7">
        <v>430.08630195299997</v>
      </c>
      <c r="GO86" s="7">
        <v>-175.904207778</v>
      </c>
      <c r="GP86" s="7">
        <v>288.44872406999997</v>
      </c>
      <c r="GQ86" s="7">
        <v>-183.89498073199999</v>
      </c>
      <c r="GR86" s="7">
        <v>-41.962199168999987</v>
      </c>
      <c r="GS86" s="7">
        <v>60.027106818999997</v>
      </c>
      <c r="GT86" s="7">
        <v>-228.63506130499999</v>
      </c>
      <c r="GU86" s="7">
        <v>169.59371304899997</v>
      </c>
      <c r="GV86" s="7">
        <v>472.70301906999998</v>
      </c>
      <c r="GW86" s="7">
        <v>238.64104617400002</v>
      </c>
      <c r="GX86" s="156">
        <v>878.87078529499979</v>
      </c>
      <c r="GY86" s="156">
        <v>-199.69966118699995</v>
      </c>
      <c r="GZ86" s="156">
        <v>3891.5630476390002</v>
      </c>
      <c r="HA86" s="156">
        <v>-3959.8673090810003</v>
      </c>
      <c r="HB86" s="156">
        <v>-447.61397596799998</v>
      </c>
      <c r="HC86" s="156">
        <v>-152.41159611700002</v>
      </c>
      <c r="HD86" s="156">
        <v>147.76389956200001</v>
      </c>
      <c r="HE86" s="156">
        <v>-134.55916714799997</v>
      </c>
      <c r="HF86" s="156">
        <v>649.59886309800004</v>
      </c>
      <c r="HG86" s="156">
        <v>2.7266493959999707</v>
      </c>
      <c r="HH86" s="156">
        <v>475.54838920599997</v>
      </c>
      <c r="HI86" s="156">
        <v>816.09428813000022</v>
      </c>
      <c r="HJ86" s="161">
        <v>918.69324740500008</v>
      </c>
      <c r="HK86" s="161">
        <v>98.310507419999979</v>
      </c>
      <c r="HL86" s="161">
        <v>295.44448527500003</v>
      </c>
      <c r="HM86" s="161">
        <v>286.80615148699997</v>
      </c>
      <c r="HN86" s="161">
        <v>22.000025976000018</v>
      </c>
      <c r="HO86" s="161">
        <v>112.19727048999999</v>
      </c>
      <c r="HP86" s="161">
        <v>266.21093465600001</v>
      </c>
      <c r="HQ86" s="161">
        <v>323.095029673</v>
      </c>
      <c r="HR86" s="161">
        <v>-46.86946810500001</v>
      </c>
      <c r="HS86" s="161">
        <v>214.67323175000001</v>
      </c>
      <c r="HT86" s="161">
        <v>-789.73131593300002</v>
      </c>
      <c r="HU86" s="161">
        <v>671.43699021000009</v>
      </c>
      <c r="HV86" s="161">
        <v>-1347.9420593930004</v>
      </c>
      <c r="HW86" s="161">
        <v>333.27082194099995</v>
      </c>
      <c r="HX86" s="161">
        <v>123.61144247200002</v>
      </c>
      <c r="HY86" s="161">
        <v>-130.738301845</v>
      </c>
      <c r="HZ86" s="161">
        <v>17.451254062</v>
      </c>
      <c r="IA86" s="161">
        <v>23.242960031000003</v>
      </c>
      <c r="IB86" s="161">
        <v>310.91712368599997</v>
      </c>
      <c r="IC86" s="161">
        <v>-15.018666679000015</v>
      </c>
      <c r="ID86" s="161">
        <v>-56.631383043</v>
      </c>
      <c r="IE86" s="161">
        <v>62.704012530000014</v>
      </c>
      <c r="IF86" s="161">
        <v>-365.64037602500002</v>
      </c>
      <c r="IG86" s="161">
        <v>1026.1107919599999</v>
      </c>
      <c r="IH86" s="161">
        <v>184.24045347099985</v>
      </c>
      <c r="II86" s="161">
        <v>-1523.0070610780001</v>
      </c>
      <c r="IJ86" s="161">
        <v>371.33405000500005</v>
      </c>
      <c r="IK86" s="161">
        <v>-91.886324022000025</v>
      </c>
      <c r="IL86" s="161">
        <v>-104.81838329500002</v>
      </c>
      <c r="IM86" s="161">
        <v>186.04631074800002</v>
      </c>
      <c r="IN86" s="161">
        <v>1164.5474922869998</v>
      </c>
      <c r="IO86" s="161">
        <v>-651.47579849600004</v>
      </c>
      <c r="IP86" s="161">
        <v>137.925569731</v>
      </c>
      <c r="IQ86" s="161">
        <v>-148.23701886499998</v>
      </c>
      <c r="IR86" s="161">
        <v>390.71166259100005</v>
      </c>
      <c r="IS86" s="161">
        <v>3862.6130101970002</v>
      </c>
      <c r="IT86" s="156">
        <v>-1602.6674343519999</v>
      </c>
      <c r="IU86" s="156">
        <v>-2194.157517872</v>
      </c>
      <c r="IV86" s="156">
        <v>-16.420111705</v>
      </c>
      <c r="IW86" s="156">
        <v>1129.139421227</v>
      </c>
      <c r="IX86" s="156">
        <v>-26.516279398999998</v>
      </c>
      <c r="IY86" s="156">
        <v>293.5</v>
      </c>
      <c r="IZ86" s="156">
        <v>-13.531597347</v>
      </c>
      <c r="JA86" s="156"/>
      <c r="JB86" s="156"/>
      <c r="JC86" s="156"/>
      <c r="JD86" s="156"/>
      <c r="JE86" s="156"/>
    </row>
    <row r="87" spans="1:265" x14ac:dyDescent="0.25">
      <c r="A87" s="13" t="s">
        <v>58</v>
      </c>
      <c r="B87" s="14">
        <v>35.775192760000003</v>
      </c>
      <c r="C87" s="14">
        <v>-62.859165208999997</v>
      </c>
      <c r="D87" s="14">
        <v>36.451107999000001</v>
      </c>
      <c r="E87" s="14">
        <v>49.435581779000003</v>
      </c>
      <c r="F87" s="14">
        <v>-9.2822652499999965</v>
      </c>
      <c r="G87" s="14">
        <v>13.550375471999999</v>
      </c>
      <c r="H87" s="14">
        <v>-39.644421768000001</v>
      </c>
      <c r="I87" s="14">
        <v>96.80378515000001</v>
      </c>
      <c r="J87" s="14">
        <v>50.668489280999999</v>
      </c>
      <c r="K87" s="14">
        <v>80.881097234999999</v>
      </c>
      <c r="L87" s="14">
        <v>-73.912341695000009</v>
      </c>
      <c r="M87" s="14">
        <v>353.90464557899998</v>
      </c>
      <c r="N87" s="14">
        <v>-30.205681122999998</v>
      </c>
      <c r="O87" s="14">
        <v>-13.508146257000007</v>
      </c>
      <c r="P87" s="14">
        <v>-52.072581119999988</v>
      </c>
      <c r="Q87" s="14">
        <v>27.074894897</v>
      </c>
      <c r="R87" s="14">
        <v>29.859314664999999</v>
      </c>
      <c r="S87" s="14">
        <v>-84.691514314999992</v>
      </c>
      <c r="T87" s="14">
        <v>-22.812202612000004</v>
      </c>
      <c r="U87" s="14">
        <v>7.5242788900000086</v>
      </c>
      <c r="V87" s="14">
        <v>48.495886099999993</v>
      </c>
      <c r="W87" s="14">
        <v>10.942643080000002</v>
      </c>
      <c r="X87" s="14">
        <v>-37.49639260899999</v>
      </c>
      <c r="Y87" s="14">
        <v>36.254774183999992</v>
      </c>
      <c r="Z87" s="14">
        <v>-16.861183586999999</v>
      </c>
      <c r="AA87" s="14">
        <v>-24.880042118999999</v>
      </c>
      <c r="AB87" s="14">
        <v>2.8355733110000001</v>
      </c>
      <c r="AC87" s="14">
        <v>-76.179537458000013</v>
      </c>
      <c r="AD87" s="14">
        <v>-10.430611703000002</v>
      </c>
      <c r="AE87" s="14">
        <v>-26.115311270000007</v>
      </c>
      <c r="AF87" s="14">
        <v>-105.823147793</v>
      </c>
      <c r="AG87" s="14">
        <v>-43.688904801</v>
      </c>
      <c r="AH87" s="14">
        <v>0.27896890200000052</v>
      </c>
      <c r="AI87" s="14">
        <v>-35.511168734000002</v>
      </c>
      <c r="AJ87" s="14">
        <v>-10.454290628000003</v>
      </c>
      <c r="AK87" s="14">
        <v>37.218857166000014</v>
      </c>
      <c r="AL87" s="14">
        <v>-117.297792444</v>
      </c>
      <c r="AM87" s="14">
        <v>-55.789632553999994</v>
      </c>
      <c r="AN87" s="14">
        <v>-1.9153936140000005</v>
      </c>
      <c r="AO87" s="14">
        <v>-34.677557964000002</v>
      </c>
      <c r="AP87" s="14">
        <v>-3.843651447999997</v>
      </c>
      <c r="AQ87" s="14">
        <v>-27.731624642000003</v>
      </c>
      <c r="AR87" s="14">
        <v>-50.723312042000018</v>
      </c>
      <c r="AS87" s="14">
        <v>7.7094994420000003</v>
      </c>
      <c r="AT87" s="14">
        <v>-3.9261040700000014</v>
      </c>
      <c r="AU87" s="14">
        <v>-17.269711715000014</v>
      </c>
      <c r="AV87" s="14">
        <v>119.440308093</v>
      </c>
      <c r="AW87" s="14">
        <v>34.513627032999999</v>
      </c>
      <c r="AX87" s="14">
        <v>-87.00157437</v>
      </c>
      <c r="AY87" s="14">
        <v>-94.046036580999996</v>
      </c>
      <c r="AZ87" s="14">
        <v>-16.537518781999999</v>
      </c>
      <c r="BA87" s="14">
        <v>-9.1527916810000018</v>
      </c>
      <c r="BB87" s="14">
        <v>-32.026755193999989</v>
      </c>
      <c r="BC87" s="14">
        <v>-10.519349833</v>
      </c>
      <c r="BD87" s="14">
        <v>-80.157990323999996</v>
      </c>
      <c r="BE87" s="14">
        <v>-46.268542074999999</v>
      </c>
      <c r="BF87" s="14">
        <v>24.861814419999995</v>
      </c>
      <c r="BG87" s="14">
        <v>-13.464578658999999</v>
      </c>
      <c r="BH87" s="14">
        <v>-2.8898623069999956</v>
      </c>
      <c r="BI87" s="14">
        <v>155.691755355</v>
      </c>
      <c r="BJ87" s="14">
        <v>-83.599286094999982</v>
      </c>
      <c r="BK87" s="14">
        <v>-69.779348072999994</v>
      </c>
      <c r="BL87" s="14">
        <v>-39.150108182999993</v>
      </c>
      <c r="BM87" s="14">
        <v>-12.614600662999997</v>
      </c>
      <c r="BN87" s="14">
        <v>-1.7157281750000002</v>
      </c>
      <c r="BO87" s="14">
        <v>-45.114401228999995</v>
      </c>
      <c r="BP87" s="14">
        <v>-65.450317890000008</v>
      </c>
      <c r="BQ87" s="14">
        <v>8.0098902389999864</v>
      </c>
      <c r="BR87" s="14">
        <v>-32.783697124</v>
      </c>
      <c r="BS87" s="14">
        <v>-21.042263024</v>
      </c>
      <c r="BT87" s="14">
        <v>7.9117772000005054E-2</v>
      </c>
      <c r="BU87" s="14">
        <v>3.0384610660000035</v>
      </c>
      <c r="BV87" s="14">
        <v>-56.647517162</v>
      </c>
      <c r="BW87" s="14">
        <v>-110.124617328</v>
      </c>
      <c r="BX87" s="14">
        <v>21.129477998999995</v>
      </c>
      <c r="BY87" s="14">
        <v>-15.065026778</v>
      </c>
      <c r="BZ87" s="14">
        <v>2.726590304000005</v>
      </c>
      <c r="CA87" s="14">
        <v>-46.921841487000002</v>
      </c>
      <c r="CB87" s="14">
        <v>-13.812915627000002</v>
      </c>
      <c r="CC87" s="14">
        <v>-51.970300768000008</v>
      </c>
      <c r="CD87" s="14">
        <v>470.990332556</v>
      </c>
      <c r="CE87" s="14">
        <v>-36.696469035999996</v>
      </c>
      <c r="CF87" s="14">
        <v>7.297572930999995</v>
      </c>
      <c r="CG87" s="14">
        <v>-104.87307787000003</v>
      </c>
      <c r="CH87" s="14">
        <v>75.837916870000001</v>
      </c>
      <c r="CI87" s="14">
        <v>5.2057038889999969</v>
      </c>
      <c r="CJ87" s="14">
        <v>-74.271165574999998</v>
      </c>
      <c r="CK87" s="14">
        <v>-47.248301998000002</v>
      </c>
      <c r="CL87" s="14">
        <v>20.301033152000002</v>
      </c>
      <c r="CM87" s="14">
        <v>-53.851647501000002</v>
      </c>
      <c r="CN87" s="14">
        <v>-74.405426742000003</v>
      </c>
      <c r="CO87" s="14">
        <v>-70.935226307000008</v>
      </c>
      <c r="CP87" s="14">
        <v>-35.960987109000008</v>
      </c>
      <c r="CQ87" s="14">
        <v>86.971109045000006</v>
      </c>
      <c r="CR87" s="14">
        <v>-83.336142210000006</v>
      </c>
      <c r="CS87" s="14">
        <v>523.898624907</v>
      </c>
      <c r="CT87" s="14">
        <v>-51.876732832999998</v>
      </c>
      <c r="CU87" s="14">
        <v>-62.562639703000002</v>
      </c>
      <c r="CV87" s="14">
        <v>-43.998954345000008</v>
      </c>
      <c r="CW87" s="14">
        <v>-32.833788985000005</v>
      </c>
      <c r="CX87" s="14">
        <v>-85.218627466000001</v>
      </c>
      <c r="CY87" s="14">
        <v>93.168270654000011</v>
      </c>
      <c r="CZ87" s="14">
        <v>-88.160120894000002</v>
      </c>
      <c r="DA87" s="14">
        <v>-71.195569285000005</v>
      </c>
      <c r="DB87" s="14">
        <v>31.918253716000002</v>
      </c>
      <c r="DC87" s="14">
        <v>-4.5849691049999999</v>
      </c>
      <c r="DD87" s="14">
        <v>11.363094425999996</v>
      </c>
      <c r="DE87" s="14">
        <v>58.921183984999999</v>
      </c>
      <c r="DF87" s="14">
        <v>-79.426775609999993</v>
      </c>
      <c r="DG87" s="14">
        <v>-78.501941527999989</v>
      </c>
      <c r="DH87" s="14">
        <v>-37.256960997</v>
      </c>
      <c r="DI87" s="14">
        <v>-55.072628358999999</v>
      </c>
      <c r="DJ87" s="14">
        <v>-47.046553848000002</v>
      </c>
      <c r="DK87" s="14">
        <v>-2.7028724199999998</v>
      </c>
      <c r="DL87" s="14">
        <v>-79.166449585000009</v>
      </c>
      <c r="DM87" s="14">
        <v>-41.77198971699999</v>
      </c>
      <c r="DN87" s="14">
        <v>-4.6950126679999995</v>
      </c>
      <c r="DO87" s="14">
        <v>-14.917147335000001</v>
      </c>
      <c r="DP87" s="14">
        <v>435.39327978400001</v>
      </c>
      <c r="DQ87" s="14">
        <v>-45.264340736000001</v>
      </c>
      <c r="DR87" s="14">
        <v>1975.7577858560001</v>
      </c>
      <c r="DS87" s="14">
        <v>26.871905593000001</v>
      </c>
      <c r="DT87" s="14">
        <v>-70.845638111999989</v>
      </c>
      <c r="DU87" s="14">
        <v>-20.434265878000001</v>
      </c>
      <c r="DV87" s="14">
        <v>-5.5666154140000002</v>
      </c>
      <c r="DW87" s="14">
        <v>-65.519050876000009</v>
      </c>
      <c r="DX87" s="14">
        <v>-60.571470329999997</v>
      </c>
      <c r="DY87" s="14">
        <v>-47.206421900000002</v>
      </c>
      <c r="DZ87" s="14">
        <v>404.51010587999997</v>
      </c>
      <c r="EA87" s="14">
        <v>-41.635627688</v>
      </c>
      <c r="EB87" s="14">
        <v>22.294253730000001</v>
      </c>
      <c r="EC87" s="14">
        <v>27.245054011000015</v>
      </c>
      <c r="ED87" s="14">
        <v>-66.576024344999993</v>
      </c>
      <c r="EE87" s="14">
        <v>-57.985237282999996</v>
      </c>
      <c r="EF87" s="14">
        <v>-45.565748554999999</v>
      </c>
      <c r="EG87" s="14">
        <v>-37.759632246000002</v>
      </c>
      <c r="EH87" s="14">
        <v>-36.174946148999993</v>
      </c>
      <c r="EI87" s="14">
        <v>-20.159763325</v>
      </c>
      <c r="EJ87" s="14">
        <v>-46.483337064000004</v>
      </c>
      <c r="EK87" s="14">
        <v>4249.0643867409999</v>
      </c>
      <c r="EL87" s="14">
        <v>-24.396783519</v>
      </c>
      <c r="EM87" s="14">
        <v>-21.558281311999991</v>
      </c>
      <c r="EN87" s="14">
        <v>-3.5710159820000009</v>
      </c>
      <c r="EO87" s="14">
        <v>344.729850188</v>
      </c>
      <c r="EP87" s="14">
        <v>5.4053757530000004</v>
      </c>
      <c r="EQ87" s="14">
        <v>-16.584026310000002</v>
      </c>
      <c r="ER87" s="14">
        <v>-43.667972288999998</v>
      </c>
      <c r="ES87" s="14">
        <v>1345.2830834400002</v>
      </c>
      <c r="ET87" s="14">
        <v>19.676582859000003</v>
      </c>
      <c r="EU87" s="14">
        <v>-53.045591954999999</v>
      </c>
      <c r="EV87" s="14">
        <v>-87.584912527000014</v>
      </c>
      <c r="EW87" s="14">
        <v>-27.331768050999997</v>
      </c>
      <c r="EX87" s="14">
        <v>4.2150493379999974</v>
      </c>
      <c r="EY87" s="14">
        <v>-49.833938994999997</v>
      </c>
      <c r="EZ87" s="14">
        <v>-31.434868881000011</v>
      </c>
      <c r="FA87" s="14">
        <v>401.81569651699999</v>
      </c>
      <c r="FB87" s="14">
        <v>-121.64265983899999</v>
      </c>
      <c r="FC87" s="14">
        <v>-21.062096620000002</v>
      </c>
      <c r="FD87" s="14">
        <v>3337.287931198</v>
      </c>
      <c r="FE87" s="14">
        <v>202.10336408399999</v>
      </c>
      <c r="FF87" s="14">
        <v>-57.975522908999999</v>
      </c>
      <c r="FG87" s="14">
        <v>-15.357326034999991</v>
      </c>
      <c r="FH87" s="14">
        <v>-23.190076551000004</v>
      </c>
      <c r="FI87" s="14">
        <v>2.2251242539999949</v>
      </c>
      <c r="FJ87" s="14">
        <v>-0.49993809799999872</v>
      </c>
      <c r="FK87" s="14">
        <v>-19.066389751000003</v>
      </c>
      <c r="FL87" s="14">
        <v>178.22939996100001</v>
      </c>
      <c r="FM87" s="14">
        <v>840.09852709200004</v>
      </c>
      <c r="FN87" s="14">
        <v>-8.9462835670000054</v>
      </c>
      <c r="FO87" s="14">
        <v>27.880284091</v>
      </c>
      <c r="FP87" s="14">
        <v>2947.5850212999999</v>
      </c>
      <c r="FQ87" s="14">
        <v>-50.321581063999993</v>
      </c>
      <c r="FR87" s="14">
        <v>547.27351898899997</v>
      </c>
      <c r="FS87" s="14">
        <v>343.98755298200001</v>
      </c>
      <c r="FT87" s="14">
        <v>-29.963271238999994</v>
      </c>
      <c r="FU87" s="14">
        <v>88.195571947000005</v>
      </c>
      <c r="FV87" s="14">
        <v>-63.300396843000001</v>
      </c>
      <c r="FW87" s="14">
        <v>-55.287787555000001</v>
      </c>
      <c r="FX87" s="14">
        <v>235.76862823700003</v>
      </c>
      <c r="FY87" s="14">
        <v>-27.768394101999991</v>
      </c>
      <c r="FZ87" s="14">
        <v>0</v>
      </c>
      <c r="GA87" s="14">
        <v>20.908327373999999</v>
      </c>
      <c r="GB87" s="6">
        <v>2916.3814563289998</v>
      </c>
      <c r="GC87" s="6">
        <v>132.19677831899997</v>
      </c>
      <c r="GD87" s="6">
        <v>-44.889280030999991</v>
      </c>
      <c r="GE87" s="6">
        <v>141.643231429</v>
      </c>
      <c r="GF87" s="6">
        <v>6.1162984769999893</v>
      </c>
      <c r="GG87" s="6">
        <v>16.277706800000001</v>
      </c>
      <c r="GH87" s="6">
        <v>32.191184696000008</v>
      </c>
      <c r="GI87" s="6">
        <v>183.62521511900002</v>
      </c>
      <c r="GJ87" s="6">
        <v>627.39497833600001</v>
      </c>
      <c r="GK87" s="6">
        <v>69.206385553000004</v>
      </c>
      <c r="GL87" s="7">
        <v>40.607175172000005</v>
      </c>
      <c r="GM87" s="7">
        <v>3050.0700019779997</v>
      </c>
      <c r="GN87" s="7">
        <v>204.01479803900003</v>
      </c>
      <c r="GO87" s="7">
        <v>18.34676943900001</v>
      </c>
      <c r="GP87" s="7">
        <v>-234.35498672399999</v>
      </c>
      <c r="GQ87" s="7">
        <v>51.598849901000008</v>
      </c>
      <c r="GR87" s="7">
        <v>-7.5601400629999986</v>
      </c>
      <c r="GS87" s="7">
        <v>247.27054249500003</v>
      </c>
      <c r="GT87" s="7">
        <v>192.71793415799999</v>
      </c>
      <c r="GU87" s="7">
        <v>793.52610765800011</v>
      </c>
      <c r="GV87" s="7">
        <v>582.96251167299999</v>
      </c>
      <c r="GW87" s="7">
        <v>389.15096105299995</v>
      </c>
      <c r="GX87" s="156">
        <v>3416.1313538510003</v>
      </c>
      <c r="GY87" s="156">
        <v>944.00456558899998</v>
      </c>
      <c r="GZ87" s="156">
        <v>-48.328421016731014</v>
      </c>
      <c r="HA87" s="156">
        <v>7237.6008495440001</v>
      </c>
      <c r="HB87" s="156">
        <v>1273.7682324259999</v>
      </c>
      <c r="HC87" s="156">
        <v>165.262285174</v>
      </c>
      <c r="HD87" s="156">
        <v>525.74172995459799</v>
      </c>
      <c r="HE87" s="156">
        <v>115.21490267799999</v>
      </c>
      <c r="HF87" s="156">
        <v>240.01091748100004</v>
      </c>
      <c r="HG87" s="156">
        <v>1561.4815022990001</v>
      </c>
      <c r="HH87" s="156">
        <v>937.12233838299983</v>
      </c>
      <c r="HI87" s="156">
        <v>3866.5637488360003</v>
      </c>
      <c r="HJ87" s="161">
        <v>3750.6070309459997</v>
      </c>
      <c r="HK87" s="161">
        <v>110.214787933</v>
      </c>
      <c r="HL87" s="161">
        <v>222.28531900799999</v>
      </c>
      <c r="HM87" s="161">
        <v>286.88828227900001</v>
      </c>
      <c r="HN87" s="161">
        <v>-64.651616682000011</v>
      </c>
      <c r="HO87" s="161">
        <v>469.273562696</v>
      </c>
      <c r="HP87" s="161">
        <v>489.81996497199998</v>
      </c>
      <c r="HQ87" s="161">
        <v>55.150389039999993</v>
      </c>
      <c r="HR87" s="161">
        <v>537.75661373200012</v>
      </c>
      <c r="HS87" s="161">
        <v>604.83511250399988</v>
      </c>
      <c r="HT87" s="161">
        <v>3249.7916518489997</v>
      </c>
      <c r="HU87" s="161">
        <v>1184.1204125890001</v>
      </c>
      <c r="HV87" s="161">
        <v>1414.681057708</v>
      </c>
      <c r="HW87" s="161">
        <v>474.40894844500002</v>
      </c>
      <c r="HX87" s="161">
        <v>366.55637810399998</v>
      </c>
      <c r="HY87" s="161">
        <v>370.98918271200006</v>
      </c>
      <c r="HZ87" s="161">
        <v>1696.7540781529999</v>
      </c>
      <c r="IA87" s="161">
        <v>546.38549441697307</v>
      </c>
      <c r="IB87" s="161">
        <v>205.15337926700002</v>
      </c>
      <c r="IC87" s="161">
        <v>373.07768143399994</v>
      </c>
      <c r="ID87" s="161">
        <v>1626.2569351640002</v>
      </c>
      <c r="IE87" s="161">
        <v>1848.8411218449999</v>
      </c>
      <c r="IF87" s="161">
        <v>152.148153339</v>
      </c>
      <c r="IG87" s="161">
        <v>-788.52030778000005</v>
      </c>
      <c r="IH87" s="161">
        <v>2168.4655381150001</v>
      </c>
      <c r="II87" s="161">
        <v>425.84349059100003</v>
      </c>
      <c r="IJ87" s="161">
        <v>384.45998214999997</v>
      </c>
      <c r="IK87" s="161">
        <v>1182.8853086419999</v>
      </c>
      <c r="IL87" s="161">
        <v>-86.117831869000014</v>
      </c>
      <c r="IM87" s="161">
        <v>13.859882292999998</v>
      </c>
      <c r="IN87" s="161">
        <v>3294.0567751100002</v>
      </c>
      <c r="IO87" s="161">
        <v>116.12289880700001</v>
      </c>
      <c r="IP87" s="161">
        <v>716.35954875499988</v>
      </c>
      <c r="IQ87" s="161">
        <v>635.54646425300007</v>
      </c>
      <c r="IR87" s="161">
        <v>327.13120149300005</v>
      </c>
      <c r="IS87" s="161">
        <v>328.03592314399998</v>
      </c>
      <c r="IT87" s="156">
        <v>67.696110224000009</v>
      </c>
      <c r="IU87" s="156">
        <v>6464.9761844279992</v>
      </c>
      <c r="IV87" s="156">
        <v>-539.18770176299995</v>
      </c>
      <c r="IW87" s="156">
        <v>16.990493262000005</v>
      </c>
      <c r="IX87" s="156">
        <v>1650.6593525689998</v>
      </c>
      <c r="IY87" s="156">
        <v>428.95061992499996</v>
      </c>
      <c r="IZ87" s="156">
        <v>193.13101089599999</v>
      </c>
      <c r="JA87" s="156"/>
      <c r="JB87" s="156"/>
      <c r="JC87" s="156"/>
      <c r="JD87" s="156"/>
      <c r="JE87" s="156"/>
    </row>
    <row r="88" spans="1:265" ht="6" customHeight="1" x14ac:dyDescent="0.25">
      <c r="A88" s="13"/>
      <c r="B88" s="14"/>
      <c r="C88" s="14"/>
      <c r="D88" s="14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4"/>
      <c r="BJ88" s="14"/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  <c r="BY88" s="14"/>
      <c r="BZ88" s="14"/>
      <c r="CA88" s="14"/>
      <c r="CB88" s="14"/>
      <c r="CC88" s="14"/>
      <c r="CD88" s="14"/>
      <c r="CE88" s="14"/>
      <c r="CF88" s="14"/>
      <c r="CG88" s="14"/>
      <c r="CH88" s="14"/>
      <c r="CI88" s="14"/>
      <c r="CJ88" s="14"/>
      <c r="CK88" s="14"/>
      <c r="CL88" s="14"/>
      <c r="CM88" s="14"/>
      <c r="CN88" s="14"/>
      <c r="CO88" s="14"/>
      <c r="CP88" s="14"/>
      <c r="CQ88" s="14"/>
      <c r="CR88" s="14"/>
      <c r="CS88" s="14"/>
      <c r="CT88" s="14"/>
      <c r="CU88" s="14"/>
      <c r="CV88" s="14"/>
      <c r="CW88" s="14"/>
      <c r="CX88" s="14"/>
      <c r="CY88" s="14"/>
      <c r="CZ88" s="14"/>
      <c r="DA88" s="14"/>
      <c r="DB88" s="14"/>
      <c r="DC88" s="14"/>
      <c r="DD88" s="14"/>
      <c r="DE88" s="14"/>
      <c r="DF88" s="14"/>
      <c r="DG88" s="14"/>
      <c r="DH88" s="14"/>
      <c r="DI88" s="14"/>
      <c r="DJ88" s="14"/>
      <c r="DK88" s="14"/>
      <c r="DL88" s="14"/>
      <c r="DM88" s="14"/>
      <c r="DN88" s="14"/>
      <c r="DO88" s="14"/>
      <c r="DP88" s="14"/>
      <c r="DQ88" s="14"/>
      <c r="DR88" s="14"/>
      <c r="DS88" s="14"/>
      <c r="DT88" s="14"/>
      <c r="DU88" s="14"/>
      <c r="DV88" s="14"/>
      <c r="DW88" s="14"/>
      <c r="DX88" s="14"/>
      <c r="DY88" s="14"/>
      <c r="DZ88" s="14"/>
      <c r="EA88" s="14"/>
      <c r="EB88" s="14"/>
      <c r="EC88" s="14"/>
      <c r="ED88" s="14"/>
      <c r="EE88" s="14"/>
      <c r="EF88" s="14"/>
      <c r="EG88" s="14"/>
      <c r="EH88" s="14"/>
      <c r="EI88" s="14"/>
      <c r="EJ88" s="14"/>
      <c r="EK88" s="14"/>
      <c r="EL88" s="14"/>
      <c r="EM88" s="14"/>
      <c r="EN88" s="14"/>
      <c r="EO88" s="14"/>
      <c r="EP88" s="14"/>
      <c r="EQ88" s="14"/>
      <c r="ER88" s="14"/>
      <c r="ES88" s="14"/>
      <c r="ET88" s="14"/>
      <c r="EU88" s="14"/>
      <c r="EV88" s="14"/>
      <c r="EW88" s="14"/>
      <c r="EX88" s="14"/>
      <c r="EY88" s="14"/>
      <c r="EZ88" s="14"/>
      <c r="FA88" s="14"/>
      <c r="FB88" s="14"/>
      <c r="FC88" s="14"/>
      <c r="FD88" s="14"/>
      <c r="FE88" s="14"/>
      <c r="FF88" s="14"/>
      <c r="FG88" s="14"/>
      <c r="FH88" s="14"/>
      <c r="FI88" s="14"/>
      <c r="FJ88" s="14"/>
      <c r="FK88" s="14"/>
      <c r="FL88" s="14"/>
      <c r="FM88" s="14"/>
      <c r="FN88" s="14"/>
      <c r="FO88" s="14"/>
      <c r="FP88" s="14"/>
      <c r="FQ88" s="14"/>
      <c r="FR88" s="14"/>
      <c r="FS88" s="14"/>
      <c r="FT88" s="14"/>
      <c r="FU88" s="14"/>
      <c r="FV88" s="14"/>
      <c r="FW88" s="14"/>
      <c r="FX88" s="14"/>
      <c r="FY88" s="14"/>
      <c r="FZ88" s="14"/>
      <c r="GA88" s="14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156"/>
      <c r="GY88" s="156"/>
      <c r="GZ88" s="156"/>
      <c r="HA88" s="156"/>
      <c r="HB88" s="156"/>
      <c r="HC88" s="156"/>
      <c r="HD88" s="156"/>
      <c r="HE88" s="156"/>
      <c r="HF88" s="156"/>
      <c r="HG88" s="156"/>
      <c r="HH88" s="156"/>
      <c r="HI88" s="156"/>
      <c r="HJ88" s="161"/>
      <c r="HK88" s="161"/>
      <c r="HL88" s="161"/>
      <c r="HM88" s="161"/>
      <c r="HN88" s="161"/>
      <c r="HO88" s="161"/>
      <c r="HP88" s="161"/>
      <c r="HQ88" s="161"/>
      <c r="HR88" s="161"/>
      <c r="HS88" s="161"/>
      <c r="HT88" s="161"/>
      <c r="HU88" s="161"/>
      <c r="HV88" s="161"/>
      <c r="HW88" s="161"/>
      <c r="HX88" s="161"/>
      <c r="HY88" s="161"/>
      <c r="HZ88" s="161"/>
      <c r="IA88" s="161"/>
      <c r="IB88" s="161"/>
      <c r="IC88" s="161"/>
      <c r="ID88" s="161"/>
      <c r="IE88" s="161"/>
      <c r="IF88" s="161"/>
      <c r="IG88" s="161"/>
      <c r="IH88" s="161"/>
      <c r="II88" s="161"/>
      <c r="IJ88" s="161"/>
      <c r="IK88" s="161"/>
      <c r="IL88" s="161"/>
      <c r="IM88" s="161"/>
      <c r="IN88" s="161"/>
      <c r="IO88" s="161"/>
      <c r="IP88" s="161"/>
      <c r="IQ88" s="161"/>
      <c r="IR88" s="161"/>
      <c r="IS88" s="161"/>
      <c r="IT88" s="156"/>
      <c r="IU88" s="156"/>
      <c r="IV88" s="156"/>
      <c r="IW88" s="156"/>
      <c r="IX88" s="156"/>
      <c r="IY88" s="156"/>
      <c r="IZ88" s="156"/>
      <c r="JA88" s="156"/>
      <c r="JB88" s="156"/>
      <c r="JC88" s="156"/>
      <c r="JD88" s="156"/>
      <c r="JE88" s="156"/>
    </row>
    <row r="89" spans="1:265" s="10" customFormat="1" ht="14.25" x14ac:dyDescent="0.2">
      <c r="A89" s="10" t="s">
        <v>60</v>
      </c>
      <c r="B89" s="11">
        <v>-387.004783965</v>
      </c>
      <c r="C89" s="11">
        <v>-212.42874322199998</v>
      </c>
      <c r="D89" s="11">
        <v>-5.4845843759999999</v>
      </c>
      <c r="E89" s="11">
        <v>-47.293861151000002</v>
      </c>
      <c r="F89" s="11">
        <v>-0.45647633599999998</v>
      </c>
      <c r="G89" s="11">
        <v>-1.8353850760000001</v>
      </c>
      <c r="H89" s="11">
        <v>-14.458470055999999</v>
      </c>
      <c r="I89" s="11">
        <v>-151.16037900800001</v>
      </c>
      <c r="J89" s="11">
        <v>-5.7644804939999998</v>
      </c>
      <c r="K89" s="11">
        <v>-0.17494074699999998</v>
      </c>
      <c r="L89" s="11">
        <v>-4.1327522910000001</v>
      </c>
      <c r="M89" s="11">
        <v>-0.47015026100000001</v>
      </c>
      <c r="N89" s="11">
        <v>-329.57913787500001</v>
      </c>
      <c r="O89" s="11">
        <v>-203.855795</v>
      </c>
      <c r="P89" s="11">
        <v>0</v>
      </c>
      <c r="Q89" s="11">
        <v>-4.9000000000001733E-7</v>
      </c>
      <c r="R89" s="11">
        <v>0</v>
      </c>
      <c r="S89" s="11">
        <v>4.4699999998676354E-7</v>
      </c>
      <c r="T89" s="11">
        <v>7.3999999999213584E-8</v>
      </c>
      <c r="U89" s="11">
        <v>-9.4899999991682193E-7</v>
      </c>
      <c r="V89" s="11">
        <v>5.1800000024082582E-7</v>
      </c>
      <c r="W89" s="11">
        <v>9.1500000021227379E-7</v>
      </c>
      <c r="X89" s="11">
        <v>-2.8000000007466497E-7</v>
      </c>
      <c r="Y89" s="11">
        <v>3.900000056233921E-8</v>
      </c>
      <c r="Z89" s="11">
        <v>-106.953026686</v>
      </c>
      <c r="AA89" s="11">
        <v>-17.266632893365028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-270.29268307440003</v>
      </c>
      <c r="AM89" s="11">
        <v>-18.154523542000003</v>
      </c>
      <c r="AN89" s="11">
        <v>0</v>
      </c>
      <c r="AO89" s="11">
        <v>0</v>
      </c>
      <c r="AP89" s="11">
        <v>0</v>
      </c>
      <c r="AQ89" s="11">
        <v>-9.8011876392689601E-17</v>
      </c>
      <c r="AR89" s="11">
        <v>0</v>
      </c>
      <c r="AS89" s="11">
        <v>-4.5102810375396984E-17</v>
      </c>
      <c r="AT89" s="11">
        <v>3.9470000000392249E-6</v>
      </c>
      <c r="AU89" s="11">
        <v>-3.9470000000392249E-6</v>
      </c>
      <c r="AV89" s="11">
        <v>1.214306433183765E-17</v>
      </c>
      <c r="AW89" s="11">
        <v>0</v>
      </c>
      <c r="AX89" s="11">
        <v>-356.11716915799997</v>
      </c>
      <c r="AY89" s="11">
        <v>-188.46380166900002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-0.20862697599999999</v>
      </c>
      <c r="BG89" s="11">
        <v>0</v>
      </c>
      <c r="BH89" s="11">
        <v>0</v>
      </c>
      <c r="BI89" s="11">
        <v>0</v>
      </c>
      <c r="BJ89" s="11">
        <v>-651.86770296400005</v>
      </c>
      <c r="BK89" s="11">
        <v>-176.825032067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-3.8857805861880479E-16</v>
      </c>
      <c r="BR89" s="11">
        <v>-3.2395988000000001E-2</v>
      </c>
      <c r="BS89" s="11">
        <v>0</v>
      </c>
      <c r="BT89" s="11">
        <v>0</v>
      </c>
      <c r="BU89" s="11">
        <v>0</v>
      </c>
      <c r="BV89" s="11">
        <v>-401.20381010200003</v>
      </c>
      <c r="BW89" s="11">
        <v>186.85999381400001</v>
      </c>
      <c r="BX89" s="11">
        <v>-205.89417468299999</v>
      </c>
      <c r="BY89" s="11">
        <v>87.314275295999991</v>
      </c>
      <c r="BZ89" s="11">
        <v>-58.247000588999995</v>
      </c>
      <c r="CA89" s="11">
        <v>-73.235348713999997</v>
      </c>
      <c r="CB89" s="11">
        <v>22.830590737999998</v>
      </c>
      <c r="CC89" s="11">
        <v>18.416204256</v>
      </c>
      <c r="CD89" s="11">
        <v>-203.61293891400001</v>
      </c>
      <c r="CE89" s="11">
        <v>51.840545212999999</v>
      </c>
      <c r="CF89" s="11">
        <v>71.028665791999998</v>
      </c>
      <c r="CG89" s="11">
        <v>-430.13018530500005</v>
      </c>
      <c r="CH89" s="11">
        <v>-312.21079808300004</v>
      </c>
      <c r="CI89" s="11">
        <v>-77.440469233000002</v>
      </c>
      <c r="CJ89" s="11">
        <v>84.016709614999996</v>
      </c>
      <c r="CK89" s="11">
        <v>-150.47172007700001</v>
      </c>
      <c r="CL89" s="11">
        <v>107.69318096299999</v>
      </c>
      <c r="CM89" s="11">
        <v>-68.65284700700002</v>
      </c>
      <c r="CN89" s="11">
        <v>69.190643311999992</v>
      </c>
      <c r="CO89" s="11">
        <v>-10.495122491</v>
      </c>
      <c r="CP89" s="11">
        <v>-132.40215623200001</v>
      </c>
      <c r="CQ89" s="11">
        <v>21.553071745999997</v>
      </c>
      <c r="CR89" s="11">
        <v>-199.813494561</v>
      </c>
      <c r="CS89" s="11">
        <v>-328.61113109500002</v>
      </c>
      <c r="CT89" s="11">
        <v>-395.74569453300001</v>
      </c>
      <c r="CU89" s="11">
        <v>-44.276939551000005</v>
      </c>
      <c r="CV89" s="11">
        <v>66.792636489000003</v>
      </c>
      <c r="CW89" s="11">
        <v>-71.507689123999995</v>
      </c>
      <c r="CX89" s="11">
        <v>22.905331859999997</v>
      </c>
      <c r="CY89" s="11">
        <v>22.108278488</v>
      </c>
      <c r="CZ89" s="11">
        <v>69.247522703000001</v>
      </c>
      <c r="DA89" s="11">
        <v>-62.291103722000003</v>
      </c>
      <c r="DB89" s="11">
        <v>3.2942988839999998</v>
      </c>
      <c r="DC89" s="11">
        <v>-55.032228827000004</v>
      </c>
      <c r="DD89" s="11">
        <v>-70.491149344999997</v>
      </c>
      <c r="DE89" s="11">
        <v>-790.95000625099999</v>
      </c>
      <c r="DF89" s="11">
        <v>-353.61568456700002</v>
      </c>
      <c r="DG89" s="11">
        <v>-54.086164793000002</v>
      </c>
      <c r="DH89" s="11">
        <v>-49.763671431000006</v>
      </c>
      <c r="DI89" s="11">
        <v>-107.062215256</v>
      </c>
      <c r="DJ89" s="11">
        <v>132.45982534499998</v>
      </c>
      <c r="DK89" s="11">
        <v>-59.581203439000006</v>
      </c>
      <c r="DL89" s="11">
        <v>-39.946351782000001</v>
      </c>
      <c r="DM89" s="11">
        <v>71.580165211999997</v>
      </c>
      <c r="DN89" s="11">
        <v>39.601631069999996</v>
      </c>
      <c r="DO89" s="11">
        <v>3.7838559940000001</v>
      </c>
      <c r="DP89" s="11">
        <v>-726.21687829600012</v>
      </c>
      <c r="DQ89" s="11">
        <v>-390.03967940900003</v>
      </c>
      <c r="DR89" s="11">
        <v>-794.30569217099992</v>
      </c>
      <c r="DS89" s="11">
        <v>-91.420083290999997</v>
      </c>
      <c r="DT89" s="11">
        <v>-285.17656936700001</v>
      </c>
      <c r="DU89" s="11">
        <v>119.69007908399998</v>
      </c>
      <c r="DV89" s="11">
        <v>-15.784150005000001</v>
      </c>
      <c r="DW89" s="11">
        <v>-222.10606733200001</v>
      </c>
      <c r="DX89" s="11">
        <v>-85.71417645999999</v>
      </c>
      <c r="DY89" s="11">
        <v>-156.62141021300002</v>
      </c>
      <c r="DZ89" s="11">
        <v>-235.69811386700002</v>
      </c>
      <c r="EA89" s="11">
        <v>-70.436138028000002</v>
      </c>
      <c r="EB89" s="11">
        <v>65.357709962000001</v>
      </c>
      <c r="EC89" s="11">
        <v>-19.923862618000001</v>
      </c>
      <c r="ED89" s="11">
        <v>-577.23848948900002</v>
      </c>
      <c r="EE89" s="11">
        <v>-526.97003222800004</v>
      </c>
      <c r="EF89" s="11">
        <v>-45.885000611000002</v>
      </c>
      <c r="EG89" s="11">
        <v>-133.560514541</v>
      </c>
      <c r="EH89" s="11">
        <v>-115.19405276600001</v>
      </c>
      <c r="EI89" s="11">
        <v>-27.620105655000003</v>
      </c>
      <c r="EJ89" s="11">
        <v>-293.28686927199999</v>
      </c>
      <c r="EK89" s="11">
        <v>-5.3311695510000003</v>
      </c>
      <c r="EL89" s="11">
        <v>-135.00559144499999</v>
      </c>
      <c r="EM89" s="11">
        <v>-121.58920151300001</v>
      </c>
      <c r="EN89" s="11">
        <v>-444.38565616700004</v>
      </c>
      <c r="EO89" s="11">
        <v>117.934416724</v>
      </c>
      <c r="EP89" s="11">
        <v>-763.25242008300017</v>
      </c>
      <c r="EQ89" s="11">
        <v>-50.696668930999977</v>
      </c>
      <c r="ER89" s="11">
        <v>59.527643671</v>
      </c>
      <c r="ES89" s="11">
        <v>324.919860142</v>
      </c>
      <c r="ET89" s="11">
        <v>120.450793401</v>
      </c>
      <c r="EU89" s="11">
        <v>174.24769652999998</v>
      </c>
      <c r="EV89" s="11">
        <v>25.553575266000003</v>
      </c>
      <c r="EW89" s="11">
        <v>32.029097314000012</v>
      </c>
      <c r="EX89" s="11">
        <v>-91.525952985000004</v>
      </c>
      <c r="EY89" s="11">
        <v>182.04679425799998</v>
      </c>
      <c r="EZ89" s="11">
        <v>164.56648312599998</v>
      </c>
      <c r="FA89" s="11">
        <v>-24.761385128000001</v>
      </c>
      <c r="FB89" s="11">
        <v>-645.12535535200004</v>
      </c>
      <c r="FC89" s="11">
        <v>-339.40345181500004</v>
      </c>
      <c r="FD89" s="11">
        <v>155.78987828699999</v>
      </c>
      <c r="FE89" s="11">
        <v>-0.60535269699999994</v>
      </c>
      <c r="FF89" s="11">
        <v>-101.738867648</v>
      </c>
      <c r="FG89" s="11">
        <v>-0.58099105899999992</v>
      </c>
      <c r="FH89" s="11">
        <v>-0.36406159999999999</v>
      </c>
      <c r="FI89" s="11">
        <v>-0.23719336499999999</v>
      </c>
      <c r="FJ89" s="11">
        <v>1.2500000000000001E-2</v>
      </c>
      <c r="FK89" s="11">
        <v>-4.8150399999999996E-2</v>
      </c>
      <c r="FL89" s="11">
        <v>-1.2604025E-2</v>
      </c>
      <c r="FM89" s="11">
        <v>-0.19820493299999997</v>
      </c>
      <c r="FN89" s="11">
        <v>-331.56984417400031</v>
      </c>
      <c r="FO89" s="11">
        <v>-97.896591215999933</v>
      </c>
      <c r="FP89" s="11">
        <v>3.7848901629999991</v>
      </c>
      <c r="FQ89" s="11">
        <v>371.20766089900002</v>
      </c>
      <c r="FR89" s="11">
        <v>-300.357436828</v>
      </c>
      <c r="FS89" s="11">
        <v>55.651330554000012</v>
      </c>
      <c r="FT89" s="11">
        <v>-114.76328363600001</v>
      </c>
      <c r="FU89" s="11">
        <v>-108.6276752</v>
      </c>
      <c r="FV89" s="11">
        <v>0.27087124500000004</v>
      </c>
      <c r="FW89" s="11">
        <v>283.52438373799998</v>
      </c>
      <c r="FX89" s="11">
        <v>104.49185317800001</v>
      </c>
      <c r="FY89" s="11">
        <v>111.72553622500001</v>
      </c>
      <c r="FZ89" s="11">
        <v>542.248228789</v>
      </c>
      <c r="GA89" s="11">
        <v>-61.419062000000054</v>
      </c>
      <c r="GB89" s="6">
        <v>222.443328197</v>
      </c>
      <c r="GC89" s="6">
        <v>393.890832843</v>
      </c>
      <c r="GD89" s="6">
        <v>-327.59475397599999</v>
      </c>
      <c r="GE89" s="6">
        <v>216.07864106600002</v>
      </c>
      <c r="GF89" s="6">
        <v>-55.256459083999999</v>
      </c>
      <c r="GG89" s="6">
        <v>-209.27955240700001</v>
      </c>
      <c r="GH89" s="6">
        <v>65.079265796000001</v>
      </c>
      <c r="GI89" s="6">
        <v>-242.863676811</v>
      </c>
      <c r="GJ89" s="6">
        <v>202.50186680499999</v>
      </c>
      <c r="GK89" s="6">
        <v>222.15060321800001</v>
      </c>
      <c r="GL89" s="7">
        <v>577.80001245700009</v>
      </c>
      <c r="GM89" s="7">
        <v>-358.47045496900006</v>
      </c>
      <c r="GN89" s="7">
        <v>396.46630195299997</v>
      </c>
      <c r="GO89" s="7">
        <v>-255.51881436300002</v>
      </c>
      <c r="GP89" s="7">
        <v>330.81872407000003</v>
      </c>
      <c r="GQ89" s="7">
        <v>-183.50506008000002</v>
      </c>
      <c r="GR89" s="7">
        <v>45.300901069999995</v>
      </c>
      <c r="GS89" s="7">
        <v>11.027106818999997</v>
      </c>
      <c r="GT89" s="7">
        <v>-212.57094537399999</v>
      </c>
      <c r="GU89" s="7">
        <v>133.42771304899998</v>
      </c>
      <c r="GV89" s="7">
        <v>473.04133215899998</v>
      </c>
      <c r="GW89" s="7">
        <v>238.97001994499999</v>
      </c>
      <c r="GX89" s="156">
        <v>878.87078529499979</v>
      </c>
      <c r="GY89" s="156">
        <v>-256.92266118699996</v>
      </c>
      <c r="GZ89" s="156">
        <v>584.56304763899993</v>
      </c>
      <c r="HA89" s="156">
        <v>-151.60730908099998</v>
      </c>
      <c r="HB89" s="156">
        <v>-149.61397596800001</v>
      </c>
      <c r="HC89" s="156">
        <v>-212.03982813000002</v>
      </c>
      <c r="HD89" s="156">
        <v>86.771990187000014</v>
      </c>
      <c r="HE89" s="156">
        <v>95.167832852000004</v>
      </c>
      <c r="HF89" s="156">
        <v>283.94184491299995</v>
      </c>
      <c r="HG89" s="156">
        <v>-247.20535060399999</v>
      </c>
      <c r="HH89" s="156">
        <v>245.05928621799998</v>
      </c>
      <c r="HI89" s="156">
        <v>1135.1805610780002</v>
      </c>
      <c r="HJ89" s="161">
        <v>554.91924740500008</v>
      </c>
      <c r="HK89" s="161">
        <v>-81.689492579999978</v>
      </c>
      <c r="HL89" s="161">
        <v>235.50748527500002</v>
      </c>
      <c r="HM89" s="161">
        <v>142.80615148699999</v>
      </c>
      <c r="HN89" s="161">
        <v>-161.59987958799996</v>
      </c>
      <c r="HO89" s="161">
        <v>-119.844778644</v>
      </c>
      <c r="HP89" s="161">
        <v>127.71093465600002</v>
      </c>
      <c r="HQ89" s="161">
        <v>183.09502967300003</v>
      </c>
      <c r="HR89" s="161">
        <v>-63.479468105000002</v>
      </c>
      <c r="HS89" s="161">
        <v>134.07323174999999</v>
      </c>
      <c r="HT89" s="161">
        <v>-54.879315933000001</v>
      </c>
      <c r="HU89" s="161">
        <v>672.82947132000004</v>
      </c>
      <c r="HV89" s="161">
        <v>-1342.065710309</v>
      </c>
      <c r="HW89" s="161">
        <v>357.43823226299992</v>
      </c>
      <c r="HX89" s="161">
        <v>135.651016115</v>
      </c>
      <c r="HY89" s="161">
        <v>-133.369373564</v>
      </c>
      <c r="HZ89" s="161">
        <v>44.717945753000002</v>
      </c>
      <c r="IA89" s="161">
        <v>41.776765588000004</v>
      </c>
      <c r="IB89" s="161">
        <v>572.01518919099999</v>
      </c>
      <c r="IC89" s="161">
        <v>82.426517996000001</v>
      </c>
      <c r="ID89" s="161">
        <v>-37.658358093000004</v>
      </c>
      <c r="IE89" s="161">
        <v>181.16541122999999</v>
      </c>
      <c r="IF89" s="161">
        <v>-365.56636060800002</v>
      </c>
      <c r="IG89" s="161">
        <v>1201.5641440219999</v>
      </c>
      <c r="IH89" s="161">
        <v>262.28053812300004</v>
      </c>
      <c r="II89" s="161">
        <v>-1674.1639874079999</v>
      </c>
      <c r="IJ89" s="161">
        <v>304.22217989700005</v>
      </c>
      <c r="IK89" s="161">
        <v>-173.73975221100002</v>
      </c>
      <c r="IL89" s="161">
        <v>-140.519369318</v>
      </c>
      <c r="IM89" s="161">
        <v>-191.80422299899999</v>
      </c>
      <c r="IN89" s="161">
        <v>1188.15267423</v>
      </c>
      <c r="IO89" s="161">
        <v>-688.80243422900003</v>
      </c>
      <c r="IP89" s="161">
        <v>152.54492323599999</v>
      </c>
      <c r="IQ89" s="161">
        <v>318.24182003200002</v>
      </c>
      <c r="IR89" s="161">
        <v>402.69668003500004</v>
      </c>
      <c r="IS89" s="161">
        <v>2530.1702743210003</v>
      </c>
      <c r="IT89" s="156">
        <v>-1602.6674343519999</v>
      </c>
      <c r="IU89" s="156">
        <v>-2177.4993455809999</v>
      </c>
      <c r="IV89" s="156">
        <v>-16.344111705</v>
      </c>
      <c r="IW89" s="156">
        <v>244.05842122700003</v>
      </c>
      <c r="IX89" s="156">
        <v>0</v>
      </c>
      <c r="IY89" s="156">
        <v>0</v>
      </c>
      <c r="IZ89" s="156">
        <v>0</v>
      </c>
      <c r="JA89" s="156"/>
      <c r="JB89" s="156"/>
      <c r="JC89" s="156"/>
      <c r="JD89" s="156"/>
      <c r="JE89" s="156"/>
    </row>
    <row r="90" spans="1:265" x14ac:dyDescent="0.25">
      <c r="A90" s="13" t="s">
        <v>61</v>
      </c>
      <c r="B90" s="47">
        <v>0</v>
      </c>
      <c r="C90" s="47">
        <v>0</v>
      </c>
      <c r="D90" s="47">
        <v>0</v>
      </c>
      <c r="E90" s="47">
        <v>0</v>
      </c>
      <c r="F90" s="47">
        <v>0</v>
      </c>
      <c r="G90" s="47">
        <v>0</v>
      </c>
      <c r="H90" s="47">
        <v>0</v>
      </c>
      <c r="I90" s="47">
        <v>0</v>
      </c>
      <c r="J90" s="47">
        <v>0</v>
      </c>
      <c r="K90" s="47">
        <v>0</v>
      </c>
      <c r="L90" s="47">
        <v>0</v>
      </c>
      <c r="M90" s="47">
        <v>0</v>
      </c>
      <c r="N90" s="47">
        <v>0</v>
      </c>
      <c r="O90" s="47">
        <v>0</v>
      </c>
      <c r="P90" s="47">
        <v>0</v>
      </c>
      <c r="Q90" s="47">
        <v>9.1E-4</v>
      </c>
      <c r="R90" s="47">
        <v>0</v>
      </c>
      <c r="S90" s="47">
        <v>0.12362999999999999</v>
      </c>
      <c r="T90" s="47">
        <v>2.7616999999999999E-2</v>
      </c>
      <c r="U90" s="47">
        <v>1.688482</v>
      </c>
      <c r="V90" s="47">
        <v>6.4942000000000236E-2</v>
      </c>
      <c r="W90" s="47">
        <v>6.2404169999999999</v>
      </c>
      <c r="X90" s="47">
        <v>0.87129199999999996</v>
      </c>
      <c r="Y90" s="47">
        <v>3.6509710000000006</v>
      </c>
      <c r="Z90" s="47">
        <v>0</v>
      </c>
      <c r="AA90" s="47">
        <v>0</v>
      </c>
      <c r="AB90" s="47">
        <v>0</v>
      </c>
      <c r="AC90" s="47">
        <v>0</v>
      </c>
      <c r="AD90" s="47">
        <v>0.94204235000000003</v>
      </c>
      <c r="AE90" s="47">
        <v>0</v>
      </c>
      <c r="AF90" s="47">
        <v>1.2033372959999997</v>
      </c>
      <c r="AG90" s="47">
        <v>1.6238630940000001</v>
      </c>
      <c r="AH90" s="47">
        <v>0.18117766500000015</v>
      </c>
      <c r="AI90" s="47">
        <v>2.9761653000000023E-2</v>
      </c>
      <c r="AJ90" s="47">
        <v>0.62366777400000006</v>
      </c>
      <c r="AK90" s="47">
        <v>3.3882626949999994</v>
      </c>
      <c r="AL90" s="47">
        <v>0</v>
      </c>
      <c r="AM90" s="47">
        <v>0</v>
      </c>
      <c r="AN90" s="47">
        <v>0</v>
      </c>
      <c r="AO90" s="47">
        <v>0.32347129999999996</v>
      </c>
      <c r="AP90" s="47">
        <v>1.5977775330000001</v>
      </c>
      <c r="AQ90" s="47">
        <v>-5.5513390000000978E-3</v>
      </c>
      <c r="AR90" s="47">
        <v>0</v>
      </c>
      <c r="AS90" s="47">
        <v>1.2985589999999548E-3</v>
      </c>
      <c r="AT90" s="47">
        <v>3.9470000000392249E-6</v>
      </c>
      <c r="AU90" s="47">
        <v>-3.9470000000392249E-6</v>
      </c>
      <c r="AV90" s="47">
        <v>2.1416560000000117E-3</v>
      </c>
      <c r="AW90" s="47">
        <v>2.4134659279999995</v>
      </c>
      <c r="AX90" s="47">
        <v>0</v>
      </c>
      <c r="AY90" s="47">
        <v>0</v>
      </c>
      <c r="AZ90" s="47">
        <v>0</v>
      </c>
      <c r="BA90" s="47">
        <v>0</v>
      </c>
      <c r="BB90" s="47">
        <v>0.46067200000000003</v>
      </c>
      <c r="BC90" s="47">
        <v>0</v>
      </c>
      <c r="BD90" s="47">
        <v>0</v>
      </c>
      <c r="BE90" s="47">
        <v>0</v>
      </c>
      <c r="BF90" s="47">
        <v>0</v>
      </c>
      <c r="BG90" s="47">
        <v>5.5914410999999969E-2</v>
      </c>
      <c r="BH90" s="47">
        <v>2.7448539169999999</v>
      </c>
      <c r="BI90" s="47">
        <v>4.3873902000000041E-2</v>
      </c>
      <c r="BJ90" s="47">
        <v>0</v>
      </c>
      <c r="BK90" s="47">
        <v>0</v>
      </c>
      <c r="BL90" s="47">
        <v>0.38849997800000002</v>
      </c>
      <c r="BM90" s="47">
        <v>3.2044036800000004</v>
      </c>
      <c r="BN90" s="47">
        <v>3.8864075979999999</v>
      </c>
      <c r="BO90" s="47">
        <v>0.14217588900000011</v>
      </c>
      <c r="BP90" s="47">
        <v>0.49512909800000021</v>
      </c>
      <c r="BQ90" s="47">
        <v>0.24875573199999962</v>
      </c>
      <c r="BR90" s="47">
        <v>0</v>
      </c>
      <c r="BS90" s="47">
        <v>1.2156767389999992</v>
      </c>
      <c r="BT90" s="47">
        <v>0</v>
      </c>
      <c r="BU90" s="47">
        <v>5.1778949210000027</v>
      </c>
      <c r="BV90" s="47">
        <v>0</v>
      </c>
      <c r="BW90" s="47">
        <v>0</v>
      </c>
      <c r="BX90" s="47">
        <v>0</v>
      </c>
      <c r="BY90" s="47">
        <v>0</v>
      </c>
      <c r="BZ90" s="47">
        <v>0</v>
      </c>
      <c r="CA90" s="47">
        <v>0</v>
      </c>
      <c r="CB90" s="47">
        <v>0</v>
      </c>
      <c r="CC90" s="47">
        <v>0</v>
      </c>
      <c r="CD90" s="47">
        <v>0</v>
      </c>
      <c r="CE90" s="47">
        <v>0</v>
      </c>
      <c r="CF90" s="47">
        <v>0</v>
      </c>
      <c r="CG90" s="47">
        <v>0</v>
      </c>
      <c r="CH90" s="47">
        <v>0</v>
      </c>
      <c r="CI90" s="47">
        <v>0</v>
      </c>
      <c r="CJ90" s="47">
        <v>0</v>
      </c>
      <c r="CK90" s="47">
        <v>0</v>
      </c>
      <c r="CL90" s="47">
        <v>0</v>
      </c>
      <c r="CM90" s="47">
        <v>0</v>
      </c>
      <c r="CN90" s="47">
        <v>0</v>
      </c>
      <c r="CO90" s="47">
        <v>0</v>
      </c>
      <c r="CP90" s="47">
        <v>0</v>
      </c>
      <c r="CQ90" s="47">
        <v>0</v>
      </c>
      <c r="CR90" s="47">
        <v>0</v>
      </c>
      <c r="CS90" s="47">
        <v>0</v>
      </c>
      <c r="CT90" s="47">
        <v>0</v>
      </c>
      <c r="CU90" s="47">
        <v>0</v>
      </c>
      <c r="CV90" s="47">
        <v>0</v>
      </c>
      <c r="CW90" s="47">
        <v>0</v>
      </c>
      <c r="CX90" s="47">
        <v>0</v>
      </c>
      <c r="CY90" s="47">
        <v>0</v>
      </c>
      <c r="CZ90" s="47">
        <v>0</v>
      </c>
      <c r="DA90" s="47">
        <v>0</v>
      </c>
      <c r="DB90" s="47">
        <v>0</v>
      </c>
      <c r="DC90" s="47">
        <v>0</v>
      </c>
      <c r="DD90" s="47">
        <v>0</v>
      </c>
      <c r="DE90" s="47">
        <v>0</v>
      </c>
      <c r="DF90" s="47">
        <v>0</v>
      </c>
      <c r="DG90" s="47">
        <v>0</v>
      </c>
      <c r="DH90" s="47">
        <v>0</v>
      </c>
      <c r="DI90" s="47">
        <v>0</v>
      </c>
      <c r="DJ90" s="47">
        <v>0</v>
      </c>
      <c r="DK90" s="47">
        <v>0</v>
      </c>
      <c r="DL90" s="47">
        <v>0</v>
      </c>
      <c r="DM90" s="47">
        <v>0</v>
      </c>
      <c r="DN90" s="47">
        <v>0</v>
      </c>
      <c r="DO90" s="47">
        <v>0</v>
      </c>
      <c r="DP90" s="47">
        <v>0</v>
      </c>
      <c r="DQ90" s="47">
        <v>0</v>
      </c>
      <c r="DR90" s="47">
        <v>0</v>
      </c>
      <c r="DS90" s="47">
        <v>0</v>
      </c>
      <c r="DT90" s="47">
        <v>0</v>
      </c>
      <c r="DU90" s="47">
        <v>0</v>
      </c>
      <c r="DV90" s="47">
        <v>0</v>
      </c>
      <c r="DW90" s="47">
        <v>0</v>
      </c>
      <c r="DX90" s="47">
        <v>0</v>
      </c>
      <c r="DY90" s="47">
        <v>0</v>
      </c>
      <c r="DZ90" s="47">
        <v>0</v>
      </c>
      <c r="EA90" s="47">
        <v>0</v>
      </c>
      <c r="EB90" s="47">
        <v>0</v>
      </c>
      <c r="EC90" s="47">
        <v>0</v>
      </c>
      <c r="ED90" s="47">
        <v>0</v>
      </c>
      <c r="EE90" s="47">
        <v>0</v>
      </c>
      <c r="EF90" s="47">
        <v>0</v>
      </c>
      <c r="EG90" s="47">
        <v>0</v>
      </c>
      <c r="EH90" s="47">
        <v>0</v>
      </c>
      <c r="EI90" s="47">
        <v>0</v>
      </c>
      <c r="EJ90" s="47">
        <v>0</v>
      </c>
      <c r="EK90" s="47">
        <v>0</v>
      </c>
      <c r="EL90" s="47">
        <v>0</v>
      </c>
      <c r="EM90" s="47">
        <v>0</v>
      </c>
      <c r="EN90" s="47">
        <v>0</v>
      </c>
      <c r="EO90" s="47">
        <v>0</v>
      </c>
      <c r="EP90" s="47">
        <v>761.13237191099995</v>
      </c>
      <c r="EQ90" s="47">
        <v>390.24703542999998</v>
      </c>
      <c r="ER90" s="47">
        <v>59.527643671</v>
      </c>
      <c r="ES90" s="47">
        <v>324.99271788200002</v>
      </c>
      <c r="ET90" s="47">
        <v>120.590424287</v>
      </c>
      <c r="EU90" s="47">
        <v>174.292701814</v>
      </c>
      <c r="EV90" s="47">
        <v>25.712323487000003</v>
      </c>
      <c r="EW90" s="47">
        <v>254.074166244</v>
      </c>
      <c r="EX90" s="47">
        <v>-91.275881940000005</v>
      </c>
      <c r="EY90" s="47">
        <v>241.60239357099999</v>
      </c>
      <c r="EZ90" s="47">
        <v>164.68631237599999</v>
      </c>
      <c r="FA90" s="47">
        <v>-24.761385128000001</v>
      </c>
      <c r="FB90" s="47">
        <v>1170.4963986719999</v>
      </c>
      <c r="FC90" s="47">
        <v>127.57650019499999</v>
      </c>
      <c r="FD90" s="47">
        <v>155.78987828699999</v>
      </c>
      <c r="FE90" s="47">
        <v>0</v>
      </c>
      <c r="FF90" s="47">
        <v>0</v>
      </c>
      <c r="FG90" s="47">
        <v>0</v>
      </c>
      <c r="FH90" s="47">
        <v>0</v>
      </c>
      <c r="FI90" s="47">
        <v>0</v>
      </c>
      <c r="FJ90" s="47">
        <v>0</v>
      </c>
      <c r="FK90" s="47">
        <v>0</v>
      </c>
      <c r="FL90" s="47">
        <v>0</v>
      </c>
      <c r="FM90" s="47">
        <v>0</v>
      </c>
      <c r="FN90" s="47">
        <v>1192.8149478199998</v>
      </c>
      <c r="FO90" s="47">
        <v>343.04711314500003</v>
      </c>
      <c r="FP90" s="47">
        <v>5.1232237189999994</v>
      </c>
      <c r="FQ90" s="47">
        <v>371.252900899</v>
      </c>
      <c r="FR90" s="47">
        <v>-297.62547077700003</v>
      </c>
      <c r="FS90" s="47">
        <v>159.50832863100001</v>
      </c>
      <c r="FT90" s="47">
        <v>-114.63617905300001</v>
      </c>
      <c r="FU90" s="47">
        <v>-108.625003045</v>
      </c>
      <c r="FV90" s="47">
        <v>0.27019909000000003</v>
      </c>
      <c r="FW90" s="47">
        <v>283.578036768</v>
      </c>
      <c r="FX90" s="47">
        <v>106.88429803000001</v>
      </c>
      <c r="FY90" s="47">
        <v>113.02634178400001</v>
      </c>
      <c r="FZ90" s="47">
        <v>953.19247907199997</v>
      </c>
      <c r="GA90" s="47">
        <v>475.89779623200002</v>
      </c>
      <c r="GB90" s="6">
        <v>222.443328197</v>
      </c>
      <c r="GC90" s="6">
        <v>393.890832843</v>
      </c>
      <c r="GD90" s="6">
        <v>-327.59475397599999</v>
      </c>
      <c r="GE90" s="6">
        <v>216.07864106600002</v>
      </c>
      <c r="GF90" s="6">
        <v>-55.256459083999999</v>
      </c>
      <c r="GG90" s="6">
        <v>-208.906492407</v>
      </c>
      <c r="GH90" s="6">
        <v>65.109265796000003</v>
      </c>
      <c r="GI90" s="6">
        <v>-242.85766252499999</v>
      </c>
      <c r="GJ90" s="6">
        <v>240.24806854299999</v>
      </c>
      <c r="GK90" s="6">
        <v>242.24319404900001</v>
      </c>
      <c r="GL90" s="7">
        <v>1099.6746223540001</v>
      </c>
      <c r="GM90" s="7">
        <v>293.40019635300001</v>
      </c>
      <c r="GN90" s="7">
        <v>414.77893501199998</v>
      </c>
      <c r="GO90" s="7">
        <v>-230.11766293600002</v>
      </c>
      <c r="GP90" s="7">
        <v>344.23054237500003</v>
      </c>
      <c r="GQ90" s="7">
        <v>-169.76146013100001</v>
      </c>
      <c r="GR90" s="7">
        <v>58.815059374999997</v>
      </c>
      <c r="GS90" s="7">
        <v>110.023813515</v>
      </c>
      <c r="GT90" s="7">
        <v>-195.28072236899999</v>
      </c>
      <c r="GU90" s="7">
        <v>147.06858518799999</v>
      </c>
      <c r="GV90" s="7">
        <v>500.648354391</v>
      </c>
      <c r="GW90" s="7">
        <v>239.744681082</v>
      </c>
      <c r="GX90" s="156">
        <v>1162.4274716409998</v>
      </c>
      <c r="GY90" s="156">
        <v>308.676937689</v>
      </c>
      <c r="GZ90" s="156">
        <v>597.97486594399993</v>
      </c>
      <c r="HA90" s="156">
        <v>-138.153609776</v>
      </c>
      <c r="HB90" s="156">
        <v>-135.14141665100001</v>
      </c>
      <c r="HC90" s="156">
        <v>-198.34726433100002</v>
      </c>
      <c r="HD90" s="156">
        <v>100.69326934300001</v>
      </c>
      <c r="HE90" s="156">
        <v>108.579651157</v>
      </c>
      <c r="HF90" s="156">
        <v>297.35366321799995</v>
      </c>
      <c r="HG90" s="156">
        <v>-80.099766752999997</v>
      </c>
      <c r="HH90" s="156">
        <v>261.24309498899999</v>
      </c>
      <c r="HI90" s="156">
        <v>1151.0198243730001</v>
      </c>
      <c r="HJ90" s="161">
        <v>822.35032837400001</v>
      </c>
      <c r="HK90" s="161">
        <v>372.12589246100003</v>
      </c>
      <c r="HL90" s="161">
        <v>260.90915541100003</v>
      </c>
      <c r="HM90" s="161">
        <v>159.27805819599999</v>
      </c>
      <c r="HN90" s="161">
        <v>-145.11117287899998</v>
      </c>
      <c r="HO90" s="161">
        <v>-101.87294301200001</v>
      </c>
      <c r="HP90" s="161">
        <v>144.94764362700002</v>
      </c>
      <c r="HQ90" s="161">
        <v>200.24168864400002</v>
      </c>
      <c r="HR90" s="161">
        <v>-46.332809134000001</v>
      </c>
      <c r="HS90" s="161">
        <v>165.698664888</v>
      </c>
      <c r="HT90" s="161">
        <v>-17.824839433000001</v>
      </c>
      <c r="HU90" s="161">
        <v>851.63930425800004</v>
      </c>
      <c r="HV90" s="161">
        <v>986.26709684999992</v>
      </c>
      <c r="HW90" s="161">
        <v>589.62574898799994</v>
      </c>
      <c r="HX90" s="161">
        <v>135.651016115</v>
      </c>
      <c r="HY90" s="161">
        <v>-133.369373564</v>
      </c>
      <c r="HZ90" s="161">
        <v>44.717945753000002</v>
      </c>
      <c r="IA90" s="161">
        <v>41.776765588000004</v>
      </c>
      <c r="IB90" s="161">
        <v>572.01518919099999</v>
      </c>
      <c r="IC90" s="161">
        <v>82.426517996000001</v>
      </c>
      <c r="ID90" s="161">
        <v>-37.658358093000004</v>
      </c>
      <c r="IE90" s="161">
        <v>181.16541122999999</v>
      </c>
      <c r="IF90" s="161">
        <v>-365.56636060800002</v>
      </c>
      <c r="IG90" s="161">
        <v>1201.5641440219999</v>
      </c>
      <c r="IH90" s="161">
        <v>1737.4103849140001</v>
      </c>
      <c r="II90" s="161">
        <v>127.72003228600001</v>
      </c>
      <c r="IJ90" s="161">
        <v>304.22217989700005</v>
      </c>
      <c r="IK90" s="161">
        <v>-173.73975221100002</v>
      </c>
      <c r="IL90" s="161">
        <v>-140.519369318</v>
      </c>
      <c r="IM90" s="161">
        <v>-191.80422299899999</v>
      </c>
      <c r="IN90" s="161">
        <v>1188.15267423</v>
      </c>
      <c r="IO90" s="161">
        <v>-688.80243422900003</v>
      </c>
      <c r="IP90" s="161">
        <v>152.54492323599999</v>
      </c>
      <c r="IQ90" s="161">
        <v>318.24182003200002</v>
      </c>
      <c r="IR90" s="161">
        <v>402.69668003500004</v>
      </c>
      <c r="IS90" s="161">
        <v>2530.1702743210003</v>
      </c>
      <c r="IT90" s="156">
        <v>923.04484288100002</v>
      </c>
      <c r="IU90" s="156">
        <v>781.41563478499995</v>
      </c>
      <c r="IV90" s="156">
        <v>-16.344111705</v>
      </c>
      <c r="IW90" s="156">
        <v>244.05842122700003</v>
      </c>
      <c r="IX90" s="156">
        <v>0</v>
      </c>
      <c r="IY90" s="156">
        <v>0</v>
      </c>
      <c r="IZ90" s="156">
        <v>0</v>
      </c>
      <c r="JA90" s="156"/>
      <c r="JB90" s="156"/>
      <c r="JC90" s="156"/>
      <c r="JD90" s="156"/>
      <c r="JE90" s="156"/>
    </row>
    <row r="91" spans="1:265" x14ac:dyDescent="0.25">
      <c r="A91" s="13" t="s">
        <v>62</v>
      </c>
      <c r="B91" s="47">
        <v>387.004783965</v>
      </c>
      <c r="C91" s="47">
        <v>212.42874322199998</v>
      </c>
      <c r="D91" s="47">
        <v>5.4845843759999999</v>
      </c>
      <c r="E91" s="47">
        <v>47.293861151000002</v>
      </c>
      <c r="F91" s="47">
        <v>0.45647633599999998</v>
      </c>
      <c r="G91" s="47">
        <v>1.8353850760000001</v>
      </c>
      <c r="H91" s="47">
        <v>14.458470055999999</v>
      </c>
      <c r="I91" s="47">
        <v>151.16037900800001</v>
      </c>
      <c r="J91" s="47">
        <v>5.7644804939999998</v>
      </c>
      <c r="K91" s="47">
        <v>0.17494074699999998</v>
      </c>
      <c r="L91" s="47">
        <v>4.1327522910000001</v>
      </c>
      <c r="M91" s="47">
        <v>0.47015026100000001</v>
      </c>
      <c r="N91" s="47">
        <v>329.57913787500001</v>
      </c>
      <c r="O91" s="47">
        <v>203.855795</v>
      </c>
      <c r="P91" s="47">
        <v>0</v>
      </c>
      <c r="Q91" s="47">
        <v>9.1049000000000002E-4</v>
      </c>
      <c r="R91" s="47">
        <v>0</v>
      </c>
      <c r="S91" s="47">
        <v>0.123629553</v>
      </c>
      <c r="T91" s="47">
        <v>2.7616926E-2</v>
      </c>
      <c r="U91" s="47">
        <v>1.688482949</v>
      </c>
      <c r="V91" s="47">
        <v>6.4941481999999995E-2</v>
      </c>
      <c r="W91" s="47">
        <v>6.2404160849999997</v>
      </c>
      <c r="X91" s="47">
        <v>0.87129228000000003</v>
      </c>
      <c r="Y91" s="47">
        <v>3.6509709610000001</v>
      </c>
      <c r="Z91" s="47">
        <v>106.953026686</v>
      </c>
      <c r="AA91" s="47">
        <v>17.266632893365028</v>
      </c>
      <c r="AB91" s="47">
        <v>0</v>
      </c>
      <c r="AC91" s="47">
        <v>0</v>
      </c>
      <c r="AD91" s="47">
        <v>0.94204235000000003</v>
      </c>
      <c r="AE91" s="47">
        <v>0</v>
      </c>
      <c r="AF91" s="47">
        <v>1.2033372959999999</v>
      </c>
      <c r="AG91" s="47">
        <v>1.6238630939999998</v>
      </c>
      <c r="AH91" s="47">
        <v>0.18117766499999999</v>
      </c>
      <c r="AI91" s="47">
        <v>2.9761652999999999E-2</v>
      </c>
      <c r="AJ91" s="47">
        <v>0.62366777400000006</v>
      </c>
      <c r="AK91" s="47">
        <v>3.3882626949999999</v>
      </c>
      <c r="AL91" s="47">
        <v>270.29268307440003</v>
      </c>
      <c r="AM91" s="47">
        <v>18.154523542000003</v>
      </c>
      <c r="AN91" s="47">
        <v>0</v>
      </c>
      <c r="AO91" s="47">
        <v>0.32347129999999996</v>
      </c>
      <c r="AP91" s="47">
        <v>1.5977775329999999</v>
      </c>
      <c r="AQ91" s="47">
        <v>-5.5513389999999998E-3</v>
      </c>
      <c r="AR91" s="47">
        <v>0</v>
      </c>
      <c r="AS91" s="47">
        <v>1.2985589999999999E-3</v>
      </c>
      <c r="AT91" s="47">
        <v>0</v>
      </c>
      <c r="AU91" s="47">
        <v>0</v>
      </c>
      <c r="AV91" s="47">
        <v>2.1416559999999996E-3</v>
      </c>
      <c r="AW91" s="47">
        <v>2.4134659279999999</v>
      </c>
      <c r="AX91" s="47">
        <v>356.11716915799997</v>
      </c>
      <c r="AY91" s="47">
        <v>188.46380166900002</v>
      </c>
      <c r="AZ91" s="47">
        <v>0</v>
      </c>
      <c r="BA91" s="47">
        <v>0</v>
      </c>
      <c r="BB91" s="47">
        <v>0.46067200000000003</v>
      </c>
      <c r="BC91" s="47">
        <v>0</v>
      </c>
      <c r="BD91" s="47">
        <v>0</v>
      </c>
      <c r="BE91" s="47">
        <v>0</v>
      </c>
      <c r="BF91" s="47">
        <v>0.20862697599999999</v>
      </c>
      <c r="BG91" s="47">
        <v>5.5914411000000004E-2</v>
      </c>
      <c r="BH91" s="47">
        <v>2.7448539169999999</v>
      </c>
      <c r="BI91" s="47">
        <v>4.3873901999999999E-2</v>
      </c>
      <c r="BJ91" s="47">
        <v>651.86770296400005</v>
      </c>
      <c r="BK91" s="47">
        <v>176.825032067</v>
      </c>
      <c r="BL91" s="47">
        <v>0.38849997800000002</v>
      </c>
      <c r="BM91" s="47">
        <v>3.20440368</v>
      </c>
      <c r="BN91" s="47">
        <v>3.8864075980000004</v>
      </c>
      <c r="BO91" s="47">
        <v>0.142175889</v>
      </c>
      <c r="BP91" s="47">
        <v>0.49512909799999999</v>
      </c>
      <c r="BQ91" s="47">
        <v>0.24875573200000001</v>
      </c>
      <c r="BR91" s="47">
        <v>3.2395988000000001E-2</v>
      </c>
      <c r="BS91" s="47">
        <v>1.2156767390000001</v>
      </c>
      <c r="BT91" s="47">
        <v>0</v>
      </c>
      <c r="BU91" s="47">
        <v>5.177894921</v>
      </c>
      <c r="BV91" s="47">
        <v>401.20381010200003</v>
      </c>
      <c r="BW91" s="47">
        <v>-186.85999381400001</v>
      </c>
      <c r="BX91" s="47">
        <v>205.89417468299999</v>
      </c>
      <c r="BY91" s="47">
        <v>-87.314275295999991</v>
      </c>
      <c r="BZ91" s="47">
        <v>58.247000588999995</v>
      </c>
      <c r="CA91" s="47">
        <v>73.235348713999997</v>
      </c>
      <c r="CB91" s="47">
        <v>-22.830590737999998</v>
      </c>
      <c r="CC91" s="47">
        <v>-18.416204256</v>
      </c>
      <c r="CD91" s="47">
        <v>203.61293891400001</v>
      </c>
      <c r="CE91" s="47">
        <v>-51.840545212999999</v>
      </c>
      <c r="CF91" s="47">
        <v>-71.028665791999998</v>
      </c>
      <c r="CG91" s="47">
        <v>430.13018530500005</v>
      </c>
      <c r="CH91" s="47">
        <v>312.21079808300004</v>
      </c>
      <c r="CI91" s="47">
        <v>77.440469233000002</v>
      </c>
      <c r="CJ91" s="47">
        <v>-84.016709614999996</v>
      </c>
      <c r="CK91" s="47">
        <v>150.47172007700001</v>
      </c>
      <c r="CL91" s="47">
        <v>-107.69318096299999</v>
      </c>
      <c r="CM91" s="47">
        <v>68.65284700700002</v>
      </c>
      <c r="CN91" s="47">
        <v>-69.190643311999992</v>
      </c>
      <c r="CO91" s="47">
        <v>10.495122491</v>
      </c>
      <c r="CP91" s="47">
        <v>132.40215623200001</v>
      </c>
      <c r="CQ91" s="47">
        <v>-21.553071745999997</v>
      </c>
      <c r="CR91" s="47">
        <v>199.813494561</v>
      </c>
      <c r="CS91" s="47">
        <v>328.61113109500002</v>
      </c>
      <c r="CT91" s="47">
        <v>395.74569453300001</v>
      </c>
      <c r="CU91" s="47">
        <v>44.276939551000005</v>
      </c>
      <c r="CV91" s="47">
        <v>-66.792636489000003</v>
      </c>
      <c r="CW91" s="47">
        <v>71.507689123999995</v>
      </c>
      <c r="CX91" s="47">
        <v>-22.905331859999997</v>
      </c>
      <c r="CY91" s="47">
        <v>-22.108278488</v>
      </c>
      <c r="CZ91" s="47">
        <v>-69.247522703000001</v>
      </c>
      <c r="DA91" s="47">
        <v>62.291103722000003</v>
      </c>
      <c r="DB91" s="47">
        <v>-3.2942988839999998</v>
      </c>
      <c r="DC91" s="47">
        <v>55.032228827000004</v>
      </c>
      <c r="DD91" s="47">
        <v>70.491149344999997</v>
      </c>
      <c r="DE91" s="47">
        <v>790.95000625099999</v>
      </c>
      <c r="DF91" s="47">
        <v>353.61568456700002</v>
      </c>
      <c r="DG91" s="47">
        <v>54.086164793000002</v>
      </c>
      <c r="DH91" s="47">
        <v>49.763671431000006</v>
      </c>
      <c r="DI91" s="47">
        <v>107.062215256</v>
      </c>
      <c r="DJ91" s="47">
        <v>-132.45982534499998</v>
      </c>
      <c r="DK91" s="47">
        <v>59.581203439000006</v>
      </c>
      <c r="DL91" s="47">
        <v>39.946351782000001</v>
      </c>
      <c r="DM91" s="47">
        <v>-71.580165211999997</v>
      </c>
      <c r="DN91" s="47">
        <v>-39.601631069999996</v>
      </c>
      <c r="DO91" s="47">
        <v>-3.7838559940000001</v>
      </c>
      <c r="DP91" s="47">
        <v>726.21687829600012</v>
      </c>
      <c r="DQ91" s="47">
        <v>390.03967940900003</v>
      </c>
      <c r="DR91" s="47">
        <v>794.30569217099992</v>
      </c>
      <c r="DS91" s="47">
        <v>91.420083290999997</v>
      </c>
      <c r="DT91" s="47">
        <v>285.17656936700001</v>
      </c>
      <c r="DU91" s="47">
        <v>-119.69007908399998</v>
      </c>
      <c r="DV91" s="47">
        <v>15.784150005000001</v>
      </c>
      <c r="DW91" s="47">
        <v>222.10606733200001</v>
      </c>
      <c r="DX91" s="47">
        <v>85.71417645999999</v>
      </c>
      <c r="DY91" s="47">
        <v>156.62141021300002</v>
      </c>
      <c r="DZ91" s="47">
        <v>235.69811386700002</v>
      </c>
      <c r="EA91" s="47">
        <v>70.436138028000002</v>
      </c>
      <c r="EB91" s="47">
        <v>-65.357709962000001</v>
      </c>
      <c r="EC91" s="47">
        <v>19.923862618000001</v>
      </c>
      <c r="ED91" s="47">
        <v>577.23848948900002</v>
      </c>
      <c r="EE91" s="47">
        <v>526.97003222800004</v>
      </c>
      <c r="EF91" s="47">
        <v>45.885000611000002</v>
      </c>
      <c r="EG91" s="47">
        <v>133.560514541</v>
      </c>
      <c r="EH91" s="47">
        <v>115.19405276600001</v>
      </c>
      <c r="EI91" s="47">
        <v>27.620105655000003</v>
      </c>
      <c r="EJ91" s="47">
        <v>293.28686927199999</v>
      </c>
      <c r="EK91" s="47">
        <v>5.3311695510000003</v>
      </c>
      <c r="EL91" s="47">
        <v>135.00559144499999</v>
      </c>
      <c r="EM91" s="47">
        <v>121.58920151300001</v>
      </c>
      <c r="EN91" s="47">
        <v>444.38565616700004</v>
      </c>
      <c r="EO91" s="47">
        <v>-117.934416724</v>
      </c>
      <c r="EP91" s="47">
        <v>1524.3847919940001</v>
      </c>
      <c r="EQ91" s="47">
        <v>440.94370436099996</v>
      </c>
      <c r="ER91" s="47">
        <v>0</v>
      </c>
      <c r="ES91" s="47">
        <v>7.2857740000000004E-2</v>
      </c>
      <c r="ET91" s="47">
        <v>0.13963088600000001</v>
      </c>
      <c r="EU91" s="47">
        <v>4.5005284000000007E-2</v>
      </c>
      <c r="EV91" s="47">
        <v>0.15874822099999999</v>
      </c>
      <c r="EW91" s="47">
        <v>222.04506892999999</v>
      </c>
      <c r="EX91" s="47">
        <v>0.25007104499999999</v>
      </c>
      <c r="EY91" s="47">
        <v>59.555599313000002</v>
      </c>
      <c r="EZ91" s="47">
        <v>0.11982925</v>
      </c>
      <c r="FA91" s="47">
        <v>0</v>
      </c>
      <c r="FB91" s="47">
        <v>1815.621754024</v>
      </c>
      <c r="FC91" s="47">
        <v>466.97995201000003</v>
      </c>
      <c r="FD91" s="47">
        <v>0</v>
      </c>
      <c r="FE91" s="47">
        <v>0.60535269699999994</v>
      </c>
      <c r="FF91" s="47">
        <v>101.738867648</v>
      </c>
      <c r="FG91" s="47">
        <v>0.58099105899999992</v>
      </c>
      <c r="FH91" s="47">
        <v>0.36406159999999999</v>
      </c>
      <c r="FI91" s="47">
        <v>0.23719336499999999</v>
      </c>
      <c r="FJ91" s="47">
        <v>-1.2500000000000001E-2</v>
      </c>
      <c r="FK91" s="47">
        <v>4.8150399999999996E-2</v>
      </c>
      <c r="FL91" s="47">
        <v>1.2604025E-2</v>
      </c>
      <c r="FM91" s="47">
        <v>0.19820493299999997</v>
      </c>
      <c r="FN91" s="47">
        <v>1524.3847919940001</v>
      </c>
      <c r="FO91" s="47">
        <v>440.94370436099996</v>
      </c>
      <c r="FP91" s="47">
        <v>1.338333556</v>
      </c>
      <c r="FQ91" s="47">
        <v>4.5240000000000002E-2</v>
      </c>
      <c r="FR91" s="47">
        <v>2.7319660509999997</v>
      </c>
      <c r="FS91" s="47">
        <v>103.856998077</v>
      </c>
      <c r="FT91" s="47">
        <v>0.12710458299999999</v>
      </c>
      <c r="FU91" s="47">
        <v>2.6721549999999998E-3</v>
      </c>
      <c r="FV91" s="47">
        <v>-6.7215499999999991E-4</v>
      </c>
      <c r="FW91" s="47">
        <v>5.3653030000000004E-2</v>
      </c>
      <c r="FX91" s="47">
        <v>2.3924448520000001</v>
      </c>
      <c r="FY91" s="47">
        <v>1.3008055589999998</v>
      </c>
      <c r="FZ91" s="47">
        <v>410.94425028299997</v>
      </c>
      <c r="GA91" s="47">
        <v>537.31685823200007</v>
      </c>
      <c r="GB91" s="6">
        <v>0</v>
      </c>
      <c r="GC91" s="6">
        <v>0</v>
      </c>
      <c r="GD91" s="6">
        <v>0</v>
      </c>
      <c r="GE91" s="6">
        <v>0</v>
      </c>
      <c r="GF91" s="6">
        <v>0</v>
      </c>
      <c r="GG91" s="6">
        <v>0.37306</v>
      </c>
      <c r="GH91" s="6">
        <v>0.03</v>
      </c>
      <c r="GI91" s="6">
        <v>6.0142860000000006E-3</v>
      </c>
      <c r="GJ91" s="6">
        <v>37.746201738000003</v>
      </c>
      <c r="GK91" s="6">
        <v>20.092590831000003</v>
      </c>
      <c r="GL91" s="7">
        <v>521.87460989700003</v>
      </c>
      <c r="GM91" s="7">
        <v>651.87065132200007</v>
      </c>
      <c r="GN91" s="7">
        <v>18.312633058999999</v>
      </c>
      <c r="GO91" s="7">
        <v>25.401151427000002</v>
      </c>
      <c r="GP91" s="7">
        <v>13.411818305000001</v>
      </c>
      <c r="GQ91" s="7">
        <v>13.743599949000002</v>
      </c>
      <c r="GR91" s="7">
        <v>13.514158305</v>
      </c>
      <c r="GS91" s="7">
        <v>98.996706696000004</v>
      </c>
      <c r="GT91" s="7">
        <v>17.290223005000001</v>
      </c>
      <c r="GU91" s="7">
        <v>13.640872139000001</v>
      </c>
      <c r="GV91" s="7">
        <v>27.607022232000002</v>
      </c>
      <c r="GW91" s="7">
        <v>0.77466113700000006</v>
      </c>
      <c r="GX91" s="156">
        <v>283.55668634599999</v>
      </c>
      <c r="GY91" s="156">
        <v>565.59959887599996</v>
      </c>
      <c r="GZ91" s="156">
        <v>13.411818305000001</v>
      </c>
      <c r="HA91" s="156">
        <v>13.453699305000001</v>
      </c>
      <c r="HB91" s="156">
        <v>14.472559317000002</v>
      </c>
      <c r="HC91" s="156">
        <v>13.692563799000002</v>
      </c>
      <c r="HD91" s="156">
        <v>13.921279156000001</v>
      </c>
      <c r="HE91" s="156">
        <v>13.411818305000001</v>
      </c>
      <c r="HF91" s="156">
        <v>13.411818305000001</v>
      </c>
      <c r="HG91" s="156">
        <v>167.10558385100001</v>
      </c>
      <c r="HH91" s="156">
        <v>16.183808770999999</v>
      </c>
      <c r="HI91" s="156">
        <v>15.839263295</v>
      </c>
      <c r="HJ91" s="161">
        <v>267.43108096899999</v>
      </c>
      <c r="HK91" s="161">
        <v>453.81538504100001</v>
      </c>
      <c r="HL91" s="161">
        <v>25.401670136</v>
      </c>
      <c r="HM91" s="161">
        <v>16.471906708999999</v>
      </c>
      <c r="HN91" s="161">
        <v>16.488706708999999</v>
      </c>
      <c r="HO91" s="161">
        <v>17.971835631999998</v>
      </c>
      <c r="HP91" s="161">
        <v>17.236708970999999</v>
      </c>
      <c r="HQ91" s="161">
        <v>17.146658971000001</v>
      </c>
      <c r="HR91" s="161">
        <v>17.146658971000001</v>
      </c>
      <c r="HS91" s="161">
        <v>31.625433138000002</v>
      </c>
      <c r="HT91" s="161">
        <v>37.0544765</v>
      </c>
      <c r="HU91" s="161">
        <v>178.80983293799997</v>
      </c>
      <c r="HV91" s="161">
        <v>2328.3328071589999</v>
      </c>
      <c r="HW91" s="161">
        <v>232.18751672499999</v>
      </c>
      <c r="HX91" s="161">
        <v>0</v>
      </c>
      <c r="HY91" s="161">
        <v>0</v>
      </c>
      <c r="HZ91" s="161">
        <v>0</v>
      </c>
      <c r="IA91" s="161">
        <v>0</v>
      </c>
      <c r="IB91" s="161">
        <v>0</v>
      </c>
      <c r="IC91" s="161">
        <v>0</v>
      </c>
      <c r="ID91" s="161">
        <v>0</v>
      </c>
      <c r="IE91" s="161">
        <v>0</v>
      </c>
      <c r="IF91" s="161">
        <v>0</v>
      </c>
      <c r="IG91" s="161">
        <v>0</v>
      </c>
      <c r="IH91" s="161">
        <v>1475.1298467910001</v>
      </c>
      <c r="II91" s="161">
        <v>1801.884019694</v>
      </c>
      <c r="IJ91" s="161">
        <v>0</v>
      </c>
      <c r="IK91" s="161">
        <v>0</v>
      </c>
      <c r="IL91" s="161">
        <v>0</v>
      </c>
      <c r="IM91" s="161">
        <v>0</v>
      </c>
      <c r="IN91" s="161">
        <v>0</v>
      </c>
      <c r="IO91" s="161">
        <v>0</v>
      </c>
      <c r="IP91" s="161">
        <v>0</v>
      </c>
      <c r="IQ91" s="161">
        <v>0</v>
      </c>
      <c r="IR91" s="161">
        <v>0</v>
      </c>
      <c r="IS91" s="161">
        <v>0</v>
      </c>
      <c r="IT91" s="156">
        <v>2525.7122772329999</v>
      </c>
      <c r="IU91" s="156">
        <v>2958.9149803659998</v>
      </c>
      <c r="IV91" s="156">
        <v>0</v>
      </c>
      <c r="IW91" s="156">
        <v>0</v>
      </c>
      <c r="IX91" s="156">
        <v>0</v>
      </c>
      <c r="IY91" s="156">
        <v>0</v>
      </c>
      <c r="IZ91" s="156">
        <v>0</v>
      </c>
      <c r="JA91" s="156"/>
      <c r="JB91" s="156"/>
      <c r="JC91" s="156"/>
      <c r="JD91" s="156"/>
      <c r="JE91" s="156"/>
    </row>
    <row r="92" spans="1:265" ht="6.75" customHeigh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156"/>
      <c r="GY92" s="156"/>
      <c r="GZ92" s="156"/>
      <c r="HA92" s="156"/>
      <c r="HB92" s="156"/>
      <c r="HC92" s="156"/>
      <c r="HD92" s="156"/>
      <c r="HE92" s="156"/>
      <c r="HF92" s="156"/>
      <c r="HG92" s="156"/>
      <c r="HH92" s="156"/>
      <c r="HI92" s="156"/>
      <c r="HJ92" s="161"/>
      <c r="HK92" s="161"/>
      <c r="HL92" s="161"/>
      <c r="HM92" s="161"/>
      <c r="HN92" s="161"/>
      <c r="HO92" s="161"/>
      <c r="HP92" s="161"/>
      <c r="HQ92" s="161"/>
      <c r="HR92" s="161"/>
      <c r="HS92" s="161"/>
      <c r="HT92" s="161"/>
      <c r="HU92" s="161"/>
      <c r="HV92" s="161"/>
      <c r="HW92" s="161"/>
      <c r="HX92" s="161"/>
      <c r="HY92" s="161"/>
      <c r="HZ92" s="161"/>
      <c r="IA92" s="161"/>
      <c r="IB92" s="161"/>
      <c r="IC92" s="161"/>
      <c r="ID92" s="161"/>
      <c r="IE92" s="161"/>
      <c r="IF92" s="161"/>
      <c r="IG92" s="161"/>
      <c r="IH92" s="161"/>
      <c r="II92" s="161"/>
      <c r="IJ92" s="161"/>
      <c r="IK92" s="161"/>
      <c r="IL92" s="161"/>
      <c r="IM92" s="161"/>
      <c r="IN92" s="161"/>
      <c r="IO92" s="161"/>
      <c r="IP92" s="161"/>
      <c r="IQ92" s="161"/>
      <c r="IR92" s="161"/>
      <c r="IS92" s="161"/>
      <c r="IT92" s="156"/>
      <c r="IU92" s="156"/>
      <c r="IV92" s="156"/>
      <c r="IW92" s="156"/>
      <c r="IX92" s="156"/>
      <c r="IY92" s="156"/>
      <c r="IZ92" s="156"/>
      <c r="JA92" s="156"/>
      <c r="JB92" s="156"/>
      <c r="JC92" s="156"/>
      <c r="JD92" s="156"/>
      <c r="JE92" s="156"/>
    </row>
    <row r="93" spans="1:265" x14ac:dyDescent="0.25">
      <c r="A93" s="10" t="s">
        <v>63</v>
      </c>
      <c r="B93" s="48">
        <v>-61.645000000000003</v>
      </c>
      <c r="C93" s="48">
        <v>-61.790999999999997</v>
      </c>
      <c r="D93" s="48">
        <v>51.423000000000002</v>
      </c>
      <c r="E93" s="48">
        <v>27.187999999999999</v>
      </c>
      <c r="F93" s="48">
        <v>93.984999999999999</v>
      </c>
      <c r="G93" s="48">
        <v>-19.850999999999999</v>
      </c>
      <c r="H93" s="48">
        <v>31.724</v>
      </c>
      <c r="I93" s="48">
        <v>-56.073</v>
      </c>
      <c r="J93" s="48">
        <v>-117.491</v>
      </c>
      <c r="K93" s="48">
        <v>-144.43700000000001</v>
      </c>
      <c r="L93" s="48">
        <v>-81.421999999999997</v>
      </c>
      <c r="M93" s="48">
        <v>-51.945999999999998</v>
      </c>
      <c r="N93" s="48">
        <v>68.87</v>
      </c>
      <c r="O93" s="48">
        <v>124.29</v>
      </c>
      <c r="P93" s="48">
        <v>-50.76</v>
      </c>
      <c r="Q93" s="48">
        <v>-62.738999999999997</v>
      </c>
      <c r="R93" s="48">
        <v>-250.316</v>
      </c>
      <c r="S93" s="48">
        <v>93.710999999999999</v>
      </c>
      <c r="T93" s="48">
        <v>-146.28</v>
      </c>
      <c r="U93" s="48">
        <v>-171.21600000000001</v>
      </c>
      <c r="V93" s="48">
        <v>-125.883</v>
      </c>
      <c r="W93" s="48">
        <v>-58.744999999999997</v>
      </c>
      <c r="X93" s="48">
        <v>25.263000000000002</v>
      </c>
      <c r="Y93" s="48">
        <v>440.721</v>
      </c>
      <c r="Z93" s="48">
        <v>-158.06692788461532</v>
      </c>
      <c r="AA93" s="48">
        <v>31.570379146919421</v>
      </c>
      <c r="AB93" s="48">
        <v>-59.173463464593304</v>
      </c>
      <c r="AC93" s="48">
        <v>-169.42356056155373</v>
      </c>
      <c r="AD93" s="48">
        <v>-55.525223021582718</v>
      </c>
      <c r="AE93" s="48">
        <v>24.038886746987956</v>
      </c>
      <c r="AF93" s="48">
        <v>-53.290980198019788</v>
      </c>
      <c r="AG93" s="48">
        <v>39.265718592964795</v>
      </c>
      <c r="AH93" s="48">
        <v>-109.16025986842105</v>
      </c>
      <c r="AI93" s="48">
        <v>-106.3974032786885</v>
      </c>
      <c r="AJ93" s="48">
        <v>157.46810440456773</v>
      </c>
      <c r="AK93" s="48">
        <v>313.25650488599342</v>
      </c>
      <c r="AL93" s="48">
        <v>-118.30467698191697</v>
      </c>
      <c r="AM93" s="48">
        <v>-9.080968614670466</v>
      </c>
      <c r="AN93" s="48">
        <v>9.4870763359682027</v>
      </c>
      <c r="AO93" s="48">
        <v>-131.26542756872175</v>
      </c>
      <c r="AP93" s="48">
        <v>-283.72400016882585</v>
      </c>
      <c r="AQ93" s="48">
        <v>38.611889848739146</v>
      </c>
      <c r="AR93" s="48">
        <v>103.30288895023602</v>
      </c>
      <c r="AS93" s="48">
        <v>29.578774175619785</v>
      </c>
      <c r="AT93" s="48">
        <v>-216.85265348743334</v>
      </c>
      <c r="AU93" s="48">
        <v>-3.1155796044301951</v>
      </c>
      <c r="AV93" s="48">
        <v>-244.13206872760225</v>
      </c>
      <c r="AW93" s="48">
        <v>440.61106843496299</v>
      </c>
      <c r="AX93" s="48">
        <v>68.810293810444833</v>
      </c>
      <c r="AY93" s="48">
        <v>153.15843742231573</v>
      </c>
      <c r="AZ93" s="48">
        <v>-264.57608687258687</v>
      </c>
      <c r="BA93" s="48">
        <v>-157.55870297029702</v>
      </c>
      <c r="BB93" s="48">
        <v>-356.71601571709226</v>
      </c>
      <c r="BC93" s="48">
        <v>-29.147432539682509</v>
      </c>
      <c r="BD93" s="48">
        <v>-68.898957198443583</v>
      </c>
      <c r="BE93" s="48">
        <v>-26.87118431372549</v>
      </c>
      <c r="BF93" s="48">
        <v>-4.1766365422397103</v>
      </c>
      <c r="BG93" s="48">
        <v>-126.02477534791247</v>
      </c>
      <c r="BH93" s="48">
        <v>-412.49087136929472</v>
      </c>
      <c r="BI93" s="48">
        <v>423.71292796610169</v>
      </c>
      <c r="BJ93" s="48">
        <v>-46.747004123711278</v>
      </c>
      <c r="BK93" s="48">
        <v>25.791601279317678</v>
      </c>
      <c r="BL93" s="48">
        <v>-37.537978260869615</v>
      </c>
      <c r="BM93" s="48">
        <v>-133.74373515981728</v>
      </c>
      <c r="BN93" s="48">
        <v>-336.16269024390243</v>
      </c>
      <c r="BO93" s="48">
        <v>-99.811245700245721</v>
      </c>
      <c r="BP93" s="48">
        <v>-164.82803544303803</v>
      </c>
      <c r="BQ93" s="48">
        <v>-203.91469172932318</v>
      </c>
      <c r="BR93" s="48">
        <v>-265.52843969849255</v>
      </c>
      <c r="BS93" s="48">
        <v>-92.261651629072617</v>
      </c>
      <c r="BT93" s="48">
        <v>-409.24183043478274</v>
      </c>
      <c r="BU93" s="48">
        <v>410.60138065843614</v>
      </c>
      <c r="BV93" s="48">
        <v>0</v>
      </c>
      <c r="BW93" s="48">
        <v>28.846</v>
      </c>
      <c r="BX93" s="48">
        <v>-139.001</v>
      </c>
      <c r="BY93" s="48">
        <v>17.765999999999998</v>
      </c>
      <c r="BZ93" s="48">
        <v>254.07900000000001</v>
      </c>
      <c r="CA93" s="48">
        <v>485.76499999999999</v>
      </c>
      <c r="CB93" s="48">
        <v>-155.328</v>
      </c>
      <c r="CC93" s="48">
        <v>14.962999999999999</v>
      </c>
      <c r="CD93" s="48">
        <v>-9.4009999999999998</v>
      </c>
      <c r="CE93" s="48">
        <v>78.534999999999997</v>
      </c>
      <c r="CF93" s="48">
        <v>605.39300000000003</v>
      </c>
      <c r="CG93" s="48">
        <v>279.71100000000001</v>
      </c>
      <c r="CH93" s="48">
        <v>0</v>
      </c>
      <c r="CI93" s="48">
        <v>-110.661</v>
      </c>
      <c r="CJ93" s="48">
        <v>-88.953999999999994</v>
      </c>
      <c r="CK93" s="48">
        <v>478.96097367799933</v>
      </c>
      <c r="CL93" s="48">
        <v>200.21002632200066</v>
      </c>
      <c r="CM93" s="48">
        <v>193.74199999999999</v>
      </c>
      <c r="CN93" s="48">
        <v>493</v>
      </c>
      <c r="CO93" s="48">
        <v>53.170999999999999</v>
      </c>
      <c r="CP93" s="48">
        <v>75.178217379000031</v>
      </c>
      <c r="CQ93" s="48">
        <v>155.60221964200028</v>
      </c>
      <c r="CR93" s="48">
        <v>231.78792159999907</v>
      </c>
      <c r="CS93" s="48">
        <v>93.560241366000852</v>
      </c>
      <c r="CT93" s="48">
        <v>0</v>
      </c>
      <c r="CU93" s="48">
        <v>-124.31713980699982</v>
      </c>
      <c r="CV93" s="48">
        <v>15.933254288000054</v>
      </c>
      <c r="CW93" s="48">
        <v>-227.24735113900061</v>
      </c>
      <c r="CX93" s="48">
        <v>319.52136926800011</v>
      </c>
      <c r="CY93" s="48">
        <v>181.15134216600097</v>
      </c>
      <c r="CZ93" s="48">
        <v>143.52739663699921</v>
      </c>
      <c r="DA93" s="48">
        <v>488.72730922800025</v>
      </c>
      <c r="DB93" s="48">
        <v>-85.013874520000073</v>
      </c>
      <c r="DC93" s="48">
        <v>375.49645775300075</v>
      </c>
      <c r="DD93" s="48">
        <v>88.846584359999753</v>
      </c>
      <c r="DE93" s="48">
        <v>297.99899050199986</v>
      </c>
      <c r="DF93" s="48">
        <v>0</v>
      </c>
      <c r="DG93" s="48">
        <v>-107.03982467699889</v>
      </c>
      <c r="DH93" s="48">
        <v>-468.65949566000046</v>
      </c>
      <c r="DI93" s="48">
        <v>257.19607089799922</v>
      </c>
      <c r="DJ93" s="48">
        <v>99.590634961000646</v>
      </c>
      <c r="DK93" s="48">
        <v>97.692901354999279</v>
      </c>
      <c r="DL93" s="48">
        <v>-227.61868613599987</v>
      </c>
      <c r="DM93" s="48">
        <v>397.02578706100024</v>
      </c>
      <c r="DN93" s="48">
        <v>-361.42755298299994</v>
      </c>
      <c r="DO93" s="48">
        <v>347.20832260400152</v>
      </c>
      <c r="DP93" s="48">
        <v>648.16526081100017</v>
      </c>
      <c r="DQ93" s="48">
        <v>297.25064565899874</v>
      </c>
      <c r="DR93" s="48">
        <v>0</v>
      </c>
      <c r="DS93" s="48">
        <v>514.45595948799928</v>
      </c>
      <c r="DT93" s="48">
        <v>-444.95465484299979</v>
      </c>
      <c r="DU93" s="48">
        <v>447.28730314100068</v>
      </c>
      <c r="DV93" s="48">
        <v>-312.56630196900016</v>
      </c>
      <c r="DW93" s="48">
        <v>173.84480538500009</v>
      </c>
      <c r="DX93" s="48">
        <v>-302.43482419200103</v>
      </c>
      <c r="DY93" s="48">
        <v>88.540447565001898</v>
      </c>
      <c r="DZ93" s="48">
        <v>175.19679067099838</v>
      </c>
      <c r="EA93" s="48">
        <v>292.496260935002</v>
      </c>
      <c r="EB93" s="48">
        <v>-236.71622259000037</v>
      </c>
      <c r="EC93" s="48">
        <v>352.2139320279984</v>
      </c>
      <c r="ED93" s="48">
        <v>0</v>
      </c>
      <c r="EE93" s="48">
        <v>502.23235543100071</v>
      </c>
      <c r="EF93" s="48">
        <v>211.82134920899944</v>
      </c>
      <c r="EG93" s="48">
        <v>-128.4538640429997</v>
      </c>
      <c r="EH93" s="48">
        <v>652.15916004399958</v>
      </c>
      <c r="EI93" s="48">
        <v>968.85408621800127</v>
      </c>
      <c r="EJ93" s="48">
        <v>-103.62453168000002</v>
      </c>
      <c r="EK93" s="48">
        <v>21.94059105699975</v>
      </c>
      <c r="EL93" s="48">
        <v>-598.73336467300078</v>
      </c>
      <c r="EM93" s="48">
        <v>509.90957014400141</v>
      </c>
      <c r="EN93" s="48">
        <v>171.58263334699907</v>
      </c>
      <c r="EO93" s="48">
        <v>33.517878685000355</v>
      </c>
      <c r="EP93" s="48">
        <v>165.62894737535703</v>
      </c>
      <c r="EQ93" s="48">
        <v>-347.2284796101174</v>
      </c>
      <c r="ER93" s="48">
        <v>-521.82117655044669</v>
      </c>
      <c r="ES93" s="48">
        <v>1421.8048117264489</v>
      </c>
      <c r="ET93" s="48">
        <v>634.92872336328719</v>
      </c>
      <c r="EU93" s="48">
        <v>97.99967023251169</v>
      </c>
      <c r="EV93" s="48">
        <v>-388.84315225953969</v>
      </c>
      <c r="EW93" s="48">
        <v>-473.01236879840724</v>
      </c>
      <c r="EX93" s="48">
        <v>-341.53615396472429</v>
      </c>
      <c r="EY93" s="48">
        <v>-201.45368327607991</v>
      </c>
      <c r="EZ93" s="48">
        <v>68.91048266469069</v>
      </c>
      <c r="FA93" s="48">
        <v>-1147.7149536344693</v>
      </c>
      <c r="FB93" s="48">
        <v>2.9170646049428615</v>
      </c>
      <c r="FC93" s="48">
        <v>-653.97823689021652</v>
      </c>
      <c r="FD93" s="48">
        <v>2775.591725228413</v>
      </c>
      <c r="FE93" s="48">
        <v>-26.253874166307511</v>
      </c>
      <c r="FF93" s="48">
        <v>-87.154963205602314</v>
      </c>
      <c r="FG93" s="48">
        <v>-901.03103975265674</v>
      </c>
      <c r="FH93" s="48">
        <v>-209.24199302856221</v>
      </c>
      <c r="FI93" s="48">
        <v>-194.79678190224749</v>
      </c>
      <c r="FJ93" s="48">
        <v>0</v>
      </c>
      <c r="FK93" s="48">
        <v>0</v>
      </c>
      <c r="FL93" s="48">
        <v>0</v>
      </c>
      <c r="FM93" s="48">
        <v>0</v>
      </c>
      <c r="FN93" s="48">
        <v>-434.8864850839168</v>
      </c>
      <c r="FO93" s="48">
        <v>-673.95807884479245</v>
      </c>
      <c r="FP93" s="48">
        <v>2461.8928312194562</v>
      </c>
      <c r="FQ93" s="48">
        <v>-450.64524237654763</v>
      </c>
      <c r="FR93" s="48">
        <v>751.68266595291846</v>
      </c>
      <c r="FS93" s="48">
        <v>162.03724567404547</v>
      </c>
      <c r="FT93" s="48">
        <v>-56.704952022217661</v>
      </c>
      <c r="FU93" s="48">
        <v>-89.946715979064166</v>
      </c>
      <c r="FV93" s="48">
        <v>176.7559211508146</v>
      </c>
      <c r="FW93" s="48">
        <v>-636.53215797844848</v>
      </c>
      <c r="FX93" s="48">
        <v>846.52242749161542</v>
      </c>
      <c r="FY93" s="48">
        <v>-1535.3439004340294</v>
      </c>
      <c r="FZ93" s="48">
        <v>-119.55456848703709</v>
      </c>
      <c r="GA93" s="48">
        <v>-562.74176094738129</v>
      </c>
      <c r="GB93" s="6">
        <v>2706.7305214083358</v>
      </c>
      <c r="GC93" s="6">
        <v>296.10513121460446</v>
      </c>
      <c r="GD93" s="6">
        <v>-397.14082293562205</v>
      </c>
      <c r="GE93" s="6">
        <v>77.969382866324025</v>
      </c>
      <c r="GF93" s="6">
        <v>246.51979159337537</v>
      </c>
      <c r="GG93" s="6">
        <v>-498.14014287773705</v>
      </c>
      <c r="GH93" s="6">
        <v>0</v>
      </c>
      <c r="GI93" s="6">
        <v>0</v>
      </c>
      <c r="GJ93" s="6">
        <v>0</v>
      </c>
      <c r="GK93" s="6">
        <v>0</v>
      </c>
      <c r="GL93" s="7">
        <v>253.01540406498248</v>
      </c>
      <c r="GM93" s="7">
        <v>2955.4842767598225</v>
      </c>
      <c r="GN93" s="7">
        <v>-349.94578088551458</v>
      </c>
      <c r="GO93" s="7">
        <v>-201.1075117723353</v>
      </c>
      <c r="GP93" s="7">
        <v>-215.22453470783233</v>
      </c>
      <c r="GQ93" s="7">
        <v>-868.69947608289806</v>
      </c>
      <c r="GR93" s="7">
        <v>-464.67288578795456</v>
      </c>
      <c r="GS93" s="7">
        <v>-683.3364485729204</v>
      </c>
      <c r="GT93" s="7">
        <v>-381.2054873300134</v>
      </c>
      <c r="GU93" s="7">
        <v>364.52055207322041</v>
      </c>
      <c r="GV93" s="7">
        <v>307.51058168899397</v>
      </c>
      <c r="GW93" s="7">
        <v>-2145.8771585417844</v>
      </c>
      <c r="GX93" s="156">
        <v>3266.1409289475941</v>
      </c>
      <c r="GY93" s="156">
        <v>342.5019818507559</v>
      </c>
      <c r="GZ93" s="156">
        <v>2748.0598944483913</v>
      </c>
      <c r="HA93" s="156">
        <v>5390.9115314327128</v>
      </c>
      <c r="HB93" s="156">
        <v>-2776.2330160242905</v>
      </c>
      <c r="HC93" s="156">
        <v>-565.62534609320312</v>
      </c>
      <c r="HD93" s="156">
        <v>-1616.3551832725097</v>
      </c>
      <c r="HE93" s="156">
        <v>-1112.0584639579429</v>
      </c>
      <c r="HF93" s="156">
        <v>-536.28480485630541</v>
      </c>
      <c r="HG93" s="156">
        <v>-345.62144534569092</v>
      </c>
      <c r="HH93" s="156">
        <v>-365.24388578577657</v>
      </c>
      <c r="HI93" s="156">
        <v>-113.21893284115195</v>
      </c>
      <c r="HJ93" s="161">
        <v>3433.8951257264794</v>
      </c>
      <c r="HK93" s="161">
        <v>-440.25021083215199</v>
      </c>
      <c r="HL93" s="161">
        <v>-1365.5765090262776</v>
      </c>
      <c r="HM93" s="161">
        <v>626.25425015708913</v>
      </c>
      <c r="HN93" s="161">
        <v>64.756355601629963</v>
      </c>
      <c r="HO93" s="161">
        <v>205.58172745113569</v>
      </c>
      <c r="HP93" s="161">
        <v>189.26097856154945</v>
      </c>
      <c r="HQ93" s="161">
        <v>-1198.2209410146645</v>
      </c>
      <c r="HR93" s="161">
        <v>-879.10302736273093</v>
      </c>
      <c r="HS93" s="161">
        <v>371.66950920663663</v>
      </c>
      <c r="HT93" s="161">
        <v>1748.6344477557814</v>
      </c>
      <c r="HU93" s="161">
        <v>-2366.7857926266497</v>
      </c>
      <c r="HV93" s="161">
        <v>1030.5354381443881</v>
      </c>
      <c r="HW93" s="161">
        <v>985.90775850551017</v>
      </c>
      <c r="HX93" s="161">
        <v>-1074.9725042965702</v>
      </c>
      <c r="HY93" s="161">
        <v>186.08550688797482</v>
      </c>
      <c r="HZ93" s="161">
        <v>2020.388411696184</v>
      </c>
      <c r="IA93" s="161">
        <v>-327.53974793110064</v>
      </c>
      <c r="IB93" s="161">
        <v>46.684215402668777</v>
      </c>
      <c r="IC93" s="161">
        <v>-650.47427473103596</v>
      </c>
      <c r="ID93" s="161">
        <v>788.51952395756803</v>
      </c>
      <c r="IE93" s="161">
        <v>1462.8463502967204</v>
      </c>
      <c r="IF93" s="161">
        <v>-1399.214401017369</v>
      </c>
      <c r="IG93" s="161">
        <v>-2318.042662246457</v>
      </c>
      <c r="IH93" s="161">
        <v>48.518712258724221</v>
      </c>
      <c r="II93" s="161">
        <v>-566.00161425590329</v>
      </c>
      <c r="IJ93" s="161">
        <v>-814.31137424111523</v>
      </c>
      <c r="IK93" s="161">
        <v>360.23016515168911</v>
      </c>
      <c r="IL93" s="161">
        <v>-263.03014650800338</v>
      </c>
      <c r="IM93" s="161">
        <v>164.82111755220149</v>
      </c>
      <c r="IN93" s="161">
        <v>3833.8578899617437</v>
      </c>
      <c r="IO93" s="161">
        <v>-1367.9020873030208</v>
      </c>
      <c r="IP93" s="161">
        <v>261.61395385301779</v>
      </c>
      <c r="IQ93" s="161">
        <v>-287.67342744965299</v>
      </c>
      <c r="IR93" s="161">
        <v>-943.74033632183114</v>
      </c>
      <c r="IS93" s="161">
        <v>-1382.3750731037239</v>
      </c>
      <c r="IT93" s="156">
        <v>-1021.2128286451368</v>
      </c>
      <c r="IU93" s="156">
        <v>6415.3698881189448</v>
      </c>
      <c r="IV93" s="156">
        <v>0</v>
      </c>
      <c r="IW93" s="156">
        <v>0</v>
      </c>
      <c r="IX93" s="156">
        <v>0</v>
      </c>
      <c r="IY93" s="156">
        <v>0</v>
      </c>
      <c r="IZ93" s="156">
        <v>0</v>
      </c>
      <c r="JA93" s="156"/>
      <c r="JB93" s="156"/>
      <c r="JC93" s="156"/>
      <c r="JD93" s="156"/>
      <c r="JE93" s="156"/>
    </row>
    <row r="94" spans="1:265" x14ac:dyDescent="0.25">
      <c r="A94" s="13" t="s">
        <v>64</v>
      </c>
      <c r="B94" s="47">
        <v>-61.645000000000003</v>
      </c>
      <c r="C94" s="47">
        <v>-61.790999999999997</v>
      </c>
      <c r="D94" s="47">
        <v>51.423000000000002</v>
      </c>
      <c r="E94" s="47">
        <v>27.187999999999999</v>
      </c>
      <c r="F94" s="47">
        <v>93.984999999999999</v>
      </c>
      <c r="G94" s="47">
        <v>-19.850999999999999</v>
      </c>
      <c r="H94" s="47">
        <v>31.724</v>
      </c>
      <c r="I94" s="47">
        <v>-56.073</v>
      </c>
      <c r="J94" s="47">
        <v>-117.491</v>
      </c>
      <c r="K94" s="47">
        <v>-144.43700000000001</v>
      </c>
      <c r="L94" s="47">
        <v>-81.421999999999997</v>
      </c>
      <c r="M94" s="47">
        <v>-51.945999999999998</v>
      </c>
      <c r="N94" s="47">
        <v>68.87</v>
      </c>
      <c r="O94" s="47">
        <v>124.29</v>
      </c>
      <c r="P94" s="47">
        <v>-50.76</v>
      </c>
      <c r="Q94" s="47">
        <v>-62.738999999999997</v>
      </c>
      <c r="R94" s="47">
        <v>-250.316</v>
      </c>
      <c r="S94" s="47">
        <v>93.710999999999999</v>
      </c>
      <c r="T94" s="47">
        <v>-146.28</v>
      </c>
      <c r="U94" s="47">
        <v>-171.21600000000001</v>
      </c>
      <c r="V94" s="47">
        <v>-125.883</v>
      </c>
      <c r="W94" s="47">
        <v>-58.744999999999997</v>
      </c>
      <c r="X94" s="47">
        <v>25.263000000000002</v>
      </c>
      <c r="Y94" s="47">
        <v>440.721</v>
      </c>
      <c r="Z94" s="47">
        <v>-158.06692788461532</v>
      </c>
      <c r="AA94" s="47">
        <v>31.570379146919421</v>
      </c>
      <c r="AB94" s="47">
        <v>-59.173463464593304</v>
      </c>
      <c r="AC94" s="47">
        <v>-169.42356056155373</v>
      </c>
      <c r="AD94" s="47">
        <v>-55.525223021582718</v>
      </c>
      <c r="AE94" s="47">
        <v>24.038886746987956</v>
      </c>
      <c r="AF94" s="47">
        <v>-53.290980198019788</v>
      </c>
      <c r="AG94" s="47">
        <v>39.265718592964795</v>
      </c>
      <c r="AH94" s="47">
        <v>-109.16025986842105</v>
      </c>
      <c r="AI94" s="47">
        <v>-106.3974032786885</v>
      </c>
      <c r="AJ94" s="47">
        <v>157.46810440456773</v>
      </c>
      <c r="AK94" s="47">
        <v>313.25650488599342</v>
      </c>
      <c r="AL94" s="47">
        <v>-118.30467698191697</v>
      </c>
      <c r="AM94" s="47">
        <v>-9.080968614670466</v>
      </c>
      <c r="AN94" s="47">
        <v>9.4870763359682027</v>
      </c>
      <c r="AO94" s="47">
        <v>-131.26542756872175</v>
      </c>
      <c r="AP94" s="47">
        <v>-283.72400016882585</v>
      </c>
      <c r="AQ94" s="47">
        <v>38.611889848739146</v>
      </c>
      <c r="AR94" s="47">
        <v>103.30288895023602</v>
      </c>
      <c r="AS94" s="47">
        <v>29.578774175619785</v>
      </c>
      <c r="AT94" s="47">
        <v>-216.85265348743334</v>
      </c>
      <c r="AU94" s="47">
        <v>-3.1155796044301951</v>
      </c>
      <c r="AV94" s="47">
        <v>-244.13206872760225</v>
      </c>
      <c r="AW94" s="47">
        <v>440.61106843496299</v>
      </c>
      <c r="AX94" s="47">
        <v>68.810293810444833</v>
      </c>
      <c r="AY94" s="47">
        <v>153.15843742231573</v>
      </c>
      <c r="AZ94" s="47">
        <v>-264.57608687258687</v>
      </c>
      <c r="BA94" s="47">
        <v>-157.55870297029702</v>
      </c>
      <c r="BB94" s="47">
        <v>-356.71601571709226</v>
      </c>
      <c r="BC94" s="47">
        <v>-29.147432539682509</v>
      </c>
      <c r="BD94" s="47">
        <v>-68.898957198443583</v>
      </c>
      <c r="BE94" s="47">
        <v>-26.87118431372549</v>
      </c>
      <c r="BF94" s="47">
        <v>-4.1766365422397103</v>
      </c>
      <c r="BG94" s="47">
        <v>-126.02477534791247</v>
      </c>
      <c r="BH94" s="47">
        <v>-412.49087136929472</v>
      </c>
      <c r="BI94" s="47">
        <v>423.71292796610169</v>
      </c>
      <c r="BJ94" s="47">
        <v>-46.747004123711278</v>
      </c>
      <c r="BK94" s="47">
        <v>25.791601279317678</v>
      </c>
      <c r="BL94" s="47">
        <v>-37.537978260869615</v>
      </c>
      <c r="BM94" s="47">
        <v>-133.74373515981728</v>
      </c>
      <c r="BN94" s="47">
        <v>-336.16269024390243</v>
      </c>
      <c r="BO94" s="47">
        <v>-99.811245700245721</v>
      </c>
      <c r="BP94" s="47">
        <v>-164.82803544303803</v>
      </c>
      <c r="BQ94" s="47">
        <v>-203.91469172932318</v>
      </c>
      <c r="BR94" s="47">
        <v>-265.52843969849255</v>
      </c>
      <c r="BS94" s="47">
        <v>-92.261651629072617</v>
      </c>
      <c r="BT94" s="47">
        <v>-409.24183043478274</v>
      </c>
      <c r="BU94" s="47">
        <v>410.60138065843614</v>
      </c>
      <c r="BV94" s="47">
        <v>0</v>
      </c>
      <c r="BW94" s="47">
        <v>28.846</v>
      </c>
      <c r="BX94" s="47">
        <v>-139.001</v>
      </c>
      <c r="BY94" s="47">
        <v>17.765999999999998</v>
      </c>
      <c r="BZ94" s="47">
        <v>254.07900000000001</v>
      </c>
      <c r="CA94" s="47">
        <v>485.76499999999999</v>
      </c>
      <c r="CB94" s="47">
        <v>-155.328</v>
      </c>
      <c r="CC94" s="47">
        <v>14.962999999999999</v>
      </c>
      <c r="CD94" s="47">
        <v>-9.4009999999999998</v>
      </c>
      <c r="CE94" s="47">
        <v>78.534999999999997</v>
      </c>
      <c r="CF94" s="47">
        <v>605.39300000000003</v>
      </c>
      <c r="CG94" s="47">
        <v>279.71100000000001</v>
      </c>
      <c r="CH94" s="47">
        <v>0</v>
      </c>
      <c r="CI94" s="47">
        <v>-110.661</v>
      </c>
      <c r="CJ94" s="47">
        <v>-88.953999999999994</v>
      </c>
      <c r="CK94" s="47">
        <v>478.96097367799933</v>
      </c>
      <c r="CL94" s="47">
        <v>200.21002632200066</v>
      </c>
      <c r="CM94" s="47">
        <v>193.74199999999999</v>
      </c>
      <c r="CN94" s="47">
        <v>493</v>
      </c>
      <c r="CO94" s="47">
        <v>53.170999999999999</v>
      </c>
      <c r="CP94" s="47">
        <v>75.178217379000031</v>
      </c>
      <c r="CQ94" s="47">
        <v>155.60221964200028</v>
      </c>
      <c r="CR94" s="47">
        <v>231.78792159999907</v>
      </c>
      <c r="CS94" s="47">
        <v>93.560241366000852</v>
      </c>
      <c r="CT94" s="47">
        <v>0</v>
      </c>
      <c r="CU94" s="47">
        <v>-124.31713980699982</v>
      </c>
      <c r="CV94" s="47">
        <v>15.933254288000054</v>
      </c>
      <c r="CW94" s="47">
        <v>-227.24735113900061</v>
      </c>
      <c r="CX94" s="47">
        <v>319.52136926800011</v>
      </c>
      <c r="CY94" s="47">
        <v>181.15134216600097</v>
      </c>
      <c r="CZ94" s="47">
        <v>143.52739663699921</v>
      </c>
      <c r="DA94" s="47">
        <v>488.72730922800025</v>
      </c>
      <c r="DB94" s="47">
        <v>-85.013874520000073</v>
      </c>
      <c r="DC94" s="47">
        <v>375.49645775300075</v>
      </c>
      <c r="DD94" s="47">
        <v>88.846584359999753</v>
      </c>
      <c r="DE94" s="47">
        <v>297.99899050199986</v>
      </c>
      <c r="DF94" s="47">
        <v>0</v>
      </c>
      <c r="DG94" s="47">
        <v>-107.03982467699889</v>
      </c>
      <c r="DH94" s="47">
        <v>-468.65949566000046</v>
      </c>
      <c r="DI94" s="47">
        <v>257.19607089799922</v>
      </c>
      <c r="DJ94" s="47">
        <v>99.590634961000646</v>
      </c>
      <c r="DK94" s="47">
        <v>97.692901354999279</v>
      </c>
      <c r="DL94" s="47">
        <v>-227.61868613599987</v>
      </c>
      <c r="DM94" s="47">
        <v>397.02578706100024</v>
      </c>
      <c r="DN94" s="47">
        <v>-361.42755298299994</v>
      </c>
      <c r="DO94" s="47">
        <v>347.20832260400152</v>
      </c>
      <c r="DP94" s="47">
        <v>648.16526081100017</v>
      </c>
      <c r="DQ94" s="47">
        <v>297.25064565899874</v>
      </c>
      <c r="DR94" s="47">
        <v>0</v>
      </c>
      <c r="DS94" s="47">
        <v>514.45595948799928</v>
      </c>
      <c r="DT94" s="47">
        <v>-444.95465484299979</v>
      </c>
      <c r="DU94" s="47">
        <v>447.28730314100068</v>
      </c>
      <c r="DV94" s="47">
        <v>-312.56630196900016</v>
      </c>
      <c r="DW94" s="47">
        <v>173.84480538500009</v>
      </c>
      <c r="DX94" s="47">
        <v>-302.43482419200103</v>
      </c>
      <c r="DY94" s="47">
        <v>88.540447565001898</v>
      </c>
      <c r="DZ94" s="47">
        <v>175.19679067099838</v>
      </c>
      <c r="EA94" s="47">
        <v>292.496260935002</v>
      </c>
      <c r="EB94" s="47">
        <v>-236.71622259000037</v>
      </c>
      <c r="EC94" s="47">
        <v>352.2139320279984</v>
      </c>
      <c r="ED94" s="47">
        <v>0</v>
      </c>
      <c r="EE94" s="47">
        <v>502.23235543100071</v>
      </c>
      <c r="EF94" s="47">
        <v>211.82134920899944</v>
      </c>
      <c r="EG94" s="47">
        <v>-128.4538640429997</v>
      </c>
      <c r="EH94" s="47">
        <v>652.15916004399958</v>
      </c>
      <c r="EI94" s="47">
        <v>968.85408621800127</v>
      </c>
      <c r="EJ94" s="47">
        <v>-103.62453168000002</v>
      </c>
      <c r="EK94" s="47">
        <v>21.94059105699975</v>
      </c>
      <c r="EL94" s="47">
        <v>-598.73336467300078</v>
      </c>
      <c r="EM94" s="47">
        <v>509.90957014400141</v>
      </c>
      <c r="EN94" s="47">
        <v>171.58263334699907</v>
      </c>
      <c r="EO94" s="47">
        <v>33.517878685000355</v>
      </c>
      <c r="EP94" s="47">
        <v>165.62894737535703</v>
      </c>
      <c r="EQ94" s="47">
        <v>-347.2284796101174</v>
      </c>
      <c r="ER94" s="47">
        <v>-521.82117655044669</v>
      </c>
      <c r="ES94" s="47">
        <v>1421.8048117264489</v>
      </c>
      <c r="ET94" s="47">
        <v>634.92872336328719</v>
      </c>
      <c r="EU94" s="47">
        <v>97.99967023251169</v>
      </c>
      <c r="EV94" s="47">
        <v>-388.84315225953969</v>
      </c>
      <c r="EW94" s="47">
        <v>-473.01236879840724</v>
      </c>
      <c r="EX94" s="47">
        <v>-341.53615396472429</v>
      </c>
      <c r="EY94" s="47">
        <v>-201.45368327607991</v>
      </c>
      <c r="EZ94" s="47">
        <v>68.91048266469069</v>
      </c>
      <c r="FA94" s="47">
        <v>-1147.7149536344693</v>
      </c>
      <c r="FB94" s="47">
        <v>2.9170646049428615</v>
      </c>
      <c r="FC94" s="47">
        <v>-653.97823689021652</v>
      </c>
      <c r="FD94" s="47">
        <v>2775.591725228413</v>
      </c>
      <c r="FE94" s="47">
        <v>-26.253874166307511</v>
      </c>
      <c r="FF94" s="47">
        <v>-87.154963205602314</v>
      </c>
      <c r="FG94" s="47">
        <v>-901.03103975265674</v>
      </c>
      <c r="FH94" s="47">
        <v>-209.24199302856221</v>
      </c>
      <c r="FI94" s="47">
        <v>-194.79678190224749</v>
      </c>
      <c r="FJ94" s="47">
        <v>0</v>
      </c>
      <c r="FK94" s="47">
        <v>0</v>
      </c>
      <c r="FL94" s="47">
        <v>0</v>
      </c>
      <c r="FM94" s="47">
        <v>0</v>
      </c>
      <c r="FN94" s="47">
        <v>-434.8864850839168</v>
      </c>
      <c r="FO94" s="47">
        <v>-673.95807884479245</v>
      </c>
      <c r="FP94" s="47">
        <v>2461.8928312194562</v>
      </c>
      <c r="FQ94" s="47">
        <v>-450.64524237654763</v>
      </c>
      <c r="FR94" s="47">
        <v>751.68266595291846</v>
      </c>
      <c r="FS94" s="47">
        <v>162.03724567404547</v>
      </c>
      <c r="FT94" s="47">
        <v>-56.704952022217661</v>
      </c>
      <c r="FU94" s="47">
        <v>-89.946715979064166</v>
      </c>
      <c r="FV94" s="47">
        <v>176.7559211508146</v>
      </c>
      <c r="FW94" s="47">
        <v>-636.53215797844848</v>
      </c>
      <c r="FX94" s="47">
        <v>846.52242749161542</v>
      </c>
      <c r="FY94" s="47">
        <v>-1535.3439004340294</v>
      </c>
      <c r="FZ94" s="47">
        <v>-119.55456848703709</v>
      </c>
      <c r="GA94" s="47">
        <v>-562.74176094738129</v>
      </c>
      <c r="GB94" s="6">
        <v>2706.7305214083358</v>
      </c>
      <c r="GC94" s="6">
        <v>296.10513121460446</v>
      </c>
      <c r="GD94" s="6">
        <v>-397.14082293562205</v>
      </c>
      <c r="GE94" s="6">
        <v>77.969382866324025</v>
      </c>
      <c r="GF94" s="6">
        <v>246.51979159337537</v>
      </c>
      <c r="GG94" s="6">
        <v>-498.14014287773705</v>
      </c>
      <c r="GH94" s="6">
        <v>0</v>
      </c>
      <c r="GI94" s="6">
        <v>0</v>
      </c>
      <c r="GJ94" s="6">
        <v>0</v>
      </c>
      <c r="GK94" s="6">
        <v>0</v>
      </c>
      <c r="GL94" s="7">
        <v>253.01540406498248</v>
      </c>
      <c r="GM94" s="7">
        <v>2955.4842767598225</v>
      </c>
      <c r="GN94" s="7">
        <v>-349.94578088551458</v>
      </c>
      <c r="GO94" s="7">
        <v>-201.1075117723353</v>
      </c>
      <c r="GP94" s="7">
        <v>-215.22453470783233</v>
      </c>
      <c r="GQ94" s="7">
        <v>-868.69947608289806</v>
      </c>
      <c r="GR94" s="7">
        <v>-464.67288578795456</v>
      </c>
      <c r="GS94" s="7">
        <v>-683.3364485729204</v>
      </c>
      <c r="GT94" s="7">
        <v>-381.2054873300134</v>
      </c>
      <c r="GU94" s="7">
        <v>364.52055207322041</v>
      </c>
      <c r="GV94" s="7">
        <v>307.51058168899397</v>
      </c>
      <c r="GW94" s="7">
        <v>-2145.8771585417844</v>
      </c>
      <c r="GX94" s="156">
        <v>3266.1409289475941</v>
      </c>
      <c r="GY94" s="156">
        <v>342.5019818507559</v>
      </c>
      <c r="GZ94" s="156">
        <v>2748.0598944483913</v>
      </c>
      <c r="HA94" s="156">
        <v>5390.9115314327128</v>
      </c>
      <c r="HB94" s="156">
        <v>-2776.2330160242905</v>
      </c>
      <c r="HC94" s="156">
        <v>-565.62534609320312</v>
      </c>
      <c r="HD94" s="156">
        <v>-1616.3551832725097</v>
      </c>
      <c r="HE94" s="156">
        <v>-1112.0584639579429</v>
      </c>
      <c r="HF94" s="156">
        <v>-536.28480485630541</v>
      </c>
      <c r="HG94" s="156">
        <v>-345.62144534569092</v>
      </c>
      <c r="HH94" s="156">
        <v>-365.24388578577657</v>
      </c>
      <c r="HI94" s="156">
        <v>-113.21893284115195</v>
      </c>
      <c r="HJ94" s="161">
        <v>3433.8951257264794</v>
      </c>
      <c r="HK94" s="161">
        <v>-440.25021083215199</v>
      </c>
      <c r="HL94" s="161">
        <v>-1365.5765090262776</v>
      </c>
      <c r="HM94" s="161">
        <v>626.25425015708913</v>
      </c>
      <c r="HN94" s="161">
        <v>64.756355601629963</v>
      </c>
      <c r="HO94" s="161">
        <v>205.58172745113569</v>
      </c>
      <c r="HP94" s="161">
        <v>189.26097856154945</v>
      </c>
      <c r="HQ94" s="161">
        <v>-1198.2209410146645</v>
      </c>
      <c r="HR94" s="161">
        <v>-879.10302736273093</v>
      </c>
      <c r="HS94" s="161">
        <v>371.66950920663663</v>
      </c>
      <c r="HT94" s="161">
        <v>1748.6344477557814</v>
      </c>
      <c r="HU94" s="161">
        <v>-2366.7857926266497</v>
      </c>
      <c r="HV94" s="161">
        <v>1030.5354381443881</v>
      </c>
      <c r="HW94" s="161">
        <v>985.90775850551017</v>
      </c>
      <c r="HX94" s="161">
        <v>-1074.9725042965702</v>
      </c>
      <c r="HY94" s="161">
        <v>186.08550688797482</v>
      </c>
      <c r="HZ94" s="161">
        <v>2020.388411696184</v>
      </c>
      <c r="IA94" s="161">
        <v>-327.53974793110064</v>
      </c>
      <c r="IB94" s="161">
        <v>46.684215402668777</v>
      </c>
      <c r="IC94" s="161">
        <v>-650.47427473103596</v>
      </c>
      <c r="ID94" s="161">
        <v>788.51952395756803</v>
      </c>
      <c r="IE94" s="161">
        <v>1462.8463502967204</v>
      </c>
      <c r="IF94" s="161">
        <v>-1399.214401017369</v>
      </c>
      <c r="IG94" s="161">
        <v>-2318.042662246457</v>
      </c>
      <c r="IH94" s="161">
        <v>48.518712258724221</v>
      </c>
      <c r="II94" s="161">
        <v>-566.00161425590329</v>
      </c>
      <c r="IJ94" s="161">
        <v>-814.31137424111523</v>
      </c>
      <c r="IK94" s="161">
        <v>360.23016515168911</v>
      </c>
      <c r="IL94" s="161">
        <v>-263.03014650800338</v>
      </c>
      <c r="IM94" s="161">
        <v>164.82111755220149</v>
      </c>
      <c r="IN94" s="161">
        <v>3833.8578899617437</v>
      </c>
      <c r="IO94" s="161">
        <v>-1367.9020873030208</v>
      </c>
      <c r="IP94" s="161">
        <v>261.61395385301779</v>
      </c>
      <c r="IQ94" s="161">
        <v>-287.67342744965299</v>
      </c>
      <c r="IR94" s="161">
        <v>-943.74033632183114</v>
      </c>
      <c r="IS94" s="161">
        <v>-1382.3750731037239</v>
      </c>
      <c r="IT94" s="156">
        <v>-1021.2128286451368</v>
      </c>
      <c r="IU94" s="156">
        <v>6415.3698881189448</v>
      </c>
      <c r="IV94" s="156">
        <v>0</v>
      </c>
      <c r="IW94" s="156">
        <v>0</v>
      </c>
      <c r="IX94" s="156">
        <v>0</v>
      </c>
      <c r="IY94" s="156">
        <v>0</v>
      </c>
      <c r="IZ94" s="156">
        <v>0</v>
      </c>
      <c r="JA94" s="156"/>
      <c r="JB94" s="156"/>
      <c r="JC94" s="156"/>
      <c r="JD94" s="156"/>
      <c r="JE94" s="156"/>
    </row>
    <row r="95" spans="1:265" ht="7.5" customHeigh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156"/>
      <c r="GY95" s="156"/>
      <c r="GZ95" s="156"/>
      <c r="HA95" s="156"/>
      <c r="HB95" s="156"/>
      <c r="HC95" s="156"/>
      <c r="HD95" s="156"/>
      <c r="HE95" s="156"/>
      <c r="HF95" s="156"/>
      <c r="HG95" s="156"/>
      <c r="HH95" s="156"/>
      <c r="HI95" s="156"/>
      <c r="HJ95" s="161"/>
      <c r="HK95" s="161"/>
      <c r="HL95" s="161"/>
      <c r="HM95" s="161"/>
      <c r="HN95" s="161"/>
      <c r="HO95" s="161"/>
      <c r="HP95" s="161"/>
      <c r="HQ95" s="161"/>
      <c r="HR95" s="161"/>
      <c r="HS95" s="161"/>
      <c r="HT95" s="161"/>
      <c r="HU95" s="161"/>
      <c r="HV95" s="161"/>
      <c r="HW95" s="161"/>
      <c r="HX95" s="161"/>
      <c r="HY95" s="161"/>
      <c r="HZ95" s="161"/>
      <c r="IA95" s="161"/>
      <c r="IB95" s="161"/>
      <c r="IC95" s="161"/>
      <c r="ID95" s="161"/>
      <c r="IE95" s="161"/>
      <c r="IF95" s="161"/>
      <c r="IG95" s="161"/>
      <c r="IH95" s="161"/>
      <c r="II95" s="161"/>
      <c r="IJ95" s="161"/>
      <c r="IK95" s="161"/>
      <c r="IL95" s="161"/>
      <c r="IM95" s="161"/>
      <c r="IN95" s="161"/>
      <c r="IO95" s="161"/>
      <c r="IP95" s="161"/>
      <c r="IQ95" s="161"/>
      <c r="IR95" s="161"/>
      <c r="IS95" s="161"/>
      <c r="IT95" s="156"/>
      <c r="IU95" s="156"/>
      <c r="IV95" s="156"/>
      <c r="IW95" s="156"/>
      <c r="IX95" s="156"/>
      <c r="IY95" s="156"/>
      <c r="IZ95" s="156"/>
      <c r="JA95" s="156"/>
      <c r="JB95" s="156"/>
      <c r="JC95" s="156"/>
      <c r="JD95" s="156"/>
      <c r="JE95" s="156"/>
    </row>
    <row r="96" spans="1:265" x14ac:dyDescent="0.25">
      <c r="A96" s="10" t="s">
        <v>65</v>
      </c>
      <c r="B96" s="48">
        <v>-41.705821843999949</v>
      </c>
      <c r="C96" s="48">
        <v>-71.803327399000011</v>
      </c>
      <c r="D96" s="48">
        <v>13.085924852000112</v>
      </c>
      <c r="E96" s="48">
        <v>88.213112856999985</v>
      </c>
      <c r="F96" s="48">
        <v>25.740181338000035</v>
      </c>
      <c r="G96" s="48">
        <v>6.018335777000118</v>
      </c>
      <c r="H96" s="48">
        <v>-26.190218974999983</v>
      </c>
      <c r="I96" s="48">
        <v>-127.77578301799988</v>
      </c>
      <c r="J96" s="48">
        <v>-64.810778960999897</v>
      </c>
      <c r="K96" s="48">
        <v>41.165649034999959</v>
      </c>
      <c r="L96" s="48">
        <v>62.336896410000122</v>
      </c>
      <c r="M96" s="48">
        <v>-60.98504526000022</v>
      </c>
      <c r="N96" s="48">
        <v>48.034740482000018</v>
      </c>
      <c r="O96" s="48">
        <v>60.757980156000059</v>
      </c>
      <c r="P96" s="48">
        <v>-150.51262606799995</v>
      </c>
      <c r="Q96" s="48">
        <v>121.09041261000009</v>
      </c>
      <c r="R96" s="48">
        <v>34.659503403000159</v>
      </c>
      <c r="S96" s="48">
        <v>-48.093405416999929</v>
      </c>
      <c r="T96" s="48">
        <v>66.981431138999895</v>
      </c>
      <c r="U96" s="48">
        <v>-60.293273959000039</v>
      </c>
      <c r="V96" s="48">
        <v>42.168240702000176</v>
      </c>
      <c r="W96" s="48">
        <v>-34.442630525000169</v>
      </c>
      <c r="X96" s="48">
        <v>-63.774529896000097</v>
      </c>
      <c r="Y96" s="48">
        <v>-85.581948087000001</v>
      </c>
      <c r="Z96" s="48">
        <v>95.723452225384648</v>
      </c>
      <c r="AA96" s="48">
        <v>-38.158072283445676</v>
      </c>
      <c r="AB96" s="48">
        <v>114.11979732240661</v>
      </c>
      <c r="AC96" s="48">
        <v>-147.87325079885389</v>
      </c>
      <c r="AD96" s="48">
        <v>24.150005524417203</v>
      </c>
      <c r="AE96" s="48">
        <v>22.62050529998784</v>
      </c>
      <c r="AF96" s="48">
        <v>-63.668121880019783</v>
      </c>
      <c r="AG96" s="48">
        <v>-39.699277990035071</v>
      </c>
      <c r="AH96" s="48">
        <v>-21.416063732421168</v>
      </c>
      <c r="AI96" s="48">
        <v>-44.011766666688686</v>
      </c>
      <c r="AJ96" s="48">
        <v>94.236627502567643</v>
      </c>
      <c r="AK96" s="48">
        <v>-59.599926299006256</v>
      </c>
      <c r="AL96" s="48">
        <v>-56.623153578317215</v>
      </c>
      <c r="AM96" s="48">
        <v>214.8041348953297</v>
      </c>
      <c r="AN96" s="48">
        <v>-12.284648903031631</v>
      </c>
      <c r="AO96" s="48">
        <v>-39.484441993721674</v>
      </c>
      <c r="AP96" s="48">
        <v>-8.8317668338258528</v>
      </c>
      <c r="AQ96" s="48">
        <v>101.77321283373939</v>
      </c>
      <c r="AR96" s="48">
        <v>-32.033356849763948</v>
      </c>
      <c r="AS96" s="48">
        <v>48.270116277619771</v>
      </c>
      <c r="AT96" s="48">
        <v>30.009212527566682</v>
      </c>
      <c r="AU96" s="48">
        <v>-4.3962022724302514</v>
      </c>
      <c r="AV96" s="48">
        <v>50.649595029397744</v>
      </c>
      <c r="AW96" s="48">
        <v>-181.76358598703735</v>
      </c>
      <c r="AX96" s="48">
        <v>156.44067230044482</v>
      </c>
      <c r="AY96" s="48">
        <v>-165.61898512268442</v>
      </c>
      <c r="AZ96" s="48">
        <v>37.609293922413251</v>
      </c>
      <c r="BA96" s="48">
        <v>-17.38654488629701</v>
      </c>
      <c r="BB96" s="48">
        <v>-21.880208111092145</v>
      </c>
      <c r="BC96" s="48">
        <v>32.780339095317444</v>
      </c>
      <c r="BD96" s="48">
        <v>-5.1446015334434776</v>
      </c>
      <c r="BE96" s="48">
        <v>15.95504109627457</v>
      </c>
      <c r="BF96" s="48">
        <v>-10.994119671239801</v>
      </c>
      <c r="BG96" s="48">
        <v>67.174214144087571</v>
      </c>
      <c r="BH96" s="48">
        <v>-187.20238443229474</v>
      </c>
      <c r="BI96" s="48">
        <v>147.64276190510202</v>
      </c>
      <c r="BJ96" s="48">
        <v>-136.07107118671132</v>
      </c>
      <c r="BK96" s="48">
        <v>139.24967438331774</v>
      </c>
      <c r="BL96" s="48">
        <v>11.042633698130203</v>
      </c>
      <c r="BM96" s="48">
        <v>-80.386778562817398</v>
      </c>
      <c r="BN96" s="48">
        <v>78.136523266097868</v>
      </c>
      <c r="BO96" s="48">
        <v>15.375205451754127</v>
      </c>
      <c r="BP96" s="48">
        <v>-64.605844355038073</v>
      </c>
      <c r="BQ96" s="48">
        <v>-70.240218876323183</v>
      </c>
      <c r="BR96" s="48">
        <v>32.733342585507543</v>
      </c>
      <c r="BS96" s="48">
        <v>-42.253067038072658</v>
      </c>
      <c r="BT96" s="48">
        <v>-53.961152923782663</v>
      </c>
      <c r="BU96" s="48">
        <v>-174.57343573556352</v>
      </c>
      <c r="BV96" s="48">
        <v>-163.58299917300002</v>
      </c>
      <c r="BW96" s="48">
        <v>257.77682169000002</v>
      </c>
      <c r="BX96" s="48">
        <v>-409.04623525999995</v>
      </c>
      <c r="BY96" s="48">
        <v>458.10664962900029</v>
      </c>
      <c r="BZ96" s="48">
        <v>741.8947214389998</v>
      </c>
      <c r="CA96" s="48">
        <v>218.12363680000027</v>
      </c>
      <c r="CB96" s="48">
        <v>127.45259163600009</v>
      </c>
      <c r="CC96" s="48">
        <v>-24.479358012000205</v>
      </c>
      <c r="CD96" s="48">
        <v>155.21189829199986</v>
      </c>
      <c r="CE96" s="48">
        <v>257.21798708799986</v>
      </c>
      <c r="CF96" s="48">
        <v>871.22095521499989</v>
      </c>
      <c r="CG96" s="48">
        <v>-1455.907447561</v>
      </c>
      <c r="CH96" s="48">
        <v>70.027220171999943</v>
      </c>
      <c r="CI96" s="48">
        <v>197.15877450699995</v>
      </c>
      <c r="CJ96" s="48">
        <v>398.6903144690001</v>
      </c>
      <c r="CK96" s="48">
        <v>-481.45183031099936</v>
      </c>
      <c r="CL96" s="48">
        <v>336.7080946519996</v>
      </c>
      <c r="CM96" s="48">
        <v>-213.19419610399979</v>
      </c>
      <c r="CN96" s="48">
        <v>-233.68047797400033</v>
      </c>
      <c r="CO96" s="48">
        <v>-106.82712275999998</v>
      </c>
      <c r="CP96" s="48">
        <v>-39.149224282000375</v>
      </c>
      <c r="CQ96" s="48">
        <v>47.59420993800012</v>
      </c>
      <c r="CR96" s="48">
        <v>-530.57428248399924</v>
      </c>
      <c r="CS96" s="48">
        <v>-791.37699263600121</v>
      </c>
      <c r="CT96" s="48">
        <v>19.658371127000009</v>
      </c>
      <c r="CU96" s="48">
        <v>147.8359856280002</v>
      </c>
      <c r="CV96" s="48">
        <v>-226.93607319800037</v>
      </c>
      <c r="CW96" s="48">
        <v>-102.39124223800098</v>
      </c>
      <c r="CX96" s="48">
        <v>418.64707965499952</v>
      </c>
      <c r="CY96" s="48">
        <v>399.04661064100111</v>
      </c>
      <c r="CZ96" s="48">
        <v>483.05084246599961</v>
      </c>
      <c r="DA96" s="48">
        <v>258.88521296300001</v>
      </c>
      <c r="DB96" s="48">
        <v>201.12631789899967</v>
      </c>
      <c r="DC96" s="48">
        <v>502.95419362100091</v>
      </c>
      <c r="DD96" s="48">
        <v>204.20131390299912</v>
      </c>
      <c r="DE96" s="48">
        <v>-2058.5310142649996</v>
      </c>
      <c r="DF96" s="48">
        <v>127.99256872899986</v>
      </c>
      <c r="DG96" s="48">
        <v>-266.47151723399855</v>
      </c>
      <c r="DH96" s="48">
        <v>-425.52656437200062</v>
      </c>
      <c r="DI96" s="48">
        <v>16.628010265999052</v>
      </c>
      <c r="DJ96" s="48">
        <v>366.71908905600094</v>
      </c>
      <c r="DK96" s="48">
        <v>-50.30490211000091</v>
      </c>
      <c r="DL96" s="48">
        <v>-6.0159134180000535</v>
      </c>
      <c r="DM96" s="48">
        <v>298.68276743300083</v>
      </c>
      <c r="DN96" s="48">
        <v>62.37716213200008</v>
      </c>
      <c r="DO96" s="48">
        <v>211.73421883500106</v>
      </c>
      <c r="DP96" s="48">
        <v>-400.22468026999979</v>
      </c>
      <c r="DQ96" s="48">
        <v>-1792.5486840780022</v>
      </c>
      <c r="DR96" s="48">
        <v>1010.9257094389998</v>
      </c>
      <c r="DS96" s="48">
        <v>56.957625651999621</v>
      </c>
      <c r="DT96" s="48">
        <v>-580.34865736199947</v>
      </c>
      <c r="DU96" s="48">
        <v>753.78044826200062</v>
      </c>
      <c r="DV96" s="48">
        <v>-139.71655882799976</v>
      </c>
      <c r="DW96" s="48">
        <v>-136.72440368900021</v>
      </c>
      <c r="DX96" s="48">
        <v>-286.87114252900142</v>
      </c>
      <c r="DY96" s="48">
        <v>-110.64046827699792</v>
      </c>
      <c r="DZ96" s="48">
        <v>503.21159003699853</v>
      </c>
      <c r="EA96" s="48">
        <v>118.83889334700191</v>
      </c>
      <c r="EB96" s="48">
        <v>-31.237883556000043</v>
      </c>
      <c r="EC96" s="48">
        <v>-1618.8945106410004</v>
      </c>
      <c r="ED96" s="48">
        <v>-427.75599175499985</v>
      </c>
      <c r="EE96" s="48">
        <v>-69.435683381999411</v>
      </c>
      <c r="EF96" s="48">
        <v>-13.17845517000066</v>
      </c>
      <c r="EG96" s="48">
        <v>141.69403413300054</v>
      </c>
      <c r="EH96" s="48">
        <v>1185.9858535559993</v>
      </c>
      <c r="EI96" s="48">
        <v>576.60936877700101</v>
      </c>
      <c r="EJ96" s="48">
        <v>-499.08848643100009</v>
      </c>
      <c r="EK96" s="48">
        <v>3781.9124093599999</v>
      </c>
      <c r="EL96" s="48">
        <v>-933.71398655700114</v>
      </c>
      <c r="EM96" s="48">
        <v>215.65316996300129</v>
      </c>
      <c r="EN96" s="48">
        <v>-957.05022477700118</v>
      </c>
      <c r="EO96" s="48">
        <v>-1366.4567244319999</v>
      </c>
      <c r="EP96" s="48">
        <v>-705.70504372535709</v>
      </c>
      <c r="EQ96" s="48">
        <v>82.620203871117326</v>
      </c>
      <c r="ER96" s="48">
        <v>41.575363550446525</v>
      </c>
      <c r="ES96" s="48">
        <v>299.54535529255168</v>
      </c>
      <c r="ET96" s="48">
        <v>-92.799307740286878</v>
      </c>
      <c r="EU96" s="48">
        <v>-93.33409247451155</v>
      </c>
      <c r="EV96" s="48">
        <v>-120.5842512374611</v>
      </c>
      <c r="EW96" s="48">
        <v>-196.902155232593</v>
      </c>
      <c r="EX96" s="48">
        <v>-263.34660307127558</v>
      </c>
      <c r="EY96" s="48">
        <v>66.413148632079995</v>
      </c>
      <c r="EZ96" s="48">
        <v>7.6790942313092501</v>
      </c>
      <c r="FA96" s="48">
        <v>-118.83022723953138</v>
      </c>
      <c r="FB96" s="48">
        <v>-566.73201739594253</v>
      </c>
      <c r="FC96" s="48">
        <v>-4.6507754727833799</v>
      </c>
      <c r="FD96" s="48">
        <v>204.65397589858685</v>
      </c>
      <c r="FE96" s="48">
        <v>327.89287059230742</v>
      </c>
      <c r="FF96" s="48">
        <v>-634.15109731939754</v>
      </c>
      <c r="FG96" s="48">
        <v>535.3000682146569</v>
      </c>
      <c r="FH96" s="48">
        <v>-255.66531009343791</v>
      </c>
      <c r="FI96" s="48">
        <v>390.00604564524775</v>
      </c>
      <c r="FJ96" s="48">
        <v>60.816242483999964</v>
      </c>
      <c r="FK96" s="48">
        <v>-570.43226632599999</v>
      </c>
      <c r="FL96" s="48">
        <v>409.84929284299966</v>
      </c>
      <c r="FM96" s="48">
        <v>-399.57576030699954</v>
      </c>
      <c r="FN96" s="48">
        <v>-369.79985981608422</v>
      </c>
      <c r="FO96" s="48">
        <v>223.81764473379229</v>
      </c>
      <c r="FP96" s="48">
        <v>139.77775183554377</v>
      </c>
      <c r="FQ96" s="48">
        <v>524.20117149354758</v>
      </c>
      <c r="FR96" s="48">
        <v>-278.19427888591838</v>
      </c>
      <c r="FS96" s="48">
        <v>68.331163824954785</v>
      </c>
      <c r="FT96" s="48">
        <v>-72.517084188782547</v>
      </c>
      <c r="FU96" s="48">
        <v>-19.147271311936038</v>
      </c>
      <c r="FV96" s="48">
        <v>-60.499227655813996</v>
      </c>
      <c r="FW96" s="48">
        <v>19.376172709449037</v>
      </c>
      <c r="FX96" s="48">
        <v>22.634492967384972</v>
      </c>
      <c r="FY96" s="48">
        <v>238.5104497670284</v>
      </c>
      <c r="FZ96" s="48">
        <v>812.88551518403699</v>
      </c>
      <c r="GA96" s="48">
        <v>-248.90663942661874</v>
      </c>
      <c r="GB96" s="6">
        <v>-54.793061830335773</v>
      </c>
      <c r="GC96" s="6">
        <v>149.21530164039575</v>
      </c>
      <c r="GD96" s="6">
        <v>178.081426995622</v>
      </c>
      <c r="GE96" s="6">
        <v>122.50971253167575</v>
      </c>
      <c r="GF96" s="6">
        <v>-208.90860607537547</v>
      </c>
      <c r="GG96" s="6">
        <v>107.77868937973693</v>
      </c>
      <c r="GH96" s="6">
        <v>173.80683228900065</v>
      </c>
      <c r="GI96" s="6">
        <v>-281.88809980999974</v>
      </c>
      <c r="GJ96" s="6">
        <v>788.99477232599986</v>
      </c>
      <c r="GK96" s="6">
        <v>-1929.6013251489994</v>
      </c>
      <c r="GL96" s="7">
        <v>639.38464288101727</v>
      </c>
      <c r="GM96" s="7">
        <v>-381.23376290782289</v>
      </c>
      <c r="GN96" s="7">
        <v>58.448544386515096</v>
      </c>
      <c r="GO96" s="7">
        <v>65.544937916335272</v>
      </c>
      <c r="GP96" s="7">
        <v>-28.64535024216724</v>
      </c>
      <c r="GQ96" s="7">
        <v>90.94391382689804</v>
      </c>
      <c r="GR96" s="7">
        <v>107.14537386895529</v>
      </c>
      <c r="GS96" s="7">
        <v>-215.57405337708082</v>
      </c>
      <c r="GT96" s="7">
        <v>-160.94429217398695</v>
      </c>
      <c r="GU96" s="7">
        <v>-138.75426911321983</v>
      </c>
      <c r="GV96" s="7">
        <v>197.19942730300556</v>
      </c>
      <c r="GW96" s="7">
        <v>-71.766708619216047</v>
      </c>
      <c r="GX96" s="156">
        <v>960.5947279644065</v>
      </c>
      <c r="GY96" s="156">
        <v>175.22010403724482</v>
      </c>
      <c r="GZ96" s="156">
        <v>-487.4755044343915</v>
      </c>
      <c r="HA96" s="156">
        <v>-4862.6355861897136</v>
      </c>
      <c r="HB96" s="156">
        <v>1101.0024816602906</v>
      </c>
      <c r="HC96" s="156">
        <v>-268.90959841779613</v>
      </c>
      <c r="HD96" s="156">
        <v>1294.5984424985097</v>
      </c>
      <c r="HE96" s="156">
        <v>337.10061068694358</v>
      </c>
      <c r="HF96" s="156">
        <v>84.803435375305298</v>
      </c>
      <c r="HG96" s="156">
        <v>870.338254806691</v>
      </c>
      <c r="HH96" s="156">
        <v>1284.0032429677758</v>
      </c>
      <c r="HI96" s="156">
        <v>245.79583730615104</v>
      </c>
      <c r="HJ96" s="161">
        <v>1733.9195702505208</v>
      </c>
      <c r="HK96" s="161">
        <v>413.7793460851525</v>
      </c>
      <c r="HL96" s="161">
        <v>756.7178617992779</v>
      </c>
      <c r="HM96" s="161">
        <v>-531.86118927008897</v>
      </c>
      <c r="HN96" s="161">
        <v>-255.89022978062877</v>
      </c>
      <c r="HO96" s="161">
        <v>-65.921834517135494</v>
      </c>
      <c r="HP96" s="161">
        <v>-15.020396506549446</v>
      </c>
      <c r="HQ96" s="161">
        <v>387.97020380466455</v>
      </c>
      <c r="HR96" s="161">
        <v>226.9299582357304</v>
      </c>
      <c r="HS96" s="161">
        <v>-795.4543156576367</v>
      </c>
      <c r="HT96" s="161">
        <v>565.95476095721801</v>
      </c>
      <c r="HU96" s="161">
        <v>-449.06298196935086</v>
      </c>
      <c r="HV96" s="161">
        <v>-626.18356866138834</v>
      </c>
      <c r="HW96" s="161">
        <v>-1034.9046408815097</v>
      </c>
      <c r="HX96" s="161">
        <v>142.90850211957064</v>
      </c>
      <c r="HY96" s="161">
        <v>178.52491760302544</v>
      </c>
      <c r="HZ96" s="161">
        <v>237.24035652481552</v>
      </c>
      <c r="IA96" s="161">
        <v>180.77204934009995</v>
      </c>
      <c r="IB96" s="161">
        <v>224.39395651333001</v>
      </c>
      <c r="IC96" s="161">
        <v>-1.4335344449644936</v>
      </c>
      <c r="ID96" s="161">
        <v>49.325512994432074</v>
      </c>
      <c r="IE96" s="161">
        <v>-814.67075902672036</v>
      </c>
      <c r="IF96" s="161">
        <v>112.43334846436912</v>
      </c>
      <c r="IG96" s="161">
        <v>-676.71522229154505</v>
      </c>
      <c r="IH96" s="161">
        <v>2004.7665516992763</v>
      </c>
      <c r="II96" s="161">
        <v>-1550.8970604390965</v>
      </c>
      <c r="IJ96" s="161">
        <v>253.37200111611514</v>
      </c>
      <c r="IK96" s="161">
        <v>-83.981332067689209</v>
      </c>
      <c r="IL96" s="161">
        <v>226.71852073000264</v>
      </c>
      <c r="IM96" s="161">
        <v>-124.55651461820068</v>
      </c>
      <c r="IN96" s="161">
        <v>53.175745907255987</v>
      </c>
      <c r="IO96" s="161">
        <v>202.49430154002061</v>
      </c>
      <c r="IP96" s="161">
        <v>-128.25959635101731</v>
      </c>
      <c r="IQ96" s="161">
        <v>-99.260024751347373</v>
      </c>
      <c r="IR96" s="161">
        <v>531.60720363283133</v>
      </c>
      <c r="IS96" s="161">
        <v>-301.40808634427685</v>
      </c>
      <c r="IT96" s="156">
        <v>452.30266746413713</v>
      </c>
      <c r="IU96" s="156">
        <v>-3196.6856598479453</v>
      </c>
      <c r="IV96" s="156">
        <v>-2723.1666699899997</v>
      </c>
      <c r="IW96" s="156">
        <v>1625.0806598849995</v>
      </c>
      <c r="IX96" s="156">
        <v>2232.2207979200002</v>
      </c>
      <c r="IY96" s="156">
        <v>601.22693055599973</v>
      </c>
      <c r="IZ96" s="156">
        <v>-264.79959622899969</v>
      </c>
      <c r="JA96" s="156"/>
      <c r="JB96" s="156"/>
      <c r="JC96" s="156"/>
      <c r="JD96" s="156"/>
      <c r="JE96" s="156"/>
    </row>
    <row r="97" spans="2:253" x14ac:dyDescent="0.25">
      <c r="B97" s="49"/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ED97" s="49"/>
      <c r="EE97" s="49"/>
      <c r="EF97" s="49"/>
      <c r="EG97" s="49"/>
      <c r="EH97" s="49"/>
      <c r="EI97" s="49"/>
      <c r="EJ97" s="49"/>
      <c r="EK97" s="49"/>
      <c r="EL97" s="49"/>
      <c r="EM97" s="49"/>
      <c r="EN97" s="49"/>
      <c r="EO97" s="49"/>
      <c r="FB97" s="50"/>
      <c r="FC97" s="50"/>
      <c r="FD97" s="50"/>
      <c r="FE97" s="50"/>
      <c r="FF97" s="50"/>
      <c r="FG97" s="50"/>
      <c r="FH97" s="50"/>
      <c r="FI97" s="50"/>
      <c r="FJ97" s="50"/>
      <c r="FK97" s="50"/>
      <c r="FL97" s="50"/>
      <c r="FM97" s="50"/>
      <c r="FN97" s="50"/>
      <c r="FO97" s="50"/>
      <c r="FP97" s="50"/>
      <c r="FQ97" s="50"/>
      <c r="FR97" s="50"/>
      <c r="FS97" s="50"/>
      <c r="FT97" s="50"/>
      <c r="FU97" s="50"/>
      <c r="FV97" s="50"/>
      <c r="FW97" s="50"/>
      <c r="FX97" s="50"/>
      <c r="FY97" s="50"/>
      <c r="FZ97" s="50"/>
      <c r="GA97" s="50"/>
    </row>
    <row r="98" spans="2:253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FB98" s="47">
        <v>-102.98202702900016</v>
      </c>
      <c r="FC98" s="47">
        <v>128.1830221849998</v>
      </c>
      <c r="FD98" s="47">
        <v>423.71009426700039</v>
      </c>
      <c r="FE98" s="47">
        <v>-100.14005148799993</v>
      </c>
      <c r="FF98" s="47">
        <v>55.996701161999795</v>
      </c>
      <c r="FG98" s="47">
        <v>288.4906434369999</v>
      </c>
      <c r="FH98" s="47">
        <v>394.23271163900012</v>
      </c>
      <c r="FI98" s="47">
        <v>-169.58163056900028</v>
      </c>
      <c r="FJ98" s="47">
        <v>-107.13316715599996</v>
      </c>
      <c r="FK98" s="47">
        <v>546.88989490500001</v>
      </c>
      <c r="FL98" s="47">
        <v>-348.65640438700007</v>
      </c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</row>
    <row r="99" spans="2:253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</row>
    <row r="100" spans="2:253" x14ac:dyDescent="0.25">
      <c r="B100" s="14"/>
      <c r="C100" s="14"/>
      <c r="D100" s="14"/>
      <c r="E100" s="14"/>
      <c r="F100" s="14"/>
      <c r="G100" s="14"/>
      <c r="H100" s="14"/>
      <c r="I100" s="14"/>
      <c r="J100" s="14"/>
      <c r="K100" s="14"/>
      <c r="L100" s="14"/>
      <c r="M100" s="14"/>
      <c r="FB100" s="14"/>
      <c r="FC100" s="14"/>
      <c r="FD100" s="51"/>
      <c r="FE100" s="14"/>
      <c r="FF100" s="14"/>
      <c r="FG100" s="14"/>
      <c r="FH100" s="14"/>
      <c r="FI100" s="14"/>
      <c r="FJ100" s="14"/>
      <c r="FK100" s="14"/>
      <c r="FL100" s="14"/>
      <c r="FM100" s="14"/>
      <c r="FN100" s="14"/>
      <c r="FO100" s="14"/>
      <c r="FP100" s="14"/>
      <c r="FQ100" s="14"/>
      <c r="FR100" s="14"/>
      <c r="FS100" s="14"/>
      <c r="FT100" s="14"/>
      <c r="FU100" s="14"/>
      <c r="FV100" s="14"/>
      <c r="FW100" s="14"/>
      <c r="FX100" s="14"/>
      <c r="FY100" s="14"/>
      <c r="FZ100" s="14"/>
      <c r="GA100" s="14"/>
    </row>
    <row r="101" spans="2:253" x14ac:dyDescent="0.25">
      <c r="B101" s="14"/>
      <c r="C101" s="14"/>
      <c r="D101" s="14"/>
      <c r="E101" s="14"/>
      <c r="F101" s="14"/>
      <c r="G101" s="14"/>
      <c r="H101" s="14"/>
      <c r="I101" s="14"/>
      <c r="J101" s="14"/>
      <c r="K101" s="14"/>
      <c r="L101" s="14"/>
      <c r="M101" s="14"/>
      <c r="FB101" s="52"/>
      <c r="FC101" s="52"/>
      <c r="FD101" s="52"/>
      <c r="FE101" s="14"/>
      <c r="FF101" s="14"/>
      <c r="FG101" s="14"/>
      <c r="FH101" s="14"/>
      <c r="FI101" s="14"/>
      <c r="FJ101" s="14"/>
      <c r="FK101" s="14"/>
      <c r="FL101" s="14"/>
      <c r="FM101" s="14"/>
      <c r="FN101" s="14"/>
      <c r="FO101" s="14"/>
      <c r="FP101" s="14"/>
      <c r="FQ101" s="14"/>
      <c r="FR101" s="14"/>
      <c r="FS101" s="14"/>
      <c r="FT101" s="14"/>
      <c r="FU101" s="14"/>
      <c r="FV101" s="14"/>
      <c r="FW101" s="14"/>
      <c r="FX101" s="14"/>
      <c r="FY101" s="14"/>
      <c r="FZ101" s="14"/>
      <c r="GA101" s="14"/>
    </row>
    <row r="102" spans="2:253" x14ac:dyDescent="0.25">
      <c r="B102" s="221"/>
      <c r="C102" s="221"/>
      <c r="D102" s="221"/>
      <c r="E102" s="221"/>
      <c r="F102" s="221"/>
      <c r="G102" s="221"/>
      <c r="H102" s="221"/>
      <c r="I102" s="221"/>
      <c r="J102" s="221"/>
      <c r="K102" s="221"/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221"/>
      <c r="AH102" s="221"/>
      <c r="AI102" s="221"/>
      <c r="AJ102" s="221"/>
      <c r="AK102" s="221"/>
      <c r="AL102" s="221"/>
      <c r="AM102" s="221"/>
      <c r="AN102" s="221"/>
      <c r="AO102" s="221"/>
      <c r="AP102" s="221"/>
      <c r="AQ102" s="221"/>
      <c r="AR102" s="221"/>
      <c r="AS102" s="221"/>
      <c r="AT102" s="221"/>
      <c r="AU102" s="221"/>
      <c r="AV102" s="221"/>
      <c r="AW102" s="221"/>
      <c r="AX102" s="221"/>
      <c r="AY102" s="221"/>
      <c r="AZ102" s="221"/>
      <c r="BA102" s="221"/>
      <c r="BB102" s="221"/>
      <c r="BC102" s="221"/>
      <c r="BD102" s="221"/>
      <c r="BE102" s="221"/>
      <c r="BF102" s="221"/>
      <c r="BG102" s="221"/>
      <c r="BH102" s="221"/>
      <c r="BI102" s="221"/>
      <c r="BJ102" s="221"/>
      <c r="BK102" s="221"/>
      <c r="BL102" s="221"/>
      <c r="BM102" s="221"/>
      <c r="BN102" s="221"/>
      <c r="BO102" s="221"/>
      <c r="BP102" s="221"/>
      <c r="BQ102" s="221"/>
      <c r="BR102" s="221"/>
      <c r="BS102" s="221"/>
      <c r="BT102" s="221"/>
      <c r="BU102" s="221"/>
      <c r="BV102" s="221"/>
      <c r="BW102" s="221"/>
      <c r="BX102" s="221"/>
      <c r="BY102" s="221"/>
      <c r="BZ102" s="221"/>
      <c r="CA102" s="221"/>
      <c r="CB102" s="221"/>
      <c r="CC102" s="221"/>
      <c r="CD102" s="221"/>
      <c r="CE102" s="221"/>
      <c r="CF102" s="221"/>
      <c r="CG102" s="221"/>
      <c r="CH102" s="221"/>
      <c r="CI102" s="221"/>
      <c r="CJ102" s="221"/>
      <c r="CK102" s="221"/>
      <c r="CL102" s="221"/>
      <c r="CM102" s="221"/>
      <c r="CN102" s="221"/>
      <c r="CO102" s="221"/>
      <c r="CP102" s="221"/>
      <c r="CQ102" s="221"/>
      <c r="CR102" s="221"/>
      <c r="CS102" s="221"/>
      <c r="CT102" s="221"/>
      <c r="CU102" s="221"/>
      <c r="CV102" s="221"/>
      <c r="CW102" s="221"/>
      <c r="CX102" s="221"/>
      <c r="CY102" s="221"/>
      <c r="CZ102" s="221"/>
      <c r="DA102" s="221"/>
      <c r="DB102" s="221"/>
      <c r="DC102" s="221"/>
      <c r="DD102" s="221"/>
      <c r="DE102" s="221"/>
      <c r="DF102" s="221"/>
      <c r="DG102" s="221"/>
      <c r="DH102" s="221"/>
      <c r="DI102" s="221"/>
      <c r="DJ102" s="221"/>
      <c r="DK102" s="221"/>
      <c r="DL102" s="221"/>
      <c r="DM102" s="221"/>
      <c r="DN102" s="221"/>
      <c r="DO102" s="221"/>
      <c r="DP102" s="221"/>
      <c r="DQ102" s="221"/>
      <c r="DR102" s="221"/>
      <c r="DS102" s="221"/>
      <c r="DT102" s="221"/>
      <c r="DU102" s="221"/>
      <c r="DV102" s="221"/>
      <c r="DW102" s="221"/>
      <c r="DX102" s="221"/>
      <c r="DY102" s="221"/>
      <c r="DZ102" s="221"/>
      <c r="EA102" s="221"/>
      <c r="EB102" s="221"/>
      <c r="EC102" s="221"/>
      <c r="ED102" s="221"/>
      <c r="EE102" s="221"/>
      <c r="EF102" s="221"/>
      <c r="EG102" s="221"/>
      <c r="EH102" s="221"/>
      <c r="EI102" s="221"/>
      <c r="EJ102" s="221"/>
      <c r="EK102" s="221"/>
      <c r="EL102" s="221"/>
      <c r="EM102" s="221"/>
      <c r="EN102" s="221"/>
      <c r="EO102" s="221"/>
      <c r="EP102" s="221"/>
      <c r="EQ102" s="221"/>
      <c r="ER102" s="221"/>
      <c r="ES102" s="221"/>
      <c r="ET102" s="221"/>
      <c r="EU102" s="221"/>
      <c r="EV102" s="221"/>
      <c r="EW102" s="221"/>
      <c r="EX102" s="221"/>
      <c r="EY102" s="221"/>
      <c r="EZ102" s="221"/>
      <c r="FA102" s="221"/>
      <c r="FB102" s="221"/>
      <c r="FC102" s="221"/>
      <c r="FD102" s="221"/>
      <c r="FE102" s="221"/>
      <c r="FF102" s="221"/>
      <c r="FG102" s="221"/>
      <c r="FH102" s="221"/>
      <c r="FI102" s="221"/>
      <c r="FJ102" s="221"/>
      <c r="FK102" s="221"/>
      <c r="FL102" s="221"/>
      <c r="FM102" s="221"/>
      <c r="FN102" s="221"/>
      <c r="FO102" s="221"/>
      <c r="FP102" s="221"/>
      <c r="FQ102" s="221"/>
      <c r="FR102" s="221"/>
      <c r="FS102" s="221"/>
      <c r="FT102" s="221"/>
      <c r="FU102" s="221"/>
      <c r="FV102" s="221"/>
      <c r="FW102" s="221"/>
      <c r="FX102" s="221"/>
      <c r="FY102" s="221"/>
      <c r="FZ102" s="221"/>
      <c r="GA102" s="221"/>
      <c r="GB102" s="221"/>
      <c r="GC102" s="221"/>
      <c r="GD102" s="221"/>
      <c r="GE102" s="221"/>
      <c r="GF102" s="221"/>
      <c r="GG102" s="221"/>
      <c r="GH102" s="221"/>
      <c r="GI102" s="221"/>
      <c r="GJ102" s="221"/>
      <c r="GK102" s="221"/>
      <c r="GL102" s="221"/>
      <c r="GM102" s="221"/>
      <c r="GN102" s="221"/>
      <c r="GO102" s="221"/>
      <c r="GP102" s="221"/>
      <c r="GQ102" s="221"/>
      <c r="GR102" s="221"/>
      <c r="GS102" s="221"/>
      <c r="GT102" s="221"/>
      <c r="GU102" s="221"/>
      <c r="GV102" s="221"/>
      <c r="GW102" s="221"/>
      <c r="GX102" s="221"/>
      <c r="GY102" s="221"/>
      <c r="GZ102" s="221"/>
      <c r="HA102" s="221"/>
      <c r="HB102" s="221"/>
      <c r="HC102" s="221"/>
      <c r="HD102" s="221"/>
      <c r="HE102" s="221"/>
      <c r="HF102" s="221"/>
      <c r="HG102" s="221"/>
      <c r="HH102" s="221"/>
      <c r="HI102" s="221"/>
      <c r="HJ102" s="221"/>
      <c r="HK102" s="221"/>
      <c r="HL102" s="221"/>
      <c r="HM102" s="221"/>
      <c r="HN102" s="221"/>
      <c r="HO102" s="221"/>
      <c r="HP102" s="221"/>
      <c r="HQ102" s="221"/>
      <c r="HR102" s="221"/>
      <c r="HS102" s="221"/>
      <c r="HT102" s="221"/>
      <c r="HU102" s="221"/>
      <c r="HV102" s="221"/>
      <c r="HW102" s="221"/>
      <c r="HX102" s="221"/>
      <c r="HY102" s="221"/>
      <c r="HZ102" s="221"/>
      <c r="IA102" s="221"/>
      <c r="IB102" s="221"/>
      <c r="IC102" s="221"/>
      <c r="ID102" s="221"/>
      <c r="IE102" s="221"/>
      <c r="IF102" s="221"/>
      <c r="IG102" s="221"/>
      <c r="IH102" s="221"/>
      <c r="II102" s="221"/>
      <c r="IJ102" s="221"/>
      <c r="IK102" s="221"/>
      <c r="IL102" s="221"/>
      <c r="IM102" s="221"/>
      <c r="IN102" s="221"/>
      <c r="IO102" s="221"/>
      <c r="IP102" s="221"/>
      <c r="IQ102" s="221"/>
      <c r="IR102" s="221"/>
      <c r="IS102" s="221"/>
    </row>
    <row r="103" spans="2:253" x14ac:dyDescent="0.25">
      <c r="B103" s="49"/>
      <c r="C103" s="49"/>
      <c r="D103" s="49"/>
      <c r="E103" s="49"/>
      <c r="F103" s="49"/>
      <c r="G103" s="49"/>
      <c r="H103" s="49"/>
      <c r="I103" s="49"/>
      <c r="J103" s="49"/>
      <c r="K103" s="49"/>
      <c r="L103" s="49"/>
      <c r="M103" s="49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</row>
    <row r="104" spans="2:253" x14ac:dyDescent="0.25">
      <c r="B104" s="49"/>
      <c r="C104" s="49"/>
      <c r="D104" s="49"/>
      <c r="E104" s="49"/>
      <c r="F104" s="49"/>
      <c r="G104" s="49"/>
      <c r="H104" s="49"/>
      <c r="I104" s="49"/>
      <c r="J104" s="49"/>
      <c r="K104" s="49"/>
      <c r="L104" s="49"/>
      <c r="M104" s="49"/>
      <c r="FB104" s="50"/>
      <c r="FC104" s="50"/>
      <c r="FD104" s="50"/>
      <c r="FE104" s="50"/>
      <c r="FF104" s="50"/>
      <c r="FG104" s="50"/>
      <c r="FH104" s="50"/>
      <c r="FI104" s="50"/>
      <c r="FJ104" s="50"/>
      <c r="FK104" s="50"/>
      <c r="FL104" s="50"/>
      <c r="FM104" s="50"/>
      <c r="FN104" s="50"/>
      <c r="FO104" s="50"/>
    </row>
    <row r="105" spans="2:253" x14ac:dyDescent="0.25">
      <c r="B105" s="49"/>
      <c r="C105" s="49"/>
      <c r="D105" s="49"/>
      <c r="E105" s="49"/>
      <c r="F105" s="49"/>
      <c r="G105" s="49"/>
      <c r="H105" s="49"/>
      <c r="I105" s="49"/>
      <c r="J105" s="49"/>
      <c r="K105" s="49"/>
      <c r="L105" s="49"/>
      <c r="M105" s="49"/>
      <c r="FB105" s="50"/>
      <c r="FC105" s="50"/>
      <c r="FD105" s="50"/>
      <c r="FE105" s="50"/>
      <c r="FF105" s="50"/>
      <c r="FG105" s="50"/>
      <c r="FH105" s="50"/>
      <c r="FI105" s="50"/>
      <c r="FJ105" s="50"/>
      <c r="FK105" s="50"/>
      <c r="FL105" s="50"/>
      <c r="FM105" s="50"/>
      <c r="FN105" s="50"/>
      <c r="FO105" s="50"/>
    </row>
    <row r="106" spans="2:253" x14ac:dyDescent="0.25">
      <c r="B106" s="49"/>
      <c r="C106" s="49"/>
      <c r="D106" s="49"/>
      <c r="E106" s="49"/>
      <c r="F106" s="49"/>
      <c r="G106" s="49"/>
      <c r="H106" s="49"/>
      <c r="I106" s="49"/>
      <c r="J106" s="49"/>
      <c r="K106" s="49"/>
      <c r="L106" s="49"/>
      <c r="M106" s="49"/>
      <c r="FB106" s="47"/>
      <c r="FC106" s="47"/>
      <c r="FD106" s="47"/>
      <c r="FE106" s="50"/>
      <c r="FF106" s="50"/>
      <c r="FG106" s="50"/>
      <c r="FH106" s="50"/>
      <c r="FI106" s="50"/>
      <c r="FJ106" s="50"/>
      <c r="FK106" s="50"/>
      <c r="FL106" s="50"/>
      <c r="FM106" s="50"/>
      <c r="FN106" s="50"/>
      <c r="FO106" s="50"/>
    </row>
    <row r="107" spans="2:253" x14ac:dyDescent="0.25">
      <c r="B107" s="49"/>
      <c r="C107" s="49"/>
      <c r="D107" s="49"/>
      <c r="E107" s="49"/>
      <c r="F107" s="49"/>
      <c r="G107" s="49"/>
      <c r="H107" s="49"/>
      <c r="I107" s="49"/>
      <c r="J107" s="49"/>
      <c r="K107" s="49"/>
      <c r="L107" s="49"/>
      <c r="M107" s="49"/>
      <c r="FB107" s="47"/>
      <c r="FC107" s="47"/>
      <c r="FD107" s="47"/>
      <c r="FE107" s="50"/>
      <c r="FF107" s="50"/>
      <c r="FG107" s="50"/>
      <c r="FH107" s="50"/>
      <c r="FI107" s="50"/>
      <c r="FJ107" s="50"/>
      <c r="FK107" s="50"/>
      <c r="FL107" s="50"/>
      <c r="FM107" s="50"/>
      <c r="FN107" s="50"/>
      <c r="FO107" s="50"/>
    </row>
    <row r="108" spans="2:253" x14ac:dyDescent="0.25">
      <c r="B108" s="49"/>
      <c r="C108" s="49"/>
      <c r="D108" s="49"/>
      <c r="E108" s="49"/>
      <c r="F108" s="49"/>
      <c r="G108" s="49"/>
      <c r="H108" s="49"/>
      <c r="I108" s="49"/>
      <c r="J108" s="49"/>
      <c r="K108" s="49"/>
      <c r="L108" s="49"/>
      <c r="M108" s="49"/>
      <c r="FB108" s="47"/>
      <c r="FC108" s="47"/>
      <c r="FD108" s="47"/>
      <c r="FE108" s="50"/>
      <c r="FF108" s="50"/>
      <c r="FG108" s="50"/>
      <c r="FH108" s="50"/>
      <c r="FI108" s="50"/>
      <c r="FJ108" s="50"/>
      <c r="FK108" s="50"/>
      <c r="FL108" s="50"/>
      <c r="FM108" s="50"/>
      <c r="FN108" s="50"/>
      <c r="FO108" s="50"/>
    </row>
    <row r="109" spans="2:253" x14ac:dyDescent="0.25">
      <c r="B109" s="49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FB109" s="52"/>
      <c r="FC109" s="52"/>
      <c r="FD109" s="52"/>
      <c r="FE109" s="50"/>
      <c r="FF109" s="50"/>
      <c r="FG109" s="50"/>
      <c r="FH109" s="50"/>
      <c r="FI109" s="50"/>
      <c r="FJ109" s="50"/>
      <c r="FK109" s="50"/>
      <c r="FL109" s="50"/>
      <c r="FM109" s="50"/>
      <c r="FN109" s="50"/>
      <c r="FO109" s="50"/>
    </row>
    <row r="110" spans="2:253" x14ac:dyDescent="0.25">
      <c r="B110" s="49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FB110" s="50"/>
      <c r="FC110" s="50"/>
      <c r="FD110" s="50"/>
      <c r="FE110" s="50"/>
      <c r="FF110" s="50"/>
      <c r="FG110" s="50"/>
      <c r="FH110" s="50"/>
      <c r="FI110" s="50"/>
      <c r="FJ110" s="50"/>
      <c r="FK110" s="50"/>
      <c r="FL110" s="50"/>
      <c r="FM110" s="50"/>
      <c r="FN110" s="50"/>
      <c r="FO110" s="50"/>
    </row>
    <row r="111" spans="2:253" x14ac:dyDescent="0.25">
      <c r="B111" s="49"/>
      <c r="C111" s="49"/>
      <c r="D111" s="49"/>
      <c r="E111" s="49"/>
      <c r="F111" s="49"/>
      <c r="G111" s="49"/>
      <c r="H111" s="49"/>
      <c r="I111" s="49"/>
      <c r="J111" s="49"/>
      <c r="K111" s="49"/>
      <c r="L111" s="49"/>
      <c r="M111" s="49"/>
    </row>
    <row r="112" spans="2:253" x14ac:dyDescent="0.25">
      <c r="B112" s="49"/>
      <c r="C112" s="49"/>
      <c r="D112" s="49"/>
      <c r="E112" s="49"/>
      <c r="F112" s="49"/>
      <c r="G112" s="49"/>
      <c r="H112" s="49"/>
      <c r="I112" s="49"/>
      <c r="J112" s="49"/>
      <c r="K112" s="49"/>
      <c r="L112" s="49"/>
      <c r="M112" s="49"/>
    </row>
    <row r="113" spans="2:13" x14ac:dyDescent="0.25">
      <c r="B113" s="49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</row>
    <row r="114" spans="2:13" x14ac:dyDescent="0.25">
      <c r="B114" s="49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</row>
    <row r="115" spans="2:13" x14ac:dyDescent="0.25">
      <c r="B115" s="49"/>
      <c r="C115" s="49"/>
      <c r="D115" s="49"/>
      <c r="E115" s="49"/>
      <c r="F115" s="49"/>
      <c r="G115" s="49"/>
      <c r="H115" s="49"/>
      <c r="I115" s="49"/>
      <c r="J115" s="49"/>
      <c r="K115" s="49"/>
      <c r="L115" s="49"/>
      <c r="M115" s="49"/>
    </row>
    <row r="116" spans="2:13" x14ac:dyDescent="0.25">
      <c r="B116" s="49"/>
      <c r="C116" s="49"/>
      <c r="D116" s="49"/>
      <c r="E116" s="49"/>
      <c r="F116" s="49"/>
      <c r="G116" s="49"/>
      <c r="H116" s="49"/>
      <c r="I116" s="49"/>
      <c r="J116" s="49"/>
      <c r="K116" s="49"/>
      <c r="L116" s="49"/>
      <c r="M116" s="49"/>
    </row>
    <row r="117" spans="2:13" x14ac:dyDescent="0.25">
      <c r="B117" s="49"/>
      <c r="C117" s="49"/>
      <c r="D117" s="49"/>
      <c r="E117" s="49"/>
      <c r="F117" s="49"/>
      <c r="G117" s="49"/>
      <c r="H117" s="49"/>
      <c r="I117" s="49"/>
      <c r="J117" s="49"/>
      <c r="K117" s="49"/>
      <c r="L117" s="49"/>
      <c r="M117" s="49"/>
    </row>
    <row r="118" spans="2:13" x14ac:dyDescent="0.25">
      <c r="B118" s="49"/>
      <c r="C118" s="49"/>
      <c r="D118" s="49"/>
      <c r="E118" s="49"/>
      <c r="F118" s="49"/>
      <c r="G118" s="49"/>
      <c r="H118" s="49"/>
      <c r="I118" s="49"/>
      <c r="J118" s="49"/>
      <c r="K118" s="49"/>
      <c r="L118" s="49"/>
      <c r="M118" s="49"/>
    </row>
    <row r="119" spans="2:13" x14ac:dyDescent="0.25">
      <c r="B119" s="49"/>
      <c r="C119" s="49"/>
      <c r="D119" s="49"/>
      <c r="E119" s="49"/>
      <c r="F119" s="49"/>
      <c r="G119" s="49"/>
      <c r="H119" s="49"/>
      <c r="I119" s="49"/>
      <c r="J119" s="49"/>
      <c r="K119" s="49"/>
      <c r="L119" s="49"/>
      <c r="M119" s="49"/>
    </row>
    <row r="120" spans="2:13" x14ac:dyDescent="0.25">
      <c r="B120" s="49"/>
      <c r="C120" s="49"/>
      <c r="D120" s="49"/>
      <c r="E120" s="49"/>
      <c r="F120" s="49"/>
      <c r="G120" s="49"/>
      <c r="H120" s="49"/>
      <c r="I120" s="49"/>
      <c r="J120" s="49"/>
      <c r="K120" s="49"/>
      <c r="L120" s="49"/>
      <c r="M120" s="49"/>
    </row>
    <row r="121" spans="2:13" x14ac:dyDescent="0.25">
      <c r="B121" s="49"/>
      <c r="C121" s="49"/>
      <c r="D121" s="49"/>
      <c r="E121" s="49"/>
      <c r="F121" s="49"/>
      <c r="G121" s="49"/>
      <c r="H121" s="49"/>
      <c r="I121" s="49"/>
      <c r="J121" s="49"/>
      <c r="K121" s="49"/>
      <c r="L121" s="49"/>
      <c r="M121" s="49"/>
    </row>
    <row r="122" spans="2:13" x14ac:dyDescent="0.25">
      <c r="B122" s="49"/>
      <c r="C122" s="49"/>
      <c r="D122" s="49"/>
      <c r="E122" s="49"/>
      <c r="F122" s="49"/>
      <c r="G122" s="49"/>
      <c r="H122" s="49"/>
      <c r="I122" s="49"/>
      <c r="J122" s="49"/>
      <c r="K122" s="49"/>
      <c r="L122" s="49"/>
      <c r="M122" s="49"/>
    </row>
    <row r="123" spans="2:13" x14ac:dyDescent="0.25">
      <c r="B123" s="49"/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W268"/>
  <sheetViews>
    <sheetView showGridLines="0" workbookViewId="0">
      <selection activeCell="B6" sqref="B6"/>
    </sheetView>
  </sheetViews>
  <sheetFormatPr baseColWidth="10" defaultColWidth="11.5703125" defaultRowHeight="15" x14ac:dyDescent="0.25"/>
  <cols>
    <col min="3" max="3" width="4.28515625" customWidth="1"/>
    <col min="5" max="5" width="12.28515625" bestFit="1" customWidth="1"/>
    <col min="6" max="6" width="4" customWidth="1"/>
    <col min="9" max="9" width="15.140625" customWidth="1"/>
    <col min="10" max="10" width="4.7109375" customWidth="1"/>
    <col min="11" max="11" width="10.28515625" bestFit="1" customWidth="1"/>
    <col min="12" max="12" width="12.7109375" bestFit="1" customWidth="1"/>
    <col min="13" max="13" width="8" bestFit="1" customWidth="1"/>
    <col min="14" max="14" width="21.7109375" hidden="1" customWidth="1"/>
    <col min="15" max="15" width="4.5703125" customWidth="1"/>
    <col min="23" max="23" width="15.5703125" bestFit="1" customWidth="1"/>
  </cols>
  <sheetData>
    <row r="2" spans="1:23" ht="45.75" customHeight="1" x14ac:dyDescent="0.25">
      <c r="A2" s="53" t="s">
        <v>66</v>
      </c>
      <c r="B2" s="54" t="s">
        <v>67</v>
      </c>
      <c r="C2" s="55"/>
      <c r="D2" s="56" t="s">
        <v>68</v>
      </c>
      <c r="E2" s="56" t="s">
        <v>69</v>
      </c>
      <c r="F2" s="55"/>
      <c r="G2" s="56" t="s">
        <v>68</v>
      </c>
      <c r="H2" s="56" t="s">
        <v>83</v>
      </c>
      <c r="I2" s="57" t="s">
        <v>70</v>
      </c>
      <c r="K2" s="67" t="s">
        <v>68</v>
      </c>
      <c r="L2" s="67" t="s">
        <v>83</v>
      </c>
      <c r="M2" s="67" t="s">
        <v>67</v>
      </c>
      <c r="N2" t="s">
        <v>170</v>
      </c>
    </row>
    <row r="3" spans="1:23" x14ac:dyDescent="0.25">
      <c r="A3" s="58">
        <v>1</v>
      </c>
      <c r="B3" s="59" t="s">
        <v>71</v>
      </c>
      <c r="D3" s="60">
        <v>2003</v>
      </c>
      <c r="E3" s="192">
        <v>49411.959699781924</v>
      </c>
      <c r="G3" s="60">
        <f>YEAR(H3)</f>
        <v>2003</v>
      </c>
      <c r="H3" s="226">
        <v>37622</v>
      </c>
      <c r="I3" s="61">
        <v>7088.75</v>
      </c>
      <c r="K3">
        <v>2021</v>
      </c>
      <c r="L3" s="153" t="s">
        <v>202</v>
      </c>
      <c r="M3" t="s">
        <v>77</v>
      </c>
      <c r="N3" s="65">
        <v>6848.1768181818188</v>
      </c>
      <c r="T3" s="65"/>
      <c r="V3" s="65"/>
    </row>
    <row r="4" spans="1:23" x14ac:dyDescent="0.25">
      <c r="A4" s="58">
        <v>2</v>
      </c>
      <c r="B4" s="59" t="s">
        <v>72</v>
      </c>
      <c r="D4" s="60">
        <v>2004</v>
      </c>
      <c r="E4" s="192">
        <v>57501.991731711008</v>
      </c>
      <c r="G4" s="60">
        <f t="shared" ref="G4:G67" si="0">YEAR(H4)</f>
        <v>2003</v>
      </c>
      <c r="H4" s="226">
        <v>37653</v>
      </c>
      <c r="I4" s="61">
        <v>6942.77</v>
      </c>
      <c r="K4">
        <v>2021</v>
      </c>
      <c r="L4" s="153" t="s">
        <v>201</v>
      </c>
      <c r="M4" t="s">
        <v>76</v>
      </c>
      <c r="N4" s="65">
        <v>6744.5118181818189</v>
      </c>
      <c r="P4" s="154" t="s">
        <v>67</v>
      </c>
      <c r="Q4" s="154" t="s">
        <v>68</v>
      </c>
      <c r="R4" s="154" t="s">
        <v>83</v>
      </c>
      <c r="T4" s="65"/>
      <c r="V4" s="65"/>
      <c r="W4" s="154" t="s">
        <v>209</v>
      </c>
    </row>
    <row r="5" spans="1:23" x14ac:dyDescent="0.25">
      <c r="A5" s="58">
        <v>3</v>
      </c>
      <c r="B5" s="59" t="s">
        <v>73</v>
      </c>
      <c r="D5" s="60">
        <v>2005</v>
      </c>
      <c r="E5" s="192">
        <v>66335.828408449219</v>
      </c>
      <c r="G5" s="60">
        <f t="shared" si="0"/>
        <v>2003</v>
      </c>
      <c r="H5" s="226">
        <v>37681</v>
      </c>
      <c r="I5" s="61">
        <v>6851.04</v>
      </c>
      <c r="K5">
        <v>2021</v>
      </c>
      <c r="L5" s="153" t="s">
        <v>200</v>
      </c>
      <c r="M5" t="s">
        <v>75</v>
      </c>
      <c r="N5" s="65">
        <v>6717.3797500000001</v>
      </c>
      <c r="P5" s="155" t="str">
        <f>VLOOKUP(MAX(K3:K100),$K$3:$N$100,2,0)</f>
        <v>jul</v>
      </c>
      <c r="Q5" s="155">
        <f>MAX(K3:K100)</f>
        <v>2024</v>
      </c>
      <c r="R5" s="155" t="str">
        <f>P5&amp;"-"&amp;Q5</f>
        <v>jul-2024</v>
      </c>
      <c r="S5" t="s">
        <v>196</v>
      </c>
      <c r="T5" s="65" t="str">
        <f>VLOOKUP(MAX(K3:K100),$K$3:$N$100,3,0)</f>
        <v>Julio</v>
      </c>
      <c r="U5">
        <f>MAX(K3:K100)</f>
        <v>2024</v>
      </c>
      <c r="V5" s="193" t="str">
        <f>T5&amp;" "&amp;U5</f>
        <v>Julio 2024</v>
      </c>
      <c r="W5" s="155" t="str">
        <f>S5&amp;"-"&amp;P5&amp;" "&amp;Q5</f>
        <v>ene-jul 2024</v>
      </c>
    </row>
    <row r="6" spans="1:23" x14ac:dyDescent="0.25">
      <c r="A6" s="58">
        <v>4</v>
      </c>
      <c r="B6" s="59" t="s">
        <v>74</v>
      </c>
      <c r="D6" s="60">
        <v>2006</v>
      </c>
      <c r="E6" s="192">
        <v>75681.657797839813</v>
      </c>
      <c r="G6" s="60">
        <f t="shared" si="0"/>
        <v>2003</v>
      </c>
      <c r="H6" s="226">
        <v>37712</v>
      </c>
      <c r="I6" s="61">
        <v>6855.04</v>
      </c>
      <c r="K6">
        <v>2021</v>
      </c>
      <c r="L6" s="153" t="s">
        <v>199</v>
      </c>
      <c r="M6" t="s">
        <v>74</v>
      </c>
      <c r="N6" s="65">
        <v>6410.7487500000007</v>
      </c>
      <c r="P6" s="155" t="str">
        <f>VLOOKUP(MAX(K3:K100)-1,$K$3:$N$100,2,0)</f>
        <v>jul</v>
      </c>
      <c r="Q6" s="155">
        <f>MAX(K3:K100)-1</f>
        <v>2023</v>
      </c>
      <c r="R6" s="155" t="str">
        <f>P6&amp;"-"&amp;Q6</f>
        <v>jul-2023</v>
      </c>
      <c r="S6" t="s">
        <v>196</v>
      </c>
      <c r="T6" s="65"/>
      <c r="V6" s="65"/>
      <c r="W6" s="155" t="str">
        <f>S6&amp;"-"&amp;P6&amp;" "&amp;Q6</f>
        <v>ene-jul 2023</v>
      </c>
    </row>
    <row r="7" spans="1:23" x14ac:dyDescent="0.25">
      <c r="A7" s="58">
        <v>5</v>
      </c>
      <c r="B7" s="59" t="s">
        <v>75</v>
      </c>
      <c r="D7" s="60">
        <v>2007</v>
      </c>
      <c r="E7" s="192">
        <v>89866.048799896729</v>
      </c>
      <c r="G7" s="60">
        <f t="shared" si="0"/>
        <v>2003</v>
      </c>
      <c r="H7" s="226">
        <v>37742</v>
      </c>
      <c r="I7" s="61">
        <v>6462.22</v>
      </c>
      <c r="K7">
        <v>2021</v>
      </c>
      <c r="L7" s="153" t="s">
        <v>198</v>
      </c>
      <c r="M7" t="s">
        <v>73</v>
      </c>
      <c r="N7" s="65">
        <v>6539.7484090909093</v>
      </c>
      <c r="T7" s="65"/>
      <c r="V7" s="65"/>
    </row>
    <row r="8" spans="1:23" x14ac:dyDescent="0.25">
      <c r="A8" s="58">
        <v>6</v>
      </c>
      <c r="B8" s="59" t="s">
        <v>76</v>
      </c>
      <c r="D8" s="60">
        <v>2008</v>
      </c>
      <c r="E8" s="192">
        <v>107403.59062806917</v>
      </c>
      <c r="G8" s="60">
        <f t="shared" si="0"/>
        <v>2003</v>
      </c>
      <c r="H8" s="226">
        <v>37773</v>
      </c>
      <c r="I8" s="61">
        <v>6225.17</v>
      </c>
      <c r="K8">
        <v>2021</v>
      </c>
      <c r="L8" s="153" t="s">
        <v>197</v>
      </c>
      <c r="M8" t="s">
        <v>72</v>
      </c>
      <c r="N8" s="65">
        <v>6723.152</v>
      </c>
      <c r="T8" s="65"/>
      <c r="V8" s="65"/>
    </row>
    <row r="9" spans="1:23" x14ac:dyDescent="0.25">
      <c r="A9" s="58">
        <v>7</v>
      </c>
      <c r="B9" s="59" t="s">
        <v>77</v>
      </c>
      <c r="D9" s="60">
        <v>2009</v>
      </c>
      <c r="E9" s="192">
        <v>111030.93359014504</v>
      </c>
      <c r="G9" s="60">
        <f t="shared" si="0"/>
        <v>2003</v>
      </c>
      <c r="H9" s="226">
        <v>37803</v>
      </c>
      <c r="I9" s="61">
        <v>6010.63</v>
      </c>
      <c r="K9">
        <v>2021</v>
      </c>
      <c r="L9" s="153" t="s">
        <v>196</v>
      </c>
      <c r="M9" t="s">
        <v>71</v>
      </c>
      <c r="N9" s="65">
        <v>6902.8254999999999</v>
      </c>
      <c r="T9" s="65"/>
      <c r="V9" s="65"/>
    </row>
    <row r="10" spans="1:23" x14ac:dyDescent="0.25">
      <c r="A10" s="58">
        <v>8</v>
      </c>
      <c r="B10" s="59" t="s">
        <v>78</v>
      </c>
      <c r="D10" s="60">
        <v>2010</v>
      </c>
      <c r="E10" s="192">
        <v>129092.8834800366</v>
      </c>
      <c r="G10" s="60">
        <f t="shared" si="0"/>
        <v>2003</v>
      </c>
      <c r="H10" s="226">
        <v>37834</v>
      </c>
      <c r="I10" s="61">
        <v>6227.6</v>
      </c>
      <c r="K10">
        <v>2022</v>
      </c>
      <c r="L10" s="153" t="s">
        <v>202</v>
      </c>
      <c r="M10" t="s">
        <v>77</v>
      </c>
      <c r="N10" s="65">
        <v>6868.3819047619063</v>
      </c>
      <c r="T10" s="65"/>
      <c r="V10" s="65"/>
    </row>
    <row r="11" spans="1:23" x14ac:dyDescent="0.25">
      <c r="A11" s="58">
        <v>9</v>
      </c>
      <c r="B11" s="59" t="s">
        <v>79</v>
      </c>
      <c r="D11" s="60">
        <v>2011</v>
      </c>
      <c r="E11" s="192">
        <v>141486.44939257129</v>
      </c>
      <c r="G11" s="60">
        <f t="shared" si="0"/>
        <v>2003</v>
      </c>
      <c r="H11" s="226">
        <v>37865</v>
      </c>
      <c r="I11" s="61">
        <v>6218.07</v>
      </c>
      <c r="K11">
        <v>2022</v>
      </c>
      <c r="L11" s="153" t="s">
        <v>201</v>
      </c>
      <c r="M11" t="s">
        <v>76</v>
      </c>
      <c r="N11" s="65">
        <v>6858.1115909090913</v>
      </c>
      <c r="T11" s="65"/>
      <c r="V11" s="65"/>
    </row>
    <row r="12" spans="1:23" x14ac:dyDescent="0.25">
      <c r="A12" s="58">
        <v>10</v>
      </c>
      <c r="B12" s="59" t="s">
        <v>80</v>
      </c>
      <c r="D12" s="60">
        <v>2012</v>
      </c>
      <c r="E12" s="192">
        <v>147225.50609466466</v>
      </c>
      <c r="G12" s="60">
        <f t="shared" si="0"/>
        <v>2003</v>
      </c>
      <c r="H12" s="226">
        <v>37895</v>
      </c>
      <c r="I12" s="61">
        <v>6206.46</v>
      </c>
      <c r="K12">
        <v>2022</v>
      </c>
      <c r="L12" s="153" t="s">
        <v>200</v>
      </c>
      <c r="M12" t="s">
        <v>75</v>
      </c>
      <c r="N12" s="65">
        <v>6852.8014285714289</v>
      </c>
      <c r="T12" s="65"/>
      <c r="V12" s="65"/>
    </row>
    <row r="13" spans="1:23" x14ac:dyDescent="0.25">
      <c r="A13" s="58">
        <v>11</v>
      </c>
      <c r="B13" s="59" t="s">
        <v>81</v>
      </c>
      <c r="D13" s="60">
        <v>2013</v>
      </c>
      <c r="E13" s="192">
        <v>166350.80510745419</v>
      </c>
      <c r="G13" s="60">
        <f t="shared" si="0"/>
        <v>2003</v>
      </c>
      <c r="H13" s="226">
        <v>37926</v>
      </c>
      <c r="I13" s="61">
        <v>6155.65</v>
      </c>
      <c r="K13">
        <v>2022</v>
      </c>
      <c r="L13" s="153" t="s">
        <v>199</v>
      </c>
      <c r="M13" t="s">
        <v>74</v>
      </c>
      <c r="N13" s="65">
        <v>6851.9389473684205</v>
      </c>
      <c r="T13" s="65"/>
      <c r="V13" s="65"/>
    </row>
    <row r="14" spans="1:23" x14ac:dyDescent="0.25">
      <c r="A14" s="62">
        <v>12</v>
      </c>
      <c r="B14" s="63" t="s">
        <v>82</v>
      </c>
      <c r="D14" s="60">
        <v>2014</v>
      </c>
      <c r="E14" s="192">
        <v>180174.06096624577</v>
      </c>
      <c r="G14" s="60">
        <f t="shared" si="0"/>
        <v>2003</v>
      </c>
      <c r="H14" s="226">
        <v>37956</v>
      </c>
      <c r="I14" s="61">
        <v>5982.66</v>
      </c>
      <c r="K14">
        <v>2022</v>
      </c>
      <c r="L14" s="153" t="s">
        <v>198</v>
      </c>
      <c r="M14" t="s">
        <v>73</v>
      </c>
      <c r="N14" s="65">
        <v>6962.944130434782</v>
      </c>
      <c r="T14" s="65"/>
      <c r="V14" s="65"/>
    </row>
    <row r="15" spans="1:23" x14ac:dyDescent="0.25">
      <c r="D15" s="60">
        <v>2015</v>
      </c>
      <c r="E15" s="192">
        <v>188477.32697742901</v>
      </c>
      <c r="G15" s="60">
        <f t="shared" si="0"/>
        <v>2004</v>
      </c>
      <c r="H15" s="226">
        <v>37987</v>
      </c>
      <c r="I15" s="61">
        <v>6190.4761904761908</v>
      </c>
      <c r="K15">
        <v>2022</v>
      </c>
      <c r="L15" s="153" t="s">
        <v>197</v>
      </c>
      <c r="M15" t="s">
        <v>72</v>
      </c>
      <c r="N15" s="65">
        <v>6966.1513157894742</v>
      </c>
      <c r="T15" s="65"/>
      <c r="V15" s="65"/>
    </row>
    <row r="16" spans="1:23" x14ac:dyDescent="0.25">
      <c r="D16" s="60">
        <v>2016</v>
      </c>
      <c r="E16" s="192">
        <v>204647.27307504832</v>
      </c>
      <c r="G16" s="60">
        <f t="shared" si="0"/>
        <v>2004</v>
      </c>
      <c r="H16" s="226">
        <v>38018</v>
      </c>
      <c r="I16" s="61">
        <v>6038.35</v>
      </c>
      <c r="K16">
        <v>2022</v>
      </c>
      <c r="L16" s="153" t="s">
        <v>196</v>
      </c>
      <c r="M16" t="s">
        <v>71</v>
      </c>
      <c r="N16" s="65">
        <v>6986.9590476190479</v>
      </c>
      <c r="T16" s="65"/>
      <c r="V16" s="65"/>
    </row>
    <row r="17" spans="4:22" x14ac:dyDescent="0.25">
      <c r="D17" s="60">
        <v>2017</v>
      </c>
      <c r="E17" s="192">
        <v>219122.27720283097</v>
      </c>
      <c r="G17" s="60">
        <f t="shared" si="0"/>
        <v>2004</v>
      </c>
      <c r="H17" s="226">
        <v>38047</v>
      </c>
      <c r="I17" s="61">
        <v>5974.636363636364</v>
      </c>
      <c r="K17">
        <v>2023</v>
      </c>
      <c r="L17" s="153" t="s">
        <v>202</v>
      </c>
      <c r="M17" t="s">
        <v>77</v>
      </c>
      <c r="N17" s="65">
        <v>7272.6780952380959</v>
      </c>
      <c r="T17" s="65"/>
      <c r="V17" s="65"/>
    </row>
    <row r="18" spans="4:22" x14ac:dyDescent="0.25">
      <c r="D18" s="60">
        <v>2018</v>
      </c>
      <c r="E18" s="192">
        <v>230576.47747041125</v>
      </c>
      <c r="G18" s="60">
        <f t="shared" si="0"/>
        <v>2004</v>
      </c>
      <c r="H18" s="226">
        <v>38078</v>
      </c>
      <c r="I18" s="61">
        <v>5730.5</v>
      </c>
      <c r="K18">
        <v>2023</v>
      </c>
      <c r="L18" s="153" t="s">
        <v>201</v>
      </c>
      <c r="M18" t="s">
        <v>76</v>
      </c>
      <c r="N18" s="65">
        <v>7251.6616666666669</v>
      </c>
      <c r="T18" s="65"/>
      <c r="V18" s="65"/>
    </row>
    <row r="19" spans="4:22" x14ac:dyDescent="0.25">
      <c r="D19" s="60">
        <v>2019</v>
      </c>
      <c r="E19" s="192">
        <v>236681.49706074136</v>
      </c>
      <c r="G19" s="60">
        <f t="shared" si="0"/>
        <v>2004</v>
      </c>
      <c r="H19" s="226">
        <v>38108</v>
      </c>
      <c r="I19" s="61">
        <v>5756.9047619047615</v>
      </c>
      <c r="K19">
        <v>2023</v>
      </c>
      <c r="L19" s="153" t="s">
        <v>200</v>
      </c>
      <c r="M19" t="s">
        <v>75</v>
      </c>
      <c r="N19" s="65">
        <v>7207.7045238095252</v>
      </c>
      <c r="T19" s="65"/>
      <c r="V19" s="65"/>
    </row>
    <row r="20" spans="4:22" x14ac:dyDescent="0.25">
      <c r="D20" s="60">
        <v>2020</v>
      </c>
      <c r="E20" s="192">
        <v>239914.72879376091</v>
      </c>
      <c r="G20" s="60">
        <f t="shared" si="0"/>
        <v>2004</v>
      </c>
      <c r="H20" s="226">
        <v>38139</v>
      </c>
      <c r="I20" s="61">
        <v>5922.272727272727</v>
      </c>
      <c r="K20">
        <v>2023</v>
      </c>
      <c r="L20" s="153" t="s">
        <v>199</v>
      </c>
      <c r="M20" t="s">
        <v>74</v>
      </c>
      <c r="N20" s="65">
        <v>7173.0261111111104</v>
      </c>
      <c r="S20" s="65"/>
      <c r="T20" s="65"/>
      <c r="V20" s="65"/>
    </row>
    <row r="21" spans="4:22" x14ac:dyDescent="0.25">
      <c r="D21" s="60">
        <v>2021</v>
      </c>
      <c r="E21" s="192">
        <v>270633.89619649464</v>
      </c>
      <c r="G21" s="60">
        <f t="shared" si="0"/>
        <v>2004</v>
      </c>
      <c r="H21" s="226">
        <v>38169</v>
      </c>
      <c r="I21" s="61">
        <v>5903.409090909091</v>
      </c>
      <c r="K21">
        <v>2023</v>
      </c>
      <c r="L21" s="153" t="s">
        <v>198</v>
      </c>
      <c r="M21" t="s">
        <v>73</v>
      </c>
      <c r="N21" s="65">
        <v>7184.7078260869566</v>
      </c>
      <c r="S21" s="65"/>
      <c r="T21" s="65"/>
      <c r="V21" s="65"/>
    </row>
    <row r="22" spans="4:22" x14ac:dyDescent="0.25">
      <c r="D22" s="60">
        <v>2022</v>
      </c>
      <c r="E22" s="192">
        <v>292946.78898127569</v>
      </c>
      <c r="G22" s="60">
        <f t="shared" si="0"/>
        <v>2004</v>
      </c>
      <c r="H22" s="226">
        <v>38200</v>
      </c>
      <c r="I22" s="61">
        <v>5908.818181818182</v>
      </c>
      <c r="K22">
        <v>2023</v>
      </c>
      <c r="L22" s="153" t="s">
        <v>197</v>
      </c>
      <c r="M22" t="s">
        <v>72</v>
      </c>
      <c r="N22" s="65">
        <v>7292.0576315789476</v>
      </c>
      <c r="S22" s="65"/>
      <c r="V22" s="65"/>
    </row>
    <row r="23" spans="4:22" x14ac:dyDescent="0.25">
      <c r="D23" s="60">
        <v>2023</v>
      </c>
      <c r="E23" s="192">
        <v>313094.9283837775</v>
      </c>
      <c r="F23" s="65"/>
      <c r="G23" s="60">
        <f t="shared" si="0"/>
        <v>2004</v>
      </c>
      <c r="H23" s="226">
        <v>38231</v>
      </c>
      <c r="I23" s="61">
        <v>5919.333333333333</v>
      </c>
      <c r="K23">
        <v>2023</v>
      </c>
      <c r="L23" s="153" t="s">
        <v>196</v>
      </c>
      <c r="M23" t="s">
        <v>71</v>
      </c>
      <c r="N23" s="65">
        <v>7373.170681818181</v>
      </c>
    </row>
    <row r="24" spans="4:22" x14ac:dyDescent="0.25">
      <c r="D24" s="60">
        <v>2024</v>
      </c>
      <c r="E24" s="192">
        <v>334302.3766856193</v>
      </c>
      <c r="G24" s="60">
        <f t="shared" si="0"/>
        <v>2004</v>
      </c>
      <c r="H24" s="226">
        <v>38261</v>
      </c>
      <c r="I24" s="61">
        <v>5995</v>
      </c>
      <c r="K24">
        <v>2024</v>
      </c>
      <c r="L24" s="153" t="s">
        <v>202</v>
      </c>
      <c r="M24" t="s">
        <v>77</v>
      </c>
      <c r="N24" s="65">
        <v>7558.5665217391306</v>
      </c>
    </row>
    <row r="25" spans="4:22" x14ac:dyDescent="0.25">
      <c r="G25" s="60">
        <f t="shared" si="0"/>
        <v>2004</v>
      </c>
      <c r="H25" s="226">
        <v>38292</v>
      </c>
      <c r="I25" s="61">
        <v>6100</v>
      </c>
      <c r="K25">
        <v>2024</v>
      </c>
      <c r="L25" s="153" t="s">
        <v>201</v>
      </c>
      <c r="M25" t="s">
        <v>76</v>
      </c>
      <c r="N25" s="65">
        <v>7529.649736842106</v>
      </c>
    </row>
    <row r="26" spans="4:22" x14ac:dyDescent="0.25">
      <c r="F26" s="64"/>
      <c r="G26" s="60">
        <f t="shared" si="0"/>
        <v>2004</v>
      </c>
      <c r="H26" s="226">
        <v>38322</v>
      </c>
      <c r="I26" s="61">
        <v>6185.227272727273</v>
      </c>
      <c r="J26" s="64"/>
      <c r="K26">
        <v>2024</v>
      </c>
      <c r="L26" s="153" t="s">
        <v>200</v>
      </c>
      <c r="M26" t="s">
        <v>75</v>
      </c>
      <c r="N26" s="65">
        <v>7506.9517499999993</v>
      </c>
    </row>
    <row r="27" spans="4:22" x14ac:dyDescent="0.25">
      <c r="G27" s="60">
        <f t="shared" si="0"/>
        <v>2005</v>
      </c>
      <c r="H27" s="226">
        <v>38353</v>
      </c>
      <c r="I27" s="61">
        <v>6276.666666666667</v>
      </c>
      <c r="K27">
        <v>2024</v>
      </c>
      <c r="L27" s="153" t="s">
        <v>199</v>
      </c>
      <c r="M27" t="s">
        <v>74</v>
      </c>
      <c r="N27" s="65">
        <v>7405.4070454545454</v>
      </c>
    </row>
    <row r="28" spans="4:22" x14ac:dyDescent="0.25">
      <c r="G28" s="60">
        <f t="shared" si="0"/>
        <v>2005</v>
      </c>
      <c r="H28" s="226">
        <v>38384</v>
      </c>
      <c r="I28" s="61">
        <v>6311</v>
      </c>
      <c r="K28">
        <v>2024</v>
      </c>
      <c r="L28" s="153" t="s">
        <v>198</v>
      </c>
      <c r="M28" t="s">
        <v>73</v>
      </c>
      <c r="N28" s="65">
        <v>7317.5874999999996</v>
      </c>
    </row>
    <row r="29" spans="4:22" x14ac:dyDescent="0.25">
      <c r="G29" s="60">
        <f t="shared" si="0"/>
        <v>2005</v>
      </c>
      <c r="H29" s="226">
        <v>38412</v>
      </c>
      <c r="I29" s="61">
        <v>6262.25</v>
      </c>
      <c r="K29">
        <v>2024</v>
      </c>
      <c r="L29" s="153" t="s">
        <v>197</v>
      </c>
      <c r="M29" t="s">
        <v>72</v>
      </c>
      <c r="N29" s="65">
        <v>7285.0480952380958</v>
      </c>
    </row>
    <row r="30" spans="4:22" x14ac:dyDescent="0.25">
      <c r="G30" s="60">
        <f t="shared" si="0"/>
        <v>2005</v>
      </c>
      <c r="H30" s="226">
        <v>38443</v>
      </c>
      <c r="I30" s="61">
        <v>6267.75</v>
      </c>
      <c r="K30">
        <v>2024</v>
      </c>
      <c r="L30" s="153" t="s">
        <v>196</v>
      </c>
      <c r="M30" t="s">
        <v>71</v>
      </c>
      <c r="N30" s="65">
        <v>7282.9988636363632</v>
      </c>
    </row>
    <row r="31" spans="4:22" x14ac:dyDescent="0.25">
      <c r="G31" s="60">
        <f t="shared" si="0"/>
        <v>2005</v>
      </c>
      <c r="H31" s="226">
        <v>38473</v>
      </c>
      <c r="I31" s="61">
        <v>6242.727272727273</v>
      </c>
    </row>
    <row r="32" spans="4:22" x14ac:dyDescent="0.25">
      <c r="G32" s="60">
        <f t="shared" si="0"/>
        <v>2005</v>
      </c>
      <c r="H32" s="226">
        <v>38504</v>
      </c>
      <c r="I32" s="61">
        <v>6129.318181818182</v>
      </c>
    </row>
    <row r="33" spans="7:9" x14ac:dyDescent="0.25">
      <c r="G33" s="60">
        <f t="shared" si="0"/>
        <v>2005</v>
      </c>
      <c r="H33" s="226">
        <v>38534</v>
      </c>
      <c r="I33" s="61">
        <v>6020.4761904761908</v>
      </c>
    </row>
    <row r="34" spans="7:9" x14ac:dyDescent="0.25">
      <c r="G34" s="60">
        <f t="shared" si="0"/>
        <v>2005</v>
      </c>
      <c r="H34" s="226">
        <v>38565</v>
      </c>
      <c r="I34" s="61">
        <v>5996.818181818182</v>
      </c>
    </row>
    <row r="35" spans="7:9" x14ac:dyDescent="0.25">
      <c r="G35" s="60">
        <f t="shared" si="0"/>
        <v>2005</v>
      </c>
      <c r="H35" s="226">
        <v>38596</v>
      </c>
      <c r="I35" s="61">
        <v>6110.2380952380954</v>
      </c>
    </row>
    <row r="36" spans="7:9" x14ac:dyDescent="0.25">
      <c r="G36" s="60">
        <f t="shared" si="0"/>
        <v>2005</v>
      </c>
      <c r="H36" s="226">
        <v>38626</v>
      </c>
      <c r="I36" s="61">
        <v>6118.8095238095239</v>
      </c>
    </row>
    <row r="37" spans="7:9" x14ac:dyDescent="0.25">
      <c r="G37" s="60">
        <f t="shared" si="0"/>
        <v>2005</v>
      </c>
      <c r="H37" s="226">
        <v>38657</v>
      </c>
      <c r="I37" s="61">
        <v>6127.5</v>
      </c>
    </row>
    <row r="38" spans="7:9" x14ac:dyDescent="0.25">
      <c r="G38" s="60">
        <f t="shared" si="0"/>
        <v>2005</v>
      </c>
      <c r="H38" s="226">
        <v>38687</v>
      </c>
      <c r="I38" s="61">
        <v>6109.5238095238092</v>
      </c>
    </row>
    <row r="39" spans="7:9" x14ac:dyDescent="0.25">
      <c r="G39" s="60">
        <f t="shared" si="0"/>
        <v>2006</v>
      </c>
      <c r="H39" s="226">
        <v>38718</v>
      </c>
      <c r="I39" s="61">
        <v>6125.909090909091</v>
      </c>
    </row>
    <row r="40" spans="7:9" x14ac:dyDescent="0.25">
      <c r="G40" s="60">
        <f t="shared" si="0"/>
        <v>2006</v>
      </c>
      <c r="H40" s="226">
        <v>38749</v>
      </c>
      <c r="I40" s="61">
        <v>6059</v>
      </c>
    </row>
    <row r="41" spans="7:9" x14ac:dyDescent="0.25">
      <c r="G41" s="60">
        <f t="shared" si="0"/>
        <v>2006</v>
      </c>
      <c r="H41" s="226">
        <v>38777</v>
      </c>
      <c r="I41" s="61">
        <v>5884.090909090909</v>
      </c>
    </row>
    <row r="42" spans="7:9" x14ac:dyDescent="0.25">
      <c r="G42" s="60">
        <f t="shared" si="0"/>
        <v>2006</v>
      </c>
      <c r="H42" s="226">
        <v>38808</v>
      </c>
      <c r="I42" s="61">
        <v>5796.666666666667</v>
      </c>
    </row>
    <row r="43" spans="7:9" x14ac:dyDescent="0.25">
      <c r="G43" s="60">
        <f t="shared" si="0"/>
        <v>2006</v>
      </c>
      <c r="H43" s="226">
        <v>38838</v>
      </c>
      <c r="I43" s="61">
        <v>5595.7142857142853</v>
      </c>
    </row>
    <row r="44" spans="7:9" x14ac:dyDescent="0.25">
      <c r="G44" s="60">
        <f t="shared" si="0"/>
        <v>2006</v>
      </c>
      <c r="H44" s="226">
        <v>38869</v>
      </c>
      <c r="I44" s="61">
        <v>5615.2380952380954</v>
      </c>
    </row>
    <row r="45" spans="7:9" x14ac:dyDescent="0.25">
      <c r="G45" s="60">
        <f t="shared" si="0"/>
        <v>2006</v>
      </c>
      <c r="H45" s="226">
        <v>38899</v>
      </c>
      <c r="I45" s="61">
        <v>5491.9047619047615</v>
      </c>
    </row>
    <row r="46" spans="7:9" x14ac:dyDescent="0.25">
      <c r="G46" s="60">
        <f t="shared" si="0"/>
        <v>2006</v>
      </c>
      <c r="H46" s="226">
        <v>38930</v>
      </c>
      <c r="I46" s="61">
        <v>5423.181818181818</v>
      </c>
    </row>
    <row r="47" spans="7:9" x14ac:dyDescent="0.25">
      <c r="G47" s="60">
        <f t="shared" si="0"/>
        <v>2006</v>
      </c>
      <c r="H47" s="226">
        <v>38961</v>
      </c>
      <c r="I47" s="61">
        <v>5398.25</v>
      </c>
    </row>
    <row r="48" spans="7:9" x14ac:dyDescent="0.25">
      <c r="G48" s="60">
        <f t="shared" si="0"/>
        <v>2006</v>
      </c>
      <c r="H48" s="226">
        <v>38991</v>
      </c>
      <c r="I48" s="61">
        <v>5344.772727272727</v>
      </c>
    </row>
    <row r="49" spans="7:9" x14ac:dyDescent="0.25">
      <c r="G49" s="60">
        <f t="shared" si="0"/>
        <v>2006</v>
      </c>
      <c r="H49" s="226">
        <v>39022</v>
      </c>
      <c r="I49" s="61">
        <v>5396.363636363636</v>
      </c>
    </row>
    <row r="50" spans="7:9" x14ac:dyDescent="0.25">
      <c r="G50" s="60">
        <f t="shared" si="0"/>
        <v>2006</v>
      </c>
      <c r="H50" s="226">
        <v>39052</v>
      </c>
      <c r="I50" s="61">
        <v>5313.1578947368425</v>
      </c>
    </row>
    <row r="51" spans="7:9" x14ac:dyDescent="0.25">
      <c r="G51" s="60">
        <f t="shared" si="0"/>
        <v>2007</v>
      </c>
      <c r="H51" s="226">
        <v>39083</v>
      </c>
      <c r="I51" s="61">
        <v>5200.681818181818</v>
      </c>
    </row>
    <row r="52" spans="7:9" x14ac:dyDescent="0.25">
      <c r="G52" s="60">
        <f t="shared" si="0"/>
        <v>2007</v>
      </c>
      <c r="H52" s="226">
        <v>39114</v>
      </c>
      <c r="I52" s="61">
        <v>5204</v>
      </c>
    </row>
    <row r="53" spans="7:9" x14ac:dyDescent="0.25">
      <c r="G53" s="60">
        <f t="shared" si="0"/>
        <v>2007</v>
      </c>
      <c r="H53" s="226">
        <v>39142</v>
      </c>
      <c r="I53" s="61">
        <v>5090.9523809523807</v>
      </c>
    </row>
    <row r="54" spans="7:9" x14ac:dyDescent="0.25">
      <c r="G54" s="60">
        <f t="shared" si="0"/>
        <v>2007</v>
      </c>
      <c r="H54" s="226">
        <v>39173</v>
      </c>
      <c r="I54" s="61">
        <v>5023.1578947368425</v>
      </c>
    </row>
    <row r="55" spans="7:9" x14ac:dyDescent="0.25">
      <c r="G55" s="60">
        <f t="shared" si="0"/>
        <v>2007</v>
      </c>
      <c r="H55" s="226">
        <v>39203</v>
      </c>
      <c r="I55" s="61">
        <v>5045.7142857142853</v>
      </c>
    </row>
    <row r="56" spans="7:9" x14ac:dyDescent="0.25">
      <c r="G56" s="60">
        <f t="shared" si="0"/>
        <v>2007</v>
      </c>
      <c r="H56" s="226">
        <v>39234</v>
      </c>
      <c r="I56" s="61">
        <v>5069.5</v>
      </c>
    </row>
    <row r="57" spans="7:9" x14ac:dyDescent="0.25">
      <c r="G57" s="60">
        <f t="shared" si="0"/>
        <v>2007</v>
      </c>
      <c r="H57" s="226">
        <v>39264</v>
      </c>
      <c r="I57" s="61">
        <v>5110.681818181818</v>
      </c>
    </row>
    <row r="58" spans="7:9" x14ac:dyDescent="0.25">
      <c r="G58" s="60">
        <f t="shared" si="0"/>
        <v>2007</v>
      </c>
      <c r="H58" s="226">
        <v>39295</v>
      </c>
      <c r="I58" s="61">
        <v>5096.136363636364</v>
      </c>
    </row>
    <row r="59" spans="7:9" x14ac:dyDescent="0.25">
      <c r="G59" s="60">
        <f t="shared" si="0"/>
        <v>2007</v>
      </c>
      <c r="H59" s="226">
        <v>39326</v>
      </c>
      <c r="I59" s="61">
        <v>5012.5</v>
      </c>
    </row>
    <row r="60" spans="7:9" x14ac:dyDescent="0.25">
      <c r="G60" s="60">
        <f t="shared" si="0"/>
        <v>2007</v>
      </c>
      <c r="H60" s="226">
        <v>39356</v>
      </c>
      <c r="I60" s="61">
        <v>4952.826086956522</v>
      </c>
    </row>
    <row r="61" spans="7:9" x14ac:dyDescent="0.25">
      <c r="G61" s="60">
        <f t="shared" si="0"/>
        <v>2007</v>
      </c>
      <c r="H61" s="226">
        <v>39387</v>
      </c>
      <c r="I61" s="61">
        <v>4714.318181818182</v>
      </c>
    </row>
    <row r="62" spans="7:9" x14ac:dyDescent="0.25">
      <c r="G62" s="60">
        <f t="shared" si="0"/>
        <v>2007</v>
      </c>
      <c r="H62" s="226">
        <v>39417</v>
      </c>
      <c r="I62" s="61">
        <v>4716.5</v>
      </c>
    </row>
    <row r="63" spans="7:9" x14ac:dyDescent="0.25">
      <c r="G63" s="60">
        <f t="shared" si="0"/>
        <v>2008</v>
      </c>
      <c r="H63" s="226">
        <v>39448</v>
      </c>
      <c r="I63" s="61">
        <v>4704.090909090909</v>
      </c>
    </row>
    <row r="64" spans="7:9" x14ac:dyDescent="0.25">
      <c r="G64" s="60">
        <f t="shared" si="0"/>
        <v>2008</v>
      </c>
      <c r="H64" s="226">
        <v>39479</v>
      </c>
      <c r="I64" s="61">
        <v>4672.8571428571431</v>
      </c>
    </row>
    <row r="65" spans="7:9" x14ac:dyDescent="0.25">
      <c r="G65" s="60">
        <f t="shared" si="0"/>
        <v>2008</v>
      </c>
      <c r="H65" s="226">
        <v>39508</v>
      </c>
      <c r="I65" s="61">
        <v>4524.7368421052633</v>
      </c>
    </row>
    <row r="66" spans="7:9" x14ac:dyDescent="0.25">
      <c r="G66" s="60">
        <f t="shared" si="0"/>
        <v>2008</v>
      </c>
      <c r="H66" s="226">
        <v>39539</v>
      </c>
      <c r="I66" s="61">
        <v>4274.090909090909</v>
      </c>
    </row>
    <row r="67" spans="7:9" x14ac:dyDescent="0.25">
      <c r="G67" s="60">
        <f t="shared" si="0"/>
        <v>2008</v>
      </c>
      <c r="H67" s="226">
        <v>39569</v>
      </c>
      <c r="I67" s="61">
        <v>4072.5</v>
      </c>
    </row>
    <row r="68" spans="7:9" x14ac:dyDescent="0.25">
      <c r="G68" s="60">
        <f t="shared" ref="G68:G131" si="1">YEAR(H68)</f>
        <v>2008</v>
      </c>
      <c r="H68" s="226">
        <v>39600</v>
      </c>
      <c r="I68" s="61">
        <v>3969</v>
      </c>
    </row>
    <row r="69" spans="7:9" x14ac:dyDescent="0.25">
      <c r="G69" s="60">
        <f t="shared" si="1"/>
        <v>2008</v>
      </c>
      <c r="H69" s="226">
        <v>39630</v>
      </c>
      <c r="I69" s="61">
        <v>3962.8260869565215</v>
      </c>
    </row>
    <row r="70" spans="7:9" x14ac:dyDescent="0.25">
      <c r="G70" s="60">
        <f t="shared" si="1"/>
        <v>2008</v>
      </c>
      <c r="H70" s="226">
        <v>39661</v>
      </c>
      <c r="I70" s="61">
        <v>3974.5</v>
      </c>
    </row>
    <row r="71" spans="7:9" x14ac:dyDescent="0.25">
      <c r="G71" s="60">
        <f t="shared" si="1"/>
        <v>2008</v>
      </c>
      <c r="H71" s="226">
        <v>39692</v>
      </c>
      <c r="I71" s="61">
        <v>3986.6666666666665</v>
      </c>
    </row>
    <row r="72" spans="7:9" x14ac:dyDescent="0.25">
      <c r="G72" s="60">
        <f t="shared" si="1"/>
        <v>2008</v>
      </c>
      <c r="H72" s="226">
        <v>39722</v>
      </c>
      <c r="I72" s="61">
        <v>4351.95652173913</v>
      </c>
    </row>
    <row r="73" spans="7:9" x14ac:dyDescent="0.25">
      <c r="G73" s="60">
        <f t="shared" si="1"/>
        <v>2008</v>
      </c>
      <c r="H73" s="226">
        <v>39753</v>
      </c>
      <c r="I73" s="61">
        <v>4799</v>
      </c>
    </row>
    <row r="74" spans="7:9" x14ac:dyDescent="0.25">
      <c r="G74" s="60">
        <f t="shared" si="1"/>
        <v>2008</v>
      </c>
      <c r="H74" s="226">
        <v>39783</v>
      </c>
      <c r="I74" s="61">
        <v>4874.2857142857147</v>
      </c>
    </row>
    <row r="75" spans="7:9" x14ac:dyDescent="0.25">
      <c r="G75" s="60">
        <f t="shared" si="1"/>
        <v>2009</v>
      </c>
      <c r="H75" s="226">
        <v>39814</v>
      </c>
      <c r="I75" s="61">
        <v>4978.5714285714284</v>
      </c>
    </row>
    <row r="76" spans="7:9" x14ac:dyDescent="0.25">
      <c r="G76" s="60">
        <f t="shared" si="1"/>
        <v>2009</v>
      </c>
      <c r="H76" s="226">
        <v>39845</v>
      </c>
      <c r="I76" s="61">
        <v>5085.75</v>
      </c>
    </row>
    <row r="77" spans="7:9" x14ac:dyDescent="0.25">
      <c r="G77" s="60">
        <f t="shared" si="1"/>
        <v>2009</v>
      </c>
      <c r="H77" s="226">
        <v>39873</v>
      </c>
      <c r="I77" s="61">
        <v>5124.545454545455</v>
      </c>
    </row>
    <row r="78" spans="7:9" x14ac:dyDescent="0.25">
      <c r="G78" s="60">
        <f t="shared" si="1"/>
        <v>2009</v>
      </c>
      <c r="H78" s="226">
        <v>39904</v>
      </c>
      <c r="I78" s="61">
        <v>5034.5</v>
      </c>
    </row>
    <row r="79" spans="7:9" x14ac:dyDescent="0.25">
      <c r="G79" s="60">
        <f t="shared" si="1"/>
        <v>2009</v>
      </c>
      <c r="H79" s="226">
        <v>39934</v>
      </c>
      <c r="I79" s="61">
        <v>5026.8421052631575</v>
      </c>
    </row>
    <row r="80" spans="7:9" x14ac:dyDescent="0.25">
      <c r="G80" s="60">
        <f t="shared" si="1"/>
        <v>2009</v>
      </c>
      <c r="H80" s="226">
        <v>39965</v>
      </c>
      <c r="I80" s="61">
        <v>5016.1904761904761</v>
      </c>
    </row>
    <row r="81" spans="7:9" x14ac:dyDescent="0.25">
      <c r="G81" s="60">
        <f t="shared" si="1"/>
        <v>2009</v>
      </c>
      <c r="H81" s="226">
        <v>39995</v>
      </c>
      <c r="I81" s="61">
        <v>4998.695652173913</v>
      </c>
    </row>
    <row r="82" spans="7:9" x14ac:dyDescent="0.25">
      <c r="G82" s="60">
        <f t="shared" si="1"/>
        <v>2009</v>
      </c>
      <c r="H82" s="226">
        <v>40026</v>
      </c>
      <c r="I82" s="61">
        <v>4944.7619047619046</v>
      </c>
    </row>
    <row r="83" spans="7:9" x14ac:dyDescent="0.25">
      <c r="G83" s="60">
        <f t="shared" si="1"/>
        <v>2009</v>
      </c>
      <c r="H83" s="226">
        <v>40057</v>
      </c>
      <c r="I83" s="61">
        <v>4923.8095238095239</v>
      </c>
    </row>
    <row r="84" spans="7:9" x14ac:dyDescent="0.25">
      <c r="G84" s="60">
        <f t="shared" si="1"/>
        <v>2009</v>
      </c>
      <c r="H84" s="226">
        <v>40087</v>
      </c>
      <c r="I84" s="61">
        <v>4870</v>
      </c>
    </row>
    <row r="85" spans="7:9" x14ac:dyDescent="0.25">
      <c r="G85" s="60">
        <f t="shared" si="1"/>
        <v>2009</v>
      </c>
      <c r="H85" s="226">
        <v>40118</v>
      </c>
      <c r="I85" s="61">
        <v>4828.5714285714284</v>
      </c>
    </row>
    <row r="86" spans="7:9" x14ac:dyDescent="0.25">
      <c r="G86" s="60">
        <f t="shared" si="1"/>
        <v>2009</v>
      </c>
      <c r="H86" s="226">
        <v>40148</v>
      </c>
      <c r="I86" s="61">
        <v>4649.0476190476193</v>
      </c>
    </row>
    <row r="87" spans="7:9" x14ac:dyDescent="0.25">
      <c r="G87" s="60">
        <f t="shared" si="1"/>
        <v>2010</v>
      </c>
      <c r="H87" s="226">
        <v>40179</v>
      </c>
      <c r="I87" s="61">
        <v>4655.5</v>
      </c>
    </row>
    <row r="88" spans="7:9" x14ac:dyDescent="0.25">
      <c r="G88" s="60">
        <f t="shared" si="1"/>
        <v>2010</v>
      </c>
      <c r="H88" s="226">
        <v>40210</v>
      </c>
      <c r="I88" s="61">
        <v>4694.75</v>
      </c>
    </row>
    <row r="89" spans="7:9" x14ac:dyDescent="0.25">
      <c r="G89" s="60">
        <f t="shared" si="1"/>
        <v>2010</v>
      </c>
      <c r="H89" s="226">
        <v>40238</v>
      </c>
      <c r="I89" s="61">
        <v>4693.909090909091</v>
      </c>
    </row>
    <row r="90" spans="7:9" x14ac:dyDescent="0.25">
      <c r="G90" s="60">
        <f t="shared" si="1"/>
        <v>2010</v>
      </c>
      <c r="H90" s="226">
        <v>40269</v>
      </c>
      <c r="I90" s="61">
        <v>4700.1000000000004</v>
      </c>
    </row>
    <row r="91" spans="7:9" x14ac:dyDescent="0.25">
      <c r="G91" s="60">
        <f t="shared" si="1"/>
        <v>2010</v>
      </c>
      <c r="H91" s="226">
        <v>40299</v>
      </c>
      <c r="I91" s="61">
        <v>4726.9523809523807</v>
      </c>
    </row>
    <row r="92" spans="7:9" x14ac:dyDescent="0.25">
      <c r="G92" s="60">
        <f t="shared" si="1"/>
        <v>2010</v>
      </c>
      <c r="H92" s="226">
        <v>40330</v>
      </c>
      <c r="I92" s="61">
        <v>4752.090909090909</v>
      </c>
    </row>
    <row r="93" spans="7:9" x14ac:dyDescent="0.25">
      <c r="G93" s="60">
        <f t="shared" si="1"/>
        <v>2010</v>
      </c>
      <c r="H93" s="226">
        <v>40360</v>
      </c>
      <c r="I93" s="61">
        <v>4757</v>
      </c>
    </row>
    <row r="94" spans="7:9" x14ac:dyDescent="0.25">
      <c r="G94" s="60">
        <f t="shared" si="1"/>
        <v>2010</v>
      </c>
      <c r="H94" s="226">
        <v>40391</v>
      </c>
      <c r="I94" s="61">
        <v>4755.772727272727</v>
      </c>
    </row>
    <row r="95" spans="7:9" x14ac:dyDescent="0.25">
      <c r="G95" s="60">
        <f t="shared" si="1"/>
        <v>2010</v>
      </c>
      <c r="H95" s="226">
        <v>40422</v>
      </c>
      <c r="I95" s="61">
        <v>4783.4761904761908</v>
      </c>
    </row>
    <row r="96" spans="7:9" x14ac:dyDescent="0.25">
      <c r="G96" s="60">
        <f t="shared" si="1"/>
        <v>2010</v>
      </c>
      <c r="H96" s="226">
        <v>40452</v>
      </c>
      <c r="I96" s="61">
        <v>4917.1428571428569</v>
      </c>
    </row>
    <row r="97" spans="7:9" x14ac:dyDescent="0.25">
      <c r="G97" s="60">
        <f t="shared" si="1"/>
        <v>2010</v>
      </c>
      <c r="H97" s="226">
        <v>40483</v>
      </c>
      <c r="I97" s="61">
        <v>4796.636363636364</v>
      </c>
    </row>
    <row r="98" spans="7:9" x14ac:dyDescent="0.25">
      <c r="G98" s="60">
        <f t="shared" si="1"/>
        <v>2010</v>
      </c>
      <c r="H98" s="226">
        <v>40513</v>
      </c>
      <c r="I98" s="61">
        <v>4570.227272727273</v>
      </c>
    </row>
    <row r="99" spans="7:9" x14ac:dyDescent="0.25">
      <c r="G99" s="60">
        <f t="shared" si="1"/>
        <v>2011</v>
      </c>
      <c r="H99" s="226">
        <v>40544</v>
      </c>
      <c r="I99" s="61">
        <v>4592.4285714285716</v>
      </c>
    </row>
    <row r="100" spans="7:9" x14ac:dyDescent="0.25">
      <c r="G100" s="60">
        <f t="shared" si="1"/>
        <v>2011</v>
      </c>
      <c r="H100" s="226">
        <v>40575</v>
      </c>
      <c r="I100" s="61">
        <v>4587.3999999999996</v>
      </c>
    </row>
    <row r="101" spans="7:9" x14ac:dyDescent="0.25">
      <c r="G101" s="60">
        <f t="shared" si="1"/>
        <v>2011</v>
      </c>
      <c r="H101" s="226">
        <v>40603</v>
      </c>
      <c r="I101" s="61">
        <v>4323.090909090909</v>
      </c>
    </row>
    <row r="102" spans="7:9" x14ac:dyDescent="0.25">
      <c r="G102" s="60">
        <f t="shared" si="1"/>
        <v>2011</v>
      </c>
      <c r="H102" s="226">
        <v>40634</v>
      </c>
      <c r="I102" s="61">
        <v>4051.1052631578946</v>
      </c>
    </row>
    <row r="103" spans="7:9" x14ac:dyDescent="0.25">
      <c r="G103" s="60">
        <f t="shared" si="1"/>
        <v>2011</v>
      </c>
      <c r="H103" s="226">
        <v>40664</v>
      </c>
      <c r="I103" s="61">
        <v>3994.3333333333335</v>
      </c>
    </row>
    <row r="104" spans="7:9" x14ac:dyDescent="0.25">
      <c r="G104" s="60">
        <f t="shared" si="1"/>
        <v>2011</v>
      </c>
      <c r="H104" s="226">
        <v>40695</v>
      </c>
      <c r="I104" s="61">
        <v>3994.9545454545455</v>
      </c>
    </row>
    <row r="105" spans="7:9" x14ac:dyDescent="0.25">
      <c r="G105" s="60">
        <f t="shared" si="1"/>
        <v>2011</v>
      </c>
      <c r="H105" s="226">
        <v>40725</v>
      </c>
      <c r="I105" s="61">
        <v>3926.0476190476193</v>
      </c>
    </row>
    <row r="106" spans="7:9" x14ac:dyDescent="0.25">
      <c r="G106" s="60">
        <f t="shared" si="1"/>
        <v>2011</v>
      </c>
      <c r="H106" s="226">
        <v>40756</v>
      </c>
      <c r="I106" s="61">
        <v>3873.0454545454545</v>
      </c>
    </row>
    <row r="107" spans="7:9" x14ac:dyDescent="0.25">
      <c r="G107" s="60">
        <f t="shared" si="1"/>
        <v>2011</v>
      </c>
      <c r="H107" s="226">
        <v>40787</v>
      </c>
      <c r="I107" s="61">
        <v>3996.5714285714284</v>
      </c>
    </row>
    <row r="108" spans="7:9" x14ac:dyDescent="0.25">
      <c r="G108" s="60">
        <f t="shared" si="1"/>
        <v>2011</v>
      </c>
      <c r="H108" s="226">
        <v>40817</v>
      </c>
      <c r="I108" s="61">
        <v>4168.4285714285716</v>
      </c>
    </row>
    <row r="109" spans="7:9" x14ac:dyDescent="0.25">
      <c r="G109" s="60">
        <f t="shared" si="1"/>
        <v>2011</v>
      </c>
      <c r="H109" s="226">
        <v>40848</v>
      </c>
      <c r="I109" s="61">
        <v>4309</v>
      </c>
    </row>
    <row r="110" spans="7:9" x14ac:dyDescent="0.25">
      <c r="G110" s="60">
        <f t="shared" si="1"/>
        <v>2011</v>
      </c>
      <c r="H110" s="226">
        <v>40878</v>
      </c>
      <c r="I110" s="61">
        <v>4431.666666666667</v>
      </c>
    </row>
    <row r="111" spans="7:9" x14ac:dyDescent="0.25">
      <c r="G111" s="60">
        <f t="shared" si="1"/>
        <v>2012</v>
      </c>
      <c r="H111" s="226">
        <v>40909</v>
      </c>
      <c r="I111" s="61">
        <v>4596.545454545455</v>
      </c>
    </row>
    <row r="112" spans="7:9" x14ac:dyDescent="0.25">
      <c r="G112" s="60">
        <f t="shared" si="1"/>
        <v>2012</v>
      </c>
      <c r="H112" s="226">
        <v>40940</v>
      </c>
      <c r="I112" s="61">
        <v>4455.2857142857147</v>
      </c>
    </row>
    <row r="113" spans="7:9" x14ac:dyDescent="0.25">
      <c r="G113" s="60">
        <f t="shared" si="1"/>
        <v>2012</v>
      </c>
      <c r="H113" s="226">
        <v>40969</v>
      </c>
      <c r="I113" s="61">
        <v>4284.0476190476193</v>
      </c>
    </row>
    <row r="114" spans="7:9" x14ac:dyDescent="0.25">
      <c r="G114" s="60">
        <f t="shared" si="1"/>
        <v>2012</v>
      </c>
      <c r="H114" s="226">
        <v>41000</v>
      </c>
      <c r="I114" s="61">
        <v>4305.4736842105267</v>
      </c>
    </row>
    <row r="115" spans="7:9" x14ac:dyDescent="0.25">
      <c r="G115" s="60">
        <f t="shared" si="1"/>
        <v>2012</v>
      </c>
      <c r="H115" s="226">
        <v>41030</v>
      </c>
      <c r="I115" s="61">
        <v>4369.1000000000004</v>
      </c>
    </row>
    <row r="116" spans="7:9" x14ac:dyDescent="0.25">
      <c r="G116" s="60">
        <f t="shared" si="1"/>
        <v>2012</v>
      </c>
      <c r="H116" s="226">
        <v>41061</v>
      </c>
      <c r="I116" s="61">
        <v>4529.8999999999996</v>
      </c>
    </row>
    <row r="117" spans="7:9" x14ac:dyDescent="0.25">
      <c r="G117" s="60">
        <f t="shared" si="1"/>
        <v>2012</v>
      </c>
      <c r="H117" s="226">
        <v>41091</v>
      </c>
      <c r="I117" s="61">
        <v>4438</v>
      </c>
    </row>
    <row r="118" spans="7:9" x14ac:dyDescent="0.25">
      <c r="G118" s="60">
        <f t="shared" si="1"/>
        <v>2012</v>
      </c>
      <c r="H118" s="226">
        <v>41122</v>
      </c>
      <c r="I118" s="61">
        <v>4411.4507894736853</v>
      </c>
    </row>
    <row r="119" spans="7:9" x14ac:dyDescent="0.25">
      <c r="G119" s="60">
        <f t="shared" si="1"/>
        <v>2012</v>
      </c>
      <c r="H119" s="226">
        <v>41153</v>
      </c>
      <c r="I119" s="61">
        <v>4424.5859999999993</v>
      </c>
    </row>
    <row r="120" spans="7:9" x14ac:dyDescent="0.25">
      <c r="G120" s="60">
        <f t="shared" si="1"/>
        <v>2012</v>
      </c>
      <c r="H120" s="226">
        <v>41183</v>
      </c>
      <c r="I120" s="61">
        <v>4455.0123913043481</v>
      </c>
    </row>
    <row r="121" spans="7:9" x14ac:dyDescent="0.25">
      <c r="G121" s="60">
        <f t="shared" si="1"/>
        <v>2012</v>
      </c>
      <c r="H121" s="226">
        <v>41214</v>
      </c>
      <c r="I121" s="61">
        <v>4460.1520454545462</v>
      </c>
    </row>
    <row r="122" spans="7:9" x14ac:dyDescent="0.25">
      <c r="G122" s="60">
        <f t="shared" si="1"/>
        <v>2012</v>
      </c>
      <c r="H122" s="226">
        <v>41244</v>
      </c>
      <c r="I122" s="61">
        <v>4288.7688888888879</v>
      </c>
    </row>
    <row r="123" spans="7:9" x14ac:dyDescent="0.25">
      <c r="G123" s="60">
        <f t="shared" si="1"/>
        <v>2013</v>
      </c>
      <c r="H123" s="226">
        <v>41275</v>
      </c>
      <c r="I123" s="61">
        <v>4187.5409090909088</v>
      </c>
    </row>
    <row r="124" spans="7:9" x14ac:dyDescent="0.25">
      <c r="G124" s="60">
        <f t="shared" si="1"/>
        <v>2013</v>
      </c>
      <c r="H124" s="226">
        <v>41306</v>
      </c>
      <c r="I124" s="61">
        <v>4024.5557500000004</v>
      </c>
    </row>
    <row r="125" spans="7:9" x14ac:dyDescent="0.25">
      <c r="G125" s="60">
        <f t="shared" si="1"/>
        <v>2013</v>
      </c>
      <c r="H125" s="226">
        <v>41334</v>
      </c>
      <c r="I125" s="61">
        <v>4002.1261111111107</v>
      </c>
    </row>
    <row r="126" spans="7:9" x14ac:dyDescent="0.25">
      <c r="G126" s="60">
        <f t="shared" si="1"/>
        <v>2013</v>
      </c>
      <c r="H126" s="226">
        <v>41365</v>
      </c>
      <c r="I126" s="61">
        <v>4096.2215909090919</v>
      </c>
    </row>
    <row r="127" spans="7:9" x14ac:dyDescent="0.25">
      <c r="G127" s="60">
        <f t="shared" si="1"/>
        <v>2013</v>
      </c>
      <c r="H127" s="226">
        <v>41395</v>
      </c>
      <c r="I127" s="61">
        <v>4197.4454999999998</v>
      </c>
    </row>
    <row r="128" spans="7:9" x14ac:dyDescent="0.25">
      <c r="G128" s="60">
        <f t="shared" si="1"/>
        <v>2013</v>
      </c>
      <c r="H128" s="226">
        <v>41426</v>
      </c>
      <c r="I128" s="61">
        <v>4403.786578947369</v>
      </c>
    </row>
    <row r="129" spans="7:9" x14ac:dyDescent="0.25">
      <c r="G129" s="60">
        <f t="shared" si="1"/>
        <v>2013</v>
      </c>
      <c r="H129" s="226">
        <v>41456</v>
      </c>
      <c r="I129" s="61">
        <v>4464.6306521739134</v>
      </c>
    </row>
    <row r="130" spans="7:9" x14ac:dyDescent="0.25">
      <c r="G130" s="60">
        <f t="shared" si="1"/>
        <v>2013</v>
      </c>
      <c r="H130" s="226">
        <v>41487</v>
      </c>
      <c r="I130" s="61">
        <v>4429.5671428571422</v>
      </c>
    </row>
    <row r="131" spans="7:9" x14ac:dyDescent="0.25">
      <c r="G131" s="60">
        <f t="shared" si="1"/>
        <v>2013</v>
      </c>
      <c r="H131" s="226">
        <v>41518</v>
      </c>
      <c r="I131" s="61">
        <v>4446.4216666666662</v>
      </c>
    </row>
    <row r="132" spans="7:9" x14ac:dyDescent="0.25">
      <c r="G132" s="60">
        <f t="shared" ref="G132:G195" si="2">YEAR(H132)</f>
        <v>2013</v>
      </c>
      <c r="H132" s="226">
        <v>41548</v>
      </c>
      <c r="I132" s="61">
        <v>4444.5984782608684</v>
      </c>
    </row>
    <row r="133" spans="7:9" x14ac:dyDescent="0.25">
      <c r="G133" s="60">
        <f t="shared" si="2"/>
        <v>2013</v>
      </c>
      <c r="H133" s="226">
        <v>41579</v>
      </c>
      <c r="I133" s="61">
        <v>4425.6828571428578</v>
      </c>
    </row>
    <row r="134" spans="7:9" x14ac:dyDescent="0.25">
      <c r="G134" s="60">
        <f t="shared" si="2"/>
        <v>2013</v>
      </c>
      <c r="H134" s="226">
        <v>41609</v>
      </c>
      <c r="I134" s="61">
        <v>4520.2962500000003</v>
      </c>
    </row>
    <row r="135" spans="7:9" x14ac:dyDescent="0.25">
      <c r="G135" s="60">
        <f t="shared" si="2"/>
        <v>2014</v>
      </c>
      <c r="H135" s="226">
        <v>41640</v>
      </c>
      <c r="I135" s="61">
        <v>4635.2174999999988</v>
      </c>
    </row>
    <row r="136" spans="7:9" x14ac:dyDescent="0.25">
      <c r="G136" s="60">
        <f t="shared" si="2"/>
        <v>2014</v>
      </c>
      <c r="H136" s="226">
        <v>41671</v>
      </c>
      <c r="I136" s="61">
        <v>4512.6452499999996</v>
      </c>
    </row>
    <row r="137" spans="7:9" x14ac:dyDescent="0.25">
      <c r="G137" s="60">
        <f t="shared" si="2"/>
        <v>2014</v>
      </c>
      <c r="H137" s="226">
        <v>41699</v>
      </c>
      <c r="I137" s="61">
        <v>4423.7776190476197</v>
      </c>
    </row>
    <row r="138" spans="7:9" x14ac:dyDescent="0.25">
      <c r="G138" s="60">
        <f t="shared" si="2"/>
        <v>2014</v>
      </c>
      <c r="H138" s="226">
        <v>41730</v>
      </c>
      <c r="I138" s="61">
        <v>4433.2267499999998</v>
      </c>
    </row>
    <row r="139" spans="7:9" x14ac:dyDescent="0.25">
      <c r="G139" s="60">
        <f t="shared" si="2"/>
        <v>2014</v>
      </c>
      <c r="H139" s="226">
        <v>41760</v>
      </c>
      <c r="I139" s="61">
        <v>4421.6336842105266</v>
      </c>
    </row>
    <row r="140" spans="7:9" x14ac:dyDescent="0.25">
      <c r="G140" s="60">
        <f t="shared" si="2"/>
        <v>2014</v>
      </c>
      <c r="H140" s="226">
        <v>41791</v>
      </c>
      <c r="I140" s="61">
        <v>4404.7650000000003</v>
      </c>
    </row>
    <row r="141" spans="7:9" x14ac:dyDescent="0.25">
      <c r="G141" s="60">
        <f t="shared" si="2"/>
        <v>2014</v>
      </c>
      <c r="H141" s="226">
        <v>41821</v>
      </c>
      <c r="I141" s="61">
        <v>4267.3069565217393</v>
      </c>
    </row>
    <row r="142" spans="7:9" x14ac:dyDescent="0.25">
      <c r="G142" s="60">
        <f t="shared" si="2"/>
        <v>2014</v>
      </c>
      <c r="H142" s="226">
        <v>41852</v>
      </c>
      <c r="I142" s="61">
        <v>4267.8544999999995</v>
      </c>
    </row>
    <row r="143" spans="7:9" x14ac:dyDescent="0.25">
      <c r="G143" s="60">
        <f t="shared" si="2"/>
        <v>2014</v>
      </c>
      <c r="H143" s="226">
        <v>41883</v>
      </c>
      <c r="I143" s="61">
        <v>4334.3785714285705</v>
      </c>
    </row>
    <row r="144" spans="7:9" x14ac:dyDescent="0.25">
      <c r="G144" s="60">
        <f t="shared" si="2"/>
        <v>2014</v>
      </c>
      <c r="H144" s="226">
        <v>41913</v>
      </c>
      <c r="I144" s="61">
        <v>4574.266304347826</v>
      </c>
    </row>
    <row r="145" spans="7:9" x14ac:dyDescent="0.25">
      <c r="G145" s="60">
        <f t="shared" si="2"/>
        <v>2014</v>
      </c>
      <c r="H145" s="226">
        <v>41944</v>
      </c>
      <c r="I145" s="61">
        <v>4641.8834999999981</v>
      </c>
    </row>
    <row r="146" spans="7:9" x14ac:dyDescent="0.25">
      <c r="G146" s="60">
        <f t="shared" si="2"/>
        <v>2014</v>
      </c>
      <c r="H146" s="226">
        <v>41974</v>
      </c>
      <c r="I146" s="61">
        <v>4629.9038095238093</v>
      </c>
    </row>
    <row r="147" spans="7:9" x14ac:dyDescent="0.25">
      <c r="G147" s="60">
        <f t="shared" si="2"/>
        <v>2015</v>
      </c>
      <c r="H147" s="226">
        <v>42005</v>
      </c>
      <c r="I147" s="61">
        <v>4753.5238095238092</v>
      </c>
    </row>
    <row r="148" spans="7:9" x14ac:dyDescent="0.25">
      <c r="G148" s="60">
        <f t="shared" si="2"/>
        <v>2015</v>
      </c>
      <c r="H148" s="226">
        <v>42036</v>
      </c>
      <c r="I148" s="61">
        <v>4760.0457499999993</v>
      </c>
    </row>
    <row r="149" spans="7:9" x14ac:dyDescent="0.25">
      <c r="G149" s="60">
        <f t="shared" si="2"/>
        <v>2015</v>
      </c>
      <c r="H149" s="226">
        <v>42064</v>
      </c>
      <c r="I149" s="61">
        <v>4765.0093181818183</v>
      </c>
    </row>
    <row r="150" spans="7:9" x14ac:dyDescent="0.25">
      <c r="G150" s="60">
        <f t="shared" si="2"/>
        <v>2015</v>
      </c>
      <c r="H150" s="226">
        <v>42095</v>
      </c>
      <c r="I150" s="61">
        <v>4962.6759999999986</v>
      </c>
    </row>
    <row r="151" spans="7:9" x14ac:dyDescent="0.25">
      <c r="G151" s="60">
        <f t="shared" si="2"/>
        <v>2015</v>
      </c>
      <c r="H151" s="226">
        <v>42125</v>
      </c>
      <c r="I151" s="61">
        <v>5069.1372222222217</v>
      </c>
    </row>
    <row r="152" spans="7:9" x14ac:dyDescent="0.25">
      <c r="G152" s="60">
        <f t="shared" si="2"/>
        <v>2015</v>
      </c>
      <c r="H152" s="226">
        <v>42156</v>
      </c>
      <c r="I152" s="61">
        <v>5136.5576190476186</v>
      </c>
    </row>
    <row r="153" spans="7:9" x14ac:dyDescent="0.25">
      <c r="G153" s="60">
        <f t="shared" si="2"/>
        <v>2015</v>
      </c>
      <c r="H153" s="226">
        <v>42186</v>
      </c>
      <c r="I153" s="61">
        <v>5151.6581818181821</v>
      </c>
    </row>
    <row r="154" spans="7:9" x14ac:dyDescent="0.25">
      <c r="G154" s="60">
        <f t="shared" si="2"/>
        <v>2015</v>
      </c>
      <c r="H154" s="226">
        <v>42217</v>
      </c>
      <c r="I154" s="61">
        <v>5262.0709523809528</v>
      </c>
    </row>
    <row r="155" spans="7:9" x14ac:dyDescent="0.25">
      <c r="G155" s="60">
        <f t="shared" si="2"/>
        <v>2015</v>
      </c>
      <c r="H155" s="226">
        <v>42248</v>
      </c>
      <c r="I155" s="61">
        <v>5506.5976190476194</v>
      </c>
    </row>
    <row r="156" spans="7:9" x14ac:dyDescent="0.25">
      <c r="G156" s="60">
        <f t="shared" si="2"/>
        <v>2015</v>
      </c>
      <c r="H156" s="226">
        <v>42278</v>
      </c>
      <c r="I156" s="61">
        <v>5650.5972727272729</v>
      </c>
    </row>
    <row r="157" spans="7:9" x14ac:dyDescent="0.25">
      <c r="G157" s="60">
        <f t="shared" si="2"/>
        <v>2015</v>
      </c>
      <c r="H157" s="226">
        <v>42309</v>
      </c>
      <c r="I157" s="61">
        <v>5638.6973809523806</v>
      </c>
    </row>
    <row r="158" spans="7:9" x14ac:dyDescent="0.25">
      <c r="G158" s="60">
        <f t="shared" si="2"/>
        <v>2015</v>
      </c>
      <c r="H158" s="226">
        <v>42339</v>
      </c>
      <c r="I158" s="61">
        <v>5802.4785714285717</v>
      </c>
    </row>
    <row r="159" spans="7:9" x14ac:dyDescent="0.25">
      <c r="G159" s="60">
        <f t="shared" si="2"/>
        <v>2016</v>
      </c>
      <c r="H159" s="226">
        <v>42370</v>
      </c>
      <c r="I159" s="61">
        <v>5907.2377500000002</v>
      </c>
    </row>
    <row r="160" spans="7:9" x14ac:dyDescent="0.25">
      <c r="G160" s="60">
        <f t="shared" si="2"/>
        <v>2016</v>
      </c>
      <c r="H160" s="226">
        <v>42401</v>
      </c>
      <c r="I160" s="61">
        <v>5792.0097499999993</v>
      </c>
    </row>
    <row r="161" spans="7:9" x14ac:dyDescent="0.25">
      <c r="G161" s="60">
        <f t="shared" si="2"/>
        <v>2016</v>
      </c>
      <c r="H161" s="226">
        <v>42430</v>
      </c>
      <c r="I161" s="61">
        <v>5694.6371428571429</v>
      </c>
    </row>
    <row r="162" spans="7:9" x14ac:dyDescent="0.25">
      <c r="G162" s="60">
        <f t="shared" si="2"/>
        <v>2016</v>
      </c>
      <c r="H162" s="226">
        <v>42461</v>
      </c>
      <c r="I162" s="61">
        <v>5567.504047619047</v>
      </c>
    </row>
    <row r="163" spans="7:9" x14ac:dyDescent="0.25">
      <c r="G163" s="60">
        <f t="shared" si="2"/>
        <v>2016</v>
      </c>
      <c r="H163" s="226">
        <v>42491</v>
      </c>
      <c r="I163" s="61">
        <v>5619.4034090909099</v>
      </c>
    </row>
    <row r="164" spans="7:9" x14ac:dyDescent="0.25">
      <c r="G164" s="60">
        <f t="shared" si="2"/>
        <v>2016</v>
      </c>
      <c r="H164" s="226">
        <v>42522</v>
      </c>
      <c r="I164" s="61">
        <v>5639.0154545454552</v>
      </c>
    </row>
    <row r="165" spans="7:9" x14ac:dyDescent="0.25">
      <c r="G165" s="60">
        <f t="shared" si="2"/>
        <v>2016</v>
      </c>
      <c r="H165" s="226">
        <v>42552</v>
      </c>
      <c r="I165" s="61">
        <v>5559.9740476190473</v>
      </c>
    </row>
    <row r="166" spans="7:9" x14ac:dyDescent="0.25">
      <c r="G166" s="60">
        <f t="shared" si="2"/>
        <v>2016</v>
      </c>
      <c r="H166" s="226">
        <v>42583</v>
      </c>
      <c r="I166" s="61">
        <v>5517.499772727273</v>
      </c>
    </row>
    <row r="167" spans="7:9" x14ac:dyDescent="0.25">
      <c r="G167" s="60">
        <f t="shared" si="2"/>
        <v>2016</v>
      </c>
      <c r="H167" s="226">
        <v>42614</v>
      </c>
      <c r="I167" s="61">
        <v>5558.0140909090906</v>
      </c>
    </row>
    <row r="168" spans="7:9" x14ac:dyDescent="0.25">
      <c r="G168" s="60">
        <f t="shared" si="2"/>
        <v>2016</v>
      </c>
      <c r="H168" s="226">
        <v>42644</v>
      </c>
      <c r="I168" s="61">
        <v>5632.5417500000003</v>
      </c>
    </row>
    <row r="169" spans="7:9" x14ac:dyDescent="0.25">
      <c r="G169" s="60">
        <f t="shared" si="2"/>
        <v>2016</v>
      </c>
      <c r="H169" s="226">
        <v>42675</v>
      </c>
      <c r="I169" s="61">
        <v>5772.7602272727272</v>
      </c>
    </row>
    <row r="170" spans="7:9" x14ac:dyDescent="0.25">
      <c r="G170" s="60">
        <f t="shared" si="2"/>
        <v>2016</v>
      </c>
      <c r="H170" s="226">
        <v>42705</v>
      </c>
      <c r="I170" s="61">
        <v>5785.8933333333343</v>
      </c>
    </row>
    <row r="171" spans="7:9" x14ac:dyDescent="0.25">
      <c r="G171" s="60">
        <f t="shared" si="2"/>
        <v>2017</v>
      </c>
      <c r="H171" s="226">
        <v>42736</v>
      </c>
      <c r="I171" s="61">
        <v>5754.4786363636376</v>
      </c>
    </row>
    <row r="172" spans="7:9" x14ac:dyDescent="0.25">
      <c r="G172" s="60">
        <f t="shared" si="2"/>
        <v>2017</v>
      </c>
      <c r="H172" s="226">
        <v>42767</v>
      </c>
      <c r="I172" s="61">
        <v>5676.7468421052636</v>
      </c>
    </row>
    <row r="173" spans="7:9" x14ac:dyDescent="0.25">
      <c r="G173" s="60">
        <f t="shared" si="2"/>
        <v>2017</v>
      </c>
      <c r="H173" s="226">
        <v>42795</v>
      </c>
      <c r="I173" s="61">
        <v>5528.5432608695646</v>
      </c>
    </row>
    <row r="174" spans="7:9" x14ac:dyDescent="0.25">
      <c r="G174" s="60">
        <f t="shared" si="2"/>
        <v>2017</v>
      </c>
      <c r="H174" s="226">
        <v>42826</v>
      </c>
      <c r="I174" s="61">
        <v>5569.53</v>
      </c>
    </row>
    <row r="175" spans="7:9" x14ac:dyDescent="0.25">
      <c r="G175" s="60">
        <f t="shared" si="2"/>
        <v>2017</v>
      </c>
      <c r="H175" s="226">
        <v>42856</v>
      </c>
      <c r="I175" s="61">
        <v>5590.9892857142868</v>
      </c>
    </row>
    <row r="176" spans="7:9" x14ac:dyDescent="0.25">
      <c r="G176" s="60">
        <f t="shared" si="2"/>
        <v>2017</v>
      </c>
      <c r="H176" s="226">
        <v>42887</v>
      </c>
      <c r="I176" s="61">
        <v>5572.091428571428</v>
      </c>
    </row>
    <row r="177" spans="7:9" x14ac:dyDescent="0.25">
      <c r="G177" s="60">
        <f t="shared" si="2"/>
        <v>2017</v>
      </c>
      <c r="H177" s="226">
        <v>42917</v>
      </c>
      <c r="I177" s="61">
        <v>5550.9911904761912</v>
      </c>
    </row>
    <row r="178" spans="7:9" x14ac:dyDescent="0.25">
      <c r="G178" s="60">
        <f t="shared" si="2"/>
        <v>2017</v>
      </c>
      <c r="H178" s="226">
        <v>42948</v>
      </c>
      <c r="I178" s="61">
        <v>5596.3193181818169</v>
      </c>
    </row>
    <row r="179" spans="7:9" x14ac:dyDescent="0.25">
      <c r="G179" s="60">
        <f t="shared" si="2"/>
        <v>2017</v>
      </c>
      <c r="H179" s="226">
        <v>42979</v>
      </c>
      <c r="I179" s="61">
        <v>5658.9171428571426</v>
      </c>
    </row>
    <row r="180" spans="7:9" x14ac:dyDescent="0.25">
      <c r="G180" s="60">
        <f t="shared" si="2"/>
        <v>2017</v>
      </c>
      <c r="H180" s="226">
        <v>43009</v>
      </c>
      <c r="I180" s="61">
        <v>5642.3221428571433</v>
      </c>
    </row>
    <row r="181" spans="7:9" x14ac:dyDescent="0.25">
      <c r="G181" s="60">
        <f t="shared" si="2"/>
        <v>2017</v>
      </c>
      <c r="H181" s="226">
        <v>43040</v>
      </c>
      <c r="I181" s="61">
        <v>5655.5127272727286</v>
      </c>
    </row>
    <row r="182" spans="7:9" x14ac:dyDescent="0.25">
      <c r="G182" s="60">
        <f t="shared" si="2"/>
        <v>2017</v>
      </c>
      <c r="H182" s="226">
        <v>43070</v>
      </c>
      <c r="I182" s="61">
        <v>5630.7594444444439</v>
      </c>
    </row>
    <row r="183" spans="7:9" x14ac:dyDescent="0.25">
      <c r="G183" s="60">
        <f t="shared" si="2"/>
        <v>2018</v>
      </c>
      <c r="H183" s="226">
        <v>43101</v>
      </c>
      <c r="I183" s="61">
        <v>5619.7988636363634</v>
      </c>
    </row>
    <row r="184" spans="7:9" x14ac:dyDescent="0.25">
      <c r="G184" s="60">
        <f t="shared" si="2"/>
        <v>2018</v>
      </c>
      <c r="H184" s="226">
        <v>43132</v>
      </c>
      <c r="I184" s="61">
        <v>5583.5902631578947</v>
      </c>
    </row>
    <row r="185" spans="7:9" x14ac:dyDescent="0.25">
      <c r="G185" s="60">
        <f t="shared" si="2"/>
        <v>2018</v>
      </c>
      <c r="H185" s="226">
        <v>43160</v>
      </c>
      <c r="I185" s="61">
        <v>5531.7945</v>
      </c>
    </row>
    <row r="186" spans="7:9" x14ac:dyDescent="0.25">
      <c r="G186" s="60">
        <f t="shared" si="2"/>
        <v>2018</v>
      </c>
      <c r="H186" s="226">
        <v>43191</v>
      </c>
      <c r="I186" s="61">
        <v>5545.9042857142867</v>
      </c>
    </row>
    <row r="187" spans="7:9" x14ac:dyDescent="0.25">
      <c r="G187" s="60">
        <f t="shared" si="2"/>
        <v>2018</v>
      </c>
      <c r="H187" s="226">
        <v>43221</v>
      </c>
      <c r="I187" s="61">
        <v>5642.4882500000003</v>
      </c>
    </row>
    <row r="188" spans="7:9" x14ac:dyDescent="0.25">
      <c r="G188" s="60">
        <f t="shared" si="2"/>
        <v>2018</v>
      </c>
      <c r="H188" s="226">
        <v>43252</v>
      </c>
      <c r="I188" s="61">
        <v>5685.003999999999</v>
      </c>
    </row>
    <row r="189" spans="7:9" x14ac:dyDescent="0.25">
      <c r="G189" s="60">
        <f t="shared" si="2"/>
        <v>2018</v>
      </c>
      <c r="H189" s="226">
        <v>43282</v>
      </c>
      <c r="I189" s="61">
        <v>5723.0275000000001</v>
      </c>
    </row>
    <row r="190" spans="7:9" x14ac:dyDescent="0.25">
      <c r="G190" s="60">
        <f t="shared" si="2"/>
        <v>2018</v>
      </c>
      <c r="H190" s="226">
        <v>43313</v>
      </c>
      <c r="I190" s="61">
        <v>5780.2654545454598</v>
      </c>
    </row>
    <row r="191" spans="7:9" x14ac:dyDescent="0.25">
      <c r="G191" s="60">
        <f t="shared" si="2"/>
        <v>2018</v>
      </c>
      <c r="H191" s="226">
        <v>43344</v>
      </c>
      <c r="I191" s="61">
        <v>5855.1445000000003</v>
      </c>
    </row>
    <row r="192" spans="7:9" x14ac:dyDescent="0.25">
      <c r="G192" s="60">
        <f t="shared" si="2"/>
        <v>2018</v>
      </c>
      <c r="H192" s="226">
        <v>43374</v>
      </c>
      <c r="I192" s="61">
        <v>5954.3156521739129</v>
      </c>
    </row>
    <row r="193" spans="7:9" x14ac:dyDescent="0.25">
      <c r="G193" s="60">
        <f t="shared" si="2"/>
        <v>2018</v>
      </c>
      <c r="H193" s="226">
        <v>43405</v>
      </c>
      <c r="I193" s="61">
        <v>5936.2461363636357</v>
      </c>
    </row>
    <row r="194" spans="7:9" x14ac:dyDescent="0.25">
      <c r="G194" s="60">
        <f t="shared" si="2"/>
        <v>2018</v>
      </c>
      <c r="H194" s="226">
        <v>43435</v>
      </c>
      <c r="I194" s="61">
        <v>5927.6755263157902</v>
      </c>
    </row>
    <row r="195" spans="7:9" x14ac:dyDescent="0.25">
      <c r="G195" s="60">
        <f t="shared" si="2"/>
        <v>2019</v>
      </c>
      <c r="H195" s="226">
        <v>43466</v>
      </c>
      <c r="I195" s="61">
        <v>6038.7336363636368</v>
      </c>
    </row>
    <row r="196" spans="7:9" x14ac:dyDescent="0.25">
      <c r="G196" s="60">
        <f t="shared" ref="G196:G259" si="3">YEAR(H196)</f>
        <v>2019</v>
      </c>
      <c r="H196" s="226">
        <v>43497</v>
      </c>
      <c r="I196" s="61">
        <v>6058.9364999999998</v>
      </c>
    </row>
    <row r="197" spans="7:9" x14ac:dyDescent="0.25">
      <c r="G197" s="60">
        <f t="shared" si="3"/>
        <v>2019</v>
      </c>
      <c r="H197" s="226">
        <v>43525</v>
      </c>
      <c r="I197" s="61">
        <v>6129.5292499999996</v>
      </c>
    </row>
    <row r="198" spans="7:9" x14ac:dyDescent="0.25">
      <c r="G198" s="60">
        <f t="shared" si="3"/>
        <v>2019</v>
      </c>
      <c r="H198" s="226">
        <v>43556</v>
      </c>
      <c r="I198" s="61">
        <v>6230.0030000000006</v>
      </c>
    </row>
    <row r="199" spans="7:9" x14ac:dyDescent="0.25">
      <c r="G199" s="60">
        <f t="shared" si="3"/>
        <v>2019</v>
      </c>
      <c r="H199" s="226">
        <v>43586</v>
      </c>
      <c r="I199" s="61">
        <v>6316.5212499999998</v>
      </c>
    </row>
    <row r="200" spans="7:9" x14ac:dyDescent="0.25">
      <c r="G200" s="60">
        <f t="shared" si="3"/>
        <v>2019</v>
      </c>
      <c r="H200" s="226">
        <v>43617</v>
      </c>
      <c r="I200" s="61">
        <v>6233.7244736842104</v>
      </c>
    </row>
    <row r="201" spans="7:9" x14ac:dyDescent="0.25">
      <c r="G201" s="60">
        <f t="shared" si="3"/>
        <v>2019</v>
      </c>
      <c r="H201" s="226">
        <v>43647</v>
      </c>
      <c r="I201" s="61">
        <v>6054.9095652173919</v>
      </c>
    </row>
    <row r="202" spans="7:9" x14ac:dyDescent="0.25">
      <c r="G202" s="60">
        <f t="shared" si="3"/>
        <v>2019</v>
      </c>
      <c r="H202" s="226">
        <v>43678</v>
      </c>
      <c r="I202" s="61">
        <v>6143.6290476190479</v>
      </c>
    </row>
    <row r="203" spans="7:9" x14ac:dyDescent="0.25">
      <c r="G203" s="60">
        <f t="shared" si="3"/>
        <v>2019</v>
      </c>
      <c r="H203" s="226">
        <v>43709</v>
      </c>
      <c r="I203" s="61">
        <v>6338.7961904761905</v>
      </c>
    </row>
    <row r="204" spans="7:9" x14ac:dyDescent="0.25">
      <c r="G204" s="60">
        <f t="shared" si="3"/>
        <v>2019</v>
      </c>
      <c r="H204" s="226">
        <v>43739</v>
      </c>
      <c r="I204" s="61">
        <v>6439.38195652174</v>
      </c>
    </row>
    <row r="205" spans="7:9" x14ac:dyDescent="0.25">
      <c r="G205" s="60">
        <f t="shared" si="3"/>
        <v>2019</v>
      </c>
      <c r="H205" s="226">
        <v>43770</v>
      </c>
      <c r="I205" s="61">
        <v>6454.8885714285725</v>
      </c>
    </row>
    <row r="206" spans="7:9" x14ac:dyDescent="0.25">
      <c r="G206" s="60">
        <f t="shared" si="3"/>
        <v>2019</v>
      </c>
      <c r="H206" s="226">
        <v>43800</v>
      </c>
      <c r="I206" s="61">
        <v>6449.6112499999999</v>
      </c>
    </row>
    <row r="207" spans="7:9" x14ac:dyDescent="0.25">
      <c r="G207" s="60">
        <f t="shared" si="3"/>
        <v>2020</v>
      </c>
      <c r="H207" s="226">
        <v>43831</v>
      </c>
      <c r="I207" s="61">
        <v>6515.7597727272723</v>
      </c>
    </row>
    <row r="208" spans="7:9" x14ac:dyDescent="0.25">
      <c r="G208" s="60">
        <f t="shared" si="3"/>
        <v>2020</v>
      </c>
      <c r="H208" s="226">
        <v>43862</v>
      </c>
      <c r="I208" s="61">
        <v>6521.4484999999995</v>
      </c>
    </row>
    <row r="209" spans="7:9" x14ac:dyDescent="0.25">
      <c r="G209" s="60">
        <f t="shared" si="3"/>
        <v>2020</v>
      </c>
      <c r="H209" s="226">
        <v>43891</v>
      </c>
      <c r="I209" s="61">
        <v>6576.6556818181816</v>
      </c>
    </row>
    <row r="210" spans="7:9" x14ac:dyDescent="0.25">
      <c r="G210" s="60">
        <f t="shared" si="3"/>
        <v>2020</v>
      </c>
      <c r="H210" s="226">
        <v>43922</v>
      </c>
      <c r="I210" s="61">
        <v>6510.1826315789476</v>
      </c>
    </row>
    <row r="211" spans="7:9" x14ac:dyDescent="0.25">
      <c r="G211" s="60">
        <f t="shared" si="3"/>
        <v>2020</v>
      </c>
      <c r="H211" s="226">
        <v>43952</v>
      </c>
      <c r="I211" s="61">
        <v>6589.564166666667</v>
      </c>
    </row>
    <row r="212" spans="7:9" x14ac:dyDescent="0.25">
      <c r="G212" s="60">
        <f t="shared" si="3"/>
        <v>2020</v>
      </c>
      <c r="H212" s="226">
        <v>43983</v>
      </c>
      <c r="I212" s="61">
        <v>6708.4919047619042</v>
      </c>
    </row>
    <row r="213" spans="7:9" x14ac:dyDescent="0.25">
      <c r="G213" s="60">
        <f t="shared" si="3"/>
        <v>2020</v>
      </c>
      <c r="H213" s="226">
        <v>44013</v>
      </c>
      <c r="I213" s="61">
        <v>6900.7300000000005</v>
      </c>
    </row>
    <row r="214" spans="7:9" x14ac:dyDescent="0.25">
      <c r="G214" s="60">
        <f t="shared" si="3"/>
        <v>2020</v>
      </c>
      <c r="H214" s="226">
        <v>44044</v>
      </c>
      <c r="I214" s="61">
        <v>6950.9492857142859</v>
      </c>
    </row>
    <row r="215" spans="7:9" x14ac:dyDescent="0.25">
      <c r="G215" s="60">
        <f t="shared" si="3"/>
        <v>2020</v>
      </c>
      <c r="H215" s="226">
        <v>44075</v>
      </c>
      <c r="I215" s="61">
        <v>6984.941904761904</v>
      </c>
    </row>
    <row r="216" spans="7:9" x14ac:dyDescent="0.25">
      <c r="G216" s="60">
        <f t="shared" si="3"/>
        <v>2020</v>
      </c>
      <c r="H216" s="226">
        <v>44105</v>
      </c>
      <c r="I216" s="61">
        <v>7018.63590909091</v>
      </c>
    </row>
    <row r="217" spans="7:9" x14ac:dyDescent="0.25">
      <c r="G217" s="60">
        <f t="shared" si="3"/>
        <v>2020</v>
      </c>
      <c r="H217" s="226">
        <v>44136</v>
      </c>
      <c r="I217" s="61">
        <v>7031.8280952380956</v>
      </c>
    </row>
    <row r="218" spans="7:9" x14ac:dyDescent="0.25">
      <c r="G218" s="60">
        <f t="shared" si="3"/>
        <v>2020</v>
      </c>
      <c r="H218" s="226">
        <v>44166</v>
      </c>
      <c r="I218" s="61">
        <v>6943.9812499999989</v>
      </c>
    </row>
    <row r="219" spans="7:9" x14ac:dyDescent="0.25">
      <c r="G219" s="60">
        <f t="shared" si="3"/>
        <v>2021</v>
      </c>
      <c r="H219" s="226">
        <v>44197</v>
      </c>
      <c r="I219" s="61">
        <v>6902.8254999999999</v>
      </c>
    </row>
    <row r="220" spans="7:9" x14ac:dyDescent="0.25">
      <c r="G220" s="60">
        <f t="shared" si="3"/>
        <v>2021</v>
      </c>
      <c r="H220" s="226">
        <v>44228</v>
      </c>
      <c r="I220" s="61">
        <v>6723.152</v>
      </c>
    </row>
    <row r="221" spans="7:9" x14ac:dyDescent="0.25">
      <c r="G221" s="60">
        <f t="shared" si="3"/>
        <v>2021</v>
      </c>
      <c r="H221" s="226">
        <v>44256</v>
      </c>
      <c r="I221" s="61">
        <v>6539.7484090909093</v>
      </c>
    </row>
    <row r="222" spans="7:9" x14ac:dyDescent="0.25">
      <c r="G222" s="60">
        <f t="shared" si="3"/>
        <v>2021</v>
      </c>
      <c r="H222" s="226">
        <v>44287</v>
      </c>
      <c r="I222" s="61">
        <v>6410.7487500000007</v>
      </c>
    </row>
    <row r="223" spans="7:9" x14ac:dyDescent="0.25">
      <c r="G223" s="60">
        <f t="shared" si="3"/>
        <v>2021</v>
      </c>
      <c r="H223" s="226">
        <v>44317</v>
      </c>
      <c r="I223" s="61">
        <v>6717.3797500000001</v>
      </c>
    </row>
    <row r="224" spans="7:9" x14ac:dyDescent="0.25">
      <c r="G224" s="60">
        <f t="shared" si="3"/>
        <v>2021</v>
      </c>
      <c r="H224" s="226">
        <v>44348</v>
      </c>
      <c r="I224" s="61">
        <v>6744.5118181818189</v>
      </c>
    </row>
    <row r="225" spans="7:9" x14ac:dyDescent="0.25">
      <c r="G225" s="60">
        <f t="shared" si="3"/>
        <v>2021</v>
      </c>
      <c r="H225" s="226">
        <v>44378</v>
      </c>
      <c r="I225" s="61">
        <v>6848.1768181818188</v>
      </c>
    </row>
    <row r="226" spans="7:9" x14ac:dyDescent="0.25">
      <c r="G226" s="60">
        <f t="shared" si="3"/>
        <v>2021</v>
      </c>
      <c r="H226" s="226">
        <v>44409</v>
      </c>
      <c r="I226" s="61">
        <v>6926.4577272727274</v>
      </c>
    </row>
    <row r="227" spans="7:9" x14ac:dyDescent="0.25">
      <c r="G227" s="60">
        <f t="shared" si="3"/>
        <v>2021</v>
      </c>
      <c r="H227" s="226">
        <v>44440</v>
      </c>
      <c r="I227" s="61">
        <v>6898.7559523809514</v>
      </c>
    </row>
    <row r="228" spans="7:9" x14ac:dyDescent="0.25">
      <c r="G228" s="60">
        <f t="shared" si="3"/>
        <v>2021</v>
      </c>
      <c r="H228" s="226">
        <v>44470</v>
      </c>
      <c r="I228" s="61">
        <v>6907.0061904761906</v>
      </c>
    </row>
    <row r="229" spans="7:9" x14ac:dyDescent="0.25">
      <c r="G229" s="60">
        <f t="shared" si="3"/>
        <v>2021</v>
      </c>
      <c r="H229" s="226">
        <v>44501</v>
      </c>
      <c r="I229" s="61">
        <v>6855.6470454545452</v>
      </c>
    </row>
    <row r="230" spans="7:9" x14ac:dyDescent="0.25">
      <c r="G230" s="60">
        <f t="shared" si="3"/>
        <v>2021</v>
      </c>
      <c r="H230" s="226">
        <v>44531</v>
      </c>
      <c r="I230" s="61">
        <v>6815.5428571428565</v>
      </c>
    </row>
    <row r="231" spans="7:9" x14ac:dyDescent="0.25">
      <c r="G231" s="60">
        <f t="shared" si="3"/>
        <v>2022</v>
      </c>
      <c r="H231" s="226">
        <v>44562</v>
      </c>
      <c r="I231" s="61">
        <v>6986.9590476190479</v>
      </c>
    </row>
    <row r="232" spans="7:9" x14ac:dyDescent="0.25">
      <c r="G232" s="60">
        <f t="shared" si="3"/>
        <v>2022</v>
      </c>
      <c r="H232" s="226">
        <v>44593</v>
      </c>
      <c r="I232" s="61">
        <v>6966.1513157894742</v>
      </c>
    </row>
    <row r="233" spans="7:9" x14ac:dyDescent="0.25">
      <c r="G233" s="60">
        <f t="shared" si="3"/>
        <v>2022</v>
      </c>
      <c r="H233" s="226">
        <v>44621</v>
      </c>
      <c r="I233" s="61">
        <v>6962.944130434782</v>
      </c>
    </row>
    <row r="234" spans="7:9" x14ac:dyDescent="0.25">
      <c r="G234" s="60">
        <f t="shared" si="3"/>
        <v>2022</v>
      </c>
      <c r="H234" s="226">
        <v>44652</v>
      </c>
      <c r="I234" s="61">
        <v>6851.9389473684205</v>
      </c>
    </row>
    <row r="235" spans="7:9" x14ac:dyDescent="0.25">
      <c r="G235" s="60">
        <f t="shared" si="3"/>
        <v>2022</v>
      </c>
      <c r="H235" s="226">
        <v>44682</v>
      </c>
      <c r="I235" s="61">
        <v>6852.8014285714289</v>
      </c>
    </row>
    <row r="236" spans="7:9" x14ac:dyDescent="0.25">
      <c r="G236" s="60">
        <f t="shared" si="3"/>
        <v>2022</v>
      </c>
      <c r="H236" s="226">
        <v>44713</v>
      </c>
      <c r="I236" s="61">
        <v>6858.1115909090913</v>
      </c>
    </row>
    <row r="237" spans="7:9" x14ac:dyDescent="0.25">
      <c r="G237" s="60">
        <f t="shared" si="3"/>
        <v>2022</v>
      </c>
      <c r="H237" s="226">
        <v>44743</v>
      </c>
      <c r="I237" s="61">
        <v>6868.3819047619063</v>
      </c>
    </row>
    <row r="238" spans="7:9" x14ac:dyDescent="0.25">
      <c r="G238" s="60">
        <f t="shared" si="3"/>
        <v>2022</v>
      </c>
      <c r="H238" s="226">
        <v>44774</v>
      </c>
      <c r="I238" s="61">
        <v>6874.4722727272738</v>
      </c>
    </row>
    <row r="239" spans="7:9" x14ac:dyDescent="0.25">
      <c r="G239" s="60">
        <f t="shared" si="3"/>
        <v>2022</v>
      </c>
      <c r="H239" s="226">
        <v>44805</v>
      </c>
      <c r="I239" s="61">
        <v>6974.2354545454546</v>
      </c>
    </row>
    <row r="240" spans="7:9" x14ac:dyDescent="0.25">
      <c r="G240" s="60">
        <f t="shared" si="3"/>
        <v>2022</v>
      </c>
      <c r="H240" s="226">
        <v>44835</v>
      </c>
      <c r="I240" s="61">
        <v>7176.8442500000001</v>
      </c>
    </row>
    <row r="241" spans="7:9" x14ac:dyDescent="0.25">
      <c r="G241" s="60">
        <f t="shared" si="3"/>
        <v>2022</v>
      </c>
      <c r="H241" s="226">
        <v>44866</v>
      </c>
      <c r="I241" s="61">
        <v>7181.5261904761901</v>
      </c>
    </row>
    <row r="242" spans="7:9" x14ac:dyDescent="0.25">
      <c r="G242" s="60">
        <f t="shared" si="3"/>
        <v>2022</v>
      </c>
      <c r="H242" s="226">
        <v>44896</v>
      </c>
      <c r="I242" s="61">
        <v>7238.6619999999984</v>
      </c>
    </row>
    <row r="243" spans="7:9" x14ac:dyDescent="0.25">
      <c r="G243" s="60">
        <f t="shared" si="3"/>
        <v>2023</v>
      </c>
      <c r="H243" s="226">
        <v>44927</v>
      </c>
      <c r="I243" s="61">
        <v>7373.170681818181</v>
      </c>
    </row>
    <row r="244" spans="7:9" x14ac:dyDescent="0.25">
      <c r="G244" s="60">
        <f t="shared" si="3"/>
        <v>2023</v>
      </c>
      <c r="H244" s="226">
        <v>44958</v>
      </c>
      <c r="I244" s="61">
        <v>7292.0576315789476</v>
      </c>
    </row>
    <row r="245" spans="7:9" x14ac:dyDescent="0.25">
      <c r="G245" s="60">
        <f t="shared" si="3"/>
        <v>2023</v>
      </c>
      <c r="H245" s="226">
        <v>44986</v>
      </c>
      <c r="I245" s="61">
        <v>7184.7078260869566</v>
      </c>
    </row>
    <row r="246" spans="7:9" x14ac:dyDescent="0.25">
      <c r="G246" s="60">
        <f t="shared" si="3"/>
        <v>2023</v>
      </c>
      <c r="H246" s="226">
        <v>45017</v>
      </c>
      <c r="I246" s="61">
        <v>7173.0261111111104</v>
      </c>
    </row>
    <row r="247" spans="7:9" x14ac:dyDescent="0.25">
      <c r="G247" s="60">
        <f t="shared" si="3"/>
        <v>2023</v>
      </c>
      <c r="H247" s="226">
        <v>45047</v>
      </c>
      <c r="I247" s="61">
        <v>7207.7045238095252</v>
      </c>
    </row>
    <row r="248" spans="7:9" x14ac:dyDescent="0.25">
      <c r="G248" s="60">
        <f t="shared" si="3"/>
        <v>2023</v>
      </c>
      <c r="H248" s="226">
        <v>45078</v>
      </c>
      <c r="I248" s="61">
        <v>7251.6616666666669</v>
      </c>
    </row>
    <row r="249" spans="7:9" x14ac:dyDescent="0.25">
      <c r="G249" s="60">
        <f t="shared" si="3"/>
        <v>2023</v>
      </c>
      <c r="H249" s="226">
        <v>45108</v>
      </c>
      <c r="I249" s="61">
        <v>7272.6780952380959</v>
      </c>
    </row>
    <row r="250" spans="7:9" x14ac:dyDescent="0.25">
      <c r="G250" s="60">
        <f t="shared" si="3"/>
        <v>2023</v>
      </c>
      <c r="H250" s="226">
        <v>45139</v>
      </c>
      <c r="I250" s="61">
        <v>7273.1797727272724</v>
      </c>
    </row>
    <row r="251" spans="7:9" x14ac:dyDescent="0.25">
      <c r="G251" s="60">
        <f t="shared" si="3"/>
        <v>2023</v>
      </c>
      <c r="H251" s="226">
        <v>45170</v>
      </c>
      <c r="I251" s="61">
        <v>7276.0522500000006</v>
      </c>
    </row>
    <row r="252" spans="7:9" x14ac:dyDescent="0.25">
      <c r="G252" s="60">
        <f t="shared" si="3"/>
        <v>2023</v>
      </c>
      <c r="H252" s="226">
        <v>45200</v>
      </c>
      <c r="I252" s="61">
        <v>7384.8424999999988</v>
      </c>
    </row>
    <row r="253" spans="7:9" x14ac:dyDescent="0.25">
      <c r="G253" s="60">
        <f t="shared" si="3"/>
        <v>2023</v>
      </c>
      <c r="H253" s="226">
        <v>45231</v>
      </c>
      <c r="I253" s="61">
        <v>7442.1713636363629</v>
      </c>
    </row>
    <row r="254" spans="7:9" x14ac:dyDescent="0.25">
      <c r="G254" s="60">
        <f t="shared" si="3"/>
        <v>2023</v>
      </c>
      <c r="H254" s="226">
        <v>45261</v>
      </c>
      <c r="I254" s="61">
        <v>7335.2122222222233</v>
      </c>
    </row>
    <row r="255" spans="7:9" x14ac:dyDescent="0.25">
      <c r="G255" s="60">
        <f t="shared" si="3"/>
        <v>2024</v>
      </c>
      <c r="H255" s="226">
        <v>45292</v>
      </c>
      <c r="I255" s="61">
        <v>7282.9988636363632</v>
      </c>
    </row>
    <row r="256" spans="7:9" x14ac:dyDescent="0.25">
      <c r="G256" s="60">
        <f t="shared" si="3"/>
        <v>2024</v>
      </c>
      <c r="H256" s="226">
        <v>45323</v>
      </c>
      <c r="I256" s="61">
        <v>7285.0480952380958</v>
      </c>
    </row>
    <row r="257" spans="7:9" x14ac:dyDescent="0.25">
      <c r="G257" s="60">
        <f t="shared" si="3"/>
        <v>2024</v>
      </c>
      <c r="H257" s="226">
        <v>45352</v>
      </c>
      <c r="I257" s="61">
        <v>7317.5874999999996</v>
      </c>
    </row>
    <row r="258" spans="7:9" x14ac:dyDescent="0.25">
      <c r="G258" s="60">
        <f t="shared" si="3"/>
        <v>2024</v>
      </c>
      <c r="H258" s="226">
        <v>45383</v>
      </c>
      <c r="I258" s="61">
        <v>7405.4070454545454</v>
      </c>
    </row>
    <row r="259" spans="7:9" x14ac:dyDescent="0.25">
      <c r="G259" s="60">
        <f t="shared" si="3"/>
        <v>2024</v>
      </c>
      <c r="H259" s="226">
        <v>45413</v>
      </c>
      <c r="I259" s="229">
        <v>7506.9517499999993</v>
      </c>
    </row>
    <row r="260" spans="7:9" x14ac:dyDescent="0.25">
      <c r="G260" s="60">
        <f t="shared" ref="G260:G261" si="4">YEAR(H260)</f>
        <v>2024</v>
      </c>
      <c r="H260" s="226">
        <v>45444</v>
      </c>
      <c r="I260" s="229">
        <v>7529.649736842106</v>
      </c>
    </row>
    <row r="261" spans="7:9" x14ac:dyDescent="0.25">
      <c r="G261" s="60">
        <f t="shared" si="4"/>
        <v>2024</v>
      </c>
      <c r="H261" s="226">
        <v>45474</v>
      </c>
      <c r="I261" s="227">
        <v>7558.5665217391306</v>
      </c>
    </row>
    <row r="262" spans="7:9" x14ac:dyDescent="0.25">
      <c r="H262" s="153"/>
    </row>
    <row r="263" spans="7:9" x14ac:dyDescent="0.25">
      <c r="H263" s="153"/>
    </row>
    <row r="264" spans="7:9" x14ac:dyDescent="0.25">
      <c r="H264" s="153"/>
    </row>
    <row r="265" spans="7:9" x14ac:dyDescent="0.25">
      <c r="H265" s="153"/>
    </row>
    <row r="266" spans="7:9" x14ac:dyDescent="0.25">
      <c r="H266" s="153"/>
    </row>
    <row r="267" spans="7:9" x14ac:dyDescent="0.25">
      <c r="H267" s="153"/>
    </row>
    <row r="268" spans="7:9" x14ac:dyDescent="0.25">
      <c r="H268" s="153"/>
    </row>
  </sheetData>
  <pageMargins left="0.7" right="0.7" top="0.75" bottom="0.75" header="0.3" footer="0.3"/>
  <pageSetup paperSize="9" orientation="portrait" horizontalDpi="1200" verticalDpi="1200" r:id="rId2"/>
  <drawing r:id="rId3"/>
  <legacyDrawing r:id="rId4"/>
  <tableParts count="1">
    <tablePart r:id="rId5"/>
  </tableParts>
  <extLst>
    <ext xmlns:x14="http://schemas.microsoft.com/office/spreadsheetml/2009/9/main" uri="{A8765BA9-456A-4dab-B4F3-ACF838C121DE}">
      <x14:slicerList>
        <x14:slicer r:id="rId6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 2 0 2 4 - 0 4 - 2 6 T 1 6 : 2 0 : 0 7 . 1 2 5 9 8 3 4 - 0 4 : 0 0 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O r d e r " > < C u s t o m C o n t e n t > < ! [ C D A T A [ C a l e n d a r i o - 2 e 5 5 e c 6 e - e c f e - 4 7 3 b - a 0 f 2 - a 7 b e c d 0 0 e 9 9 5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 C a l e n d a r i o 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 C a l e n d a r i o 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 C a l e n d a r i o 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 C a l e n d a r i o 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< / K e y > < / D i a g r a m O b j e c t K e y > < D i a g r a m O b j e c t K e y > < K e y > C o l u m n s \ A � o < / K e y > < / D i a g r a m O b j e c t K e y > < D i a g r a m O b j e c t K e y > < K e y > C o l u m n s \ N � m e r o   d e   m e s < / K e y > < / D i a g r a m O b j e c t K e y > < D i a g r a m O b j e c t K e y > < K e y > C o l u m n s \ M e s < / K e y > < / D i a g r a m O b j e c t K e y > < D i a g r a m O b j e c t K e y > < K e y > C o l u m n s \ M M M - A A A A < / K e y > < / D i a g r a m O b j e c t K e y > < D i a g r a m O b j e c t K e y > < K e y > C o l u m n s \ N � m e r o   d e   d � a   d e   l a   s e m a n a < / K e y > < / D i a g r a m O b j e c t K e y > < D i a g r a m O b j e c t K e y > < K e y > C o l u m n s \ D � a   d e   l a   s e m a n a 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 C o l u m n s \ A � o 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 m e s 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 C o l u m n s \ M e s 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 C o l u m n s \ M M M - A A A A 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 C o l u m n s \ N � m e r o   d e   d � a   d e   l a   s e m a n a 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 C o l u m n s \ D � a   d e   l a   s e m a n a 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C l i e n t W i n d o w X M L " > < C u s t o m C o n t e n t > < ! [ C D A T A [ C a l e n d a r i o - 2 e 5 5 e c 6 e - e c f e - 4 7 3 b - a 0 f 2 - a 7 b e c d 0 0 e 9 9 5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 C a l e n d a r i o - 2 e 5 5 e c 6 e - e c f e - 4 7 3 b - a 0 f 2 - a 7 b e c d 0 0 e 9 9 5 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 1 2 7 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C a l e n d a r i o - 2 e 5 5 e c 6 e - e c f e - 4 7 3 b - a 0 f 2 - a 7 b e c d 0 0 e 9 9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< / s t r i n g > < / k e y > < v a l u e > < i n t > 7 9 < / i n t > < / v a l u e > < / i t e m > < i t e m > < k e y > < s t r i n g > A � o < / s t r i n g > < / k e y > < v a l u e > < i n t > 7 4 < / i n t > < / v a l u e > < / i t e m > < i t e m > < k e y > < s t r i n g > N � m e r o   d e   m e s < / s t r i n g > < / k e y > < v a l u e > < i n t > 1 6 5 < / i n t > < / v a l u e > < / i t e m > < i t e m > < k e y > < s t r i n g > M e s < / s t r i n g > < / k e y > < v a l u e > < i n t > 7 6 < / i n t > < / v a l u e > < / i t e m > < i t e m > < k e y > < s t r i n g > M M M - A A A A < / s t r i n g > < / k e y > < v a l u e > < i n t > 1 4 1 < / i n t > < / v a l u e > < / i t e m > < i t e m > < k e y > < s t r i n g > N � m e r o   d e   d � a   d e   l a   s e m a n a < / s t r i n g > < / k e y > < v a l u e > < i n t > 2 6 0 < / i n t > < / v a l u e > < / i t e m > < i t e m > < k e y > < s t r i n g > D � a   d e   l a   s e m a n a < / s t r i n g > < / k e y > < v a l u e > < i n t > 1 7 2 < / i n t > < / v a l u e > < / i t e m > < / C o l u m n W i d t h s > < C o l u m n D i s p l a y I n d e x > < i t e m > < k e y > < s t r i n g > D a t e < / s t r i n g > < / k e y > < v a l u e > < i n t > 0 < / i n t > < / v a l u e > < / i t e m > < i t e m > < k e y > < s t r i n g > A � o < / s t r i n g > < / k e y > < v a l u e > < i n t > 1 < / i n t > < / v a l u e > < / i t e m > < i t e m > < k e y > < s t r i n g > N � m e r o   d e   m e s < / s t r i n g > < / k e y > < v a l u e > < i n t > 2 < / i n t > < / v a l u e > < / i t e m > < i t e m > < k e y > < s t r i n g > M e s < / s t r i n g > < / k e y > < v a l u e > < i n t > 3 < / i n t > < / v a l u e > < / i t e m > < i t e m > < k e y > < s t r i n g > M M M - A A A A < / s t r i n g > < / k e y > < v a l u e > < i n t > 4 < / i n t > < / v a l u e > < / i t e m > < i t e m > < k e y > < s t r i n g > N � m e r o   d e   d � a   d e   l a   s e m a n a < / s t r i n g > < / k e y > < v a l u e > < i n t > 5 < / i n t > < / v a l u e > < / i t e m > < i t e m > < k e y > < s t r i n g > D � a   d e   l a   s e m a n a 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38512B54-15E0-42CA-92D2-6678260F9AED}">
  <ds:schemaRefs/>
</ds:datastoreItem>
</file>

<file path=customXml/itemProps10.xml><?xml version="1.0" encoding="utf-8"?>
<ds:datastoreItem xmlns:ds="http://schemas.openxmlformats.org/officeDocument/2006/customXml" ds:itemID="{C88B5BDA-65CD-4546-BFEC-E1CF42D55711}">
  <ds:schemaRefs/>
</ds:datastoreItem>
</file>

<file path=customXml/itemProps11.xml><?xml version="1.0" encoding="utf-8"?>
<ds:datastoreItem xmlns:ds="http://schemas.openxmlformats.org/officeDocument/2006/customXml" ds:itemID="{39784B48-2F0D-4D5C-85AC-0F6C8D383958}">
  <ds:schemaRefs/>
</ds:datastoreItem>
</file>

<file path=customXml/itemProps12.xml><?xml version="1.0" encoding="utf-8"?>
<ds:datastoreItem xmlns:ds="http://schemas.openxmlformats.org/officeDocument/2006/customXml" ds:itemID="{E3D382D5-B01E-40AF-BCFA-6B2DCA9C802F}">
  <ds:schemaRefs/>
</ds:datastoreItem>
</file>

<file path=customXml/itemProps13.xml><?xml version="1.0" encoding="utf-8"?>
<ds:datastoreItem xmlns:ds="http://schemas.openxmlformats.org/officeDocument/2006/customXml" ds:itemID="{7CE5AB9F-EA88-4C66-B7E2-08713BEE22DD}">
  <ds:schemaRefs/>
</ds:datastoreItem>
</file>

<file path=customXml/itemProps14.xml><?xml version="1.0" encoding="utf-8"?>
<ds:datastoreItem xmlns:ds="http://schemas.openxmlformats.org/officeDocument/2006/customXml" ds:itemID="{08E51D19-2E06-4AAD-A876-484C0F00036C}">
  <ds:schemaRefs/>
</ds:datastoreItem>
</file>

<file path=customXml/itemProps15.xml><?xml version="1.0" encoding="utf-8"?>
<ds:datastoreItem xmlns:ds="http://schemas.openxmlformats.org/officeDocument/2006/customXml" ds:itemID="{9DE93DF6-EED4-443F-BEFB-DF5CA26D3E86}">
  <ds:schemaRefs/>
</ds:datastoreItem>
</file>

<file path=customXml/itemProps16.xml><?xml version="1.0" encoding="utf-8"?>
<ds:datastoreItem xmlns:ds="http://schemas.openxmlformats.org/officeDocument/2006/customXml" ds:itemID="{C0CFDE4F-EE17-40AB-BBE0-A28B70674B90}">
  <ds:schemaRefs/>
</ds:datastoreItem>
</file>

<file path=customXml/itemProps2.xml><?xml version="1.0" encoding="utf-8"?>
<ds:datastoreItem xmlns:ds="http://schemas.openxmlformats.org/officeDocument/2006/customXml" ds:itemID="{E79C05DC-125D-4105-978D-57DCAE16C8F3}">
  <ds:schemaRefs/>
</ds:datastoreItem>
</file>

<file path=customXml/itemProps3.xml><?xml version="1.0" encoding="utf-8"?>
<ds:datastoreItem xmlns:ds="http://schemas.openxmlformats.org/officeDocument/2006/customXml" ds:itemID="{3E711774-95B6-4A82-984E-8287B4BFC2D7}">
  <ds:schemaRefs/>
</ds:datastoreItem>
</file>

<file path=customXml/itemProps4.xml><?xml version="1.0" encoding="utf-8"?>
<ds:datastoreItem xmlns:ds="http://schemas.openxmlformats.org/officeDocument/2006/customXml" ds:itemID="{2B27D2BE-DB0C-442A-9B9A-319DB9737AF5}">
  <ds:schemaRefs/>
</ds:datastoreItem>
</file>

<file path=customXml/itemProps5.xml><?xml version="1.0" encoding="utf-8"?>
<ds:datastoreItem xmlns:ds="http://schemas.openxmlformats.org/officeDocument/2006/customXml" ds:itemID="{520A2E4E-0DE2-41D8-A1F3-4E044C06BDA1}">
  <ds:schemaRefs/>
</ds:datastoreItem>
</file>

<file path=customXml/itemProps6.xml><?xml version="1.0" encoding="utf-8"?>
<ds:datastoreItem xmlns:ds="http://schemas.openxmlformats.org/officeDocument/2006/customXml" ds:itemID="{445DC530-7859-4056-894E-08F6F82B9DD0}">
  <ds:schemaRefs/>
</ds:datastoreItem>
</file>

<file path=customXml/itemProps7.xml><?xml version="1.0" encoding="utf-8"?>
<ds:datastoreItem xmlns:ds="http://schemas.openxmlformats.org/officeDocument/2006/customXml" ds:itemID="{8D8841E1-42F6-43F1-9C7C-56E9C790C1FB}">
  <ds:schemaRefs/>
</ds:datastoreItem>
</file>

<file path=customXml/itemProps8.xml><?xml version="1.0" encoding="utf-8"?>
<ds:datastoreItem xmlns:ds="http://schemas.openxmlformats.org/officeDocument/2006/customXml" ds:itemID="{2C48D2A5-D46F-4402-94C2-7C771042B6BE}">
  <ds:schemaRefs/>
</ds:datastoreItem>
</file>

<file path=customXml/itemProps9.xml><?xml version="1.0" encoding="utf-8"?>
<ds:datastoreItem xmlns:ds="http://schemas.openxmlformats.org/officeDocument/2006/customXml" ds:itemID="{8C31DAE3-5F21-4DCF-A926-47905889BF68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6</vt:i4>
      </vt:variant>
    </vt:vector>
  </HeadingPairs>
  <TitlesOfParts>
    <vt:vector size="12" baseType="lpstr">
      <vt:lpstr>Informe</vt:lpstr>
      <vt:lpstr>1</vt:lpstr>
      <vt:lpstr>2</vt:lpstr>
      <vt:lpstr>CA Informe</vt:lpstr>
      <vt:lpstr>Situfin serie mensual</vt:lpstr>
      <vt:lpstr>Aux</vt:lpstr>
      <vt:lpstr>'1'!Área_de_impresión</vt:lpstr>
      <vt:lpstr>Meses</vt:lpstr>
      <vt:lpstr>PIBNOMG</vt:lpstr>
      <vt:lpstr>serie_situfin</vt:lpstr>
      <vt:lpstr>TC_mes</vt:lpstr>
      <vt:lpstr>tipo_cambio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DGPMF</dc:creator>
  <cp:lastModifiedBy>Luis Benitez</cp:lastModifiedBy>
  <dcterms:created xsi:type="dcterms:W3CDTF">2020-10-13T14:35:46Z</dcterms:created>
  <dcterms:modified xsi:type="dcterms:W3CDTF">2024-08-01T15:06:16Z</dcterms:modified>
</cp:coreProperties>
</file>