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epartamento de Coyuntura Macrofiscal\Angie\2024\Situfin\Informe\"/>
    </mc:Choice>
  </mc:AlternateContent>
  <xr:revisionPtr revIDLastSave="0" documentId="13_ncr:1_{702E0737-F32B-49F6-A377-9F7EA0484A62}" xr6:coauthVersionLast="36" xr6:coauthVersionMax="47" xr10:uidLastSave="{00000000-0000-0000-0000-000000000000}"/>
  <bookViews>
    <workbookView showSheetTabs="0" xWindow="-105" yWindow="-105" windowWidth="23250" windowHeight="1257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acentral" localSheetId="1">#REF!</definedName>
    <definedName name="acentral" localSheetId="2">#REF!</definedName>
    <definedName name="acentral" localSheetId="0">#REF!</definedName>
    <definedName name="acentral">#REF!</definedName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serie_situfin">'Situfin serie mensual'!$A$1:$JE$96</definedName>
    <definedName name="TC_mes">Aux!$H$3:$I$270</definedName>
    <definedName name="tipo_cambio">Aux!$G$3:$I$24</definedName>
  </definedNames>
  <calcPr calcId="191029"/>
  <pivotCaches>
    <pivotCache cacheId="1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</extLst>
</workbook>
</file>

<file path=xl/calcChain.xml><?xml version="1.0" encoding="utf-8"?>
<calcChain xmlns="http://schemas.openxmlformats.org/spreadsheetml/2006/main"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G260" i="3" l="1"/>
  <c r="G4" i="3" l="1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3" i="3"/>
  <c r="U37" i="10" l="1"/>
  <c r="T37" i="10"/>
  <c r="T30" i="10"/>
  <c r="U39" i="10" l="1"/>
  <c r="T39" i="10"/>
  <c r="V39" i="10" l="1"/>
  <c r="M97" i="14" l="1"/>
  <c r="L97" i="14"/>
  <c r="K97" i="14"/>
  <c r="J97" i="14"/>
  <c r="I97" i="14"/>
  <c r="H97" i="14"/>
  <c r="G97" i="14"/>
  <c r="F97" i="14"/>
  <c r="E97" i="14"/>
  <c r="D97" i="14"/>
  <c r="C97" i="14"/>
  <c r="M96" i="14"/>
  <c r="L96" i="14"/>
  <c r="K96" i="14"/>
  <c r="J96" i="14"/>
  <c r="I96" i="14"/>
  <c r="H96" i="14"/>
  <c r="G96" i="14"/>
  <c r="F96" i="14"/>
  <c r="E96" i="14"/>
  <c r="D96" i="14"/>
  <c r="C96" i="14"/>
  <c r="M95" i="14"/>
  <c r="L95" i="14"/>
  <c r="K95" i="14"/>
  <c r="J95" i="14"/>
  <c r="I95" i="14"/>
  <c r="H95" i="14"/>
  <c r="G95" i="14"/>
  <c r="F95" i="14"/>
  <c r="E95" i="14"/>
  <c r="D95" i="14"/>
  <c r="C95" i="14"/>
  <c r="M94" i="14"/>
  <c r="L94" i="14"/>
  <c r="K94" i="14"/>
  <c r="J94" i="14"/>
  <c r="I94" i="14"/>
  <c r="H94" i="14"/>
  <c r="G94" i="14"/>
  <c r="F94" i="14"/>
  <c r="E94" i="14"/>
  <c r="D94" i="14"/>
  <c r="C94" i="14"/>
  <c r="M93" i="14"/>
  <c r="L93" i="14"/>
  <c r="K93" i="14"/>
  <c r="J93" i="14"/>
  <c r="I93" i="14"/>
  <c r="H93" i="14"/>
  <c r="G93" i="14"/>
  <c r="F93" i="14"/>
  <c r="E93" i="14"/>
  <c r="D93" i="14"/>
  <c r="C93" i="14"/>
  <c r="M92" i="14"/>
  <c r="L92" i="14"/>
  <c r="K92" i="14"/>
  <c r="J92" i="14"/>
  <c r="I92" i="14"/>
  <c r="H92" i="14"/>
  <c r="G92" i="14"/>
  <c r="F92" i="14"/>
  <c r="E92" i="14"/>
  <c r="D92" i="14"/>
  <c r="C92" i="14"/>
  <c r="M91" i="14"/>
  <c r="L91" i="14"/>
  <c r="K91" i="14"/>
  <c r="J91" i="14"/>
  <c r="I91" i="14"/>
  <c r="H91" i="14"/>
  <c r="G91" i="14"/>
  <c r="F91" i="14"/>
  <c r="E91" i="14"/>
  <c r="D91" i="14"/>
  <c r="C91" i="14"/>
  <c r="M90" i="14"/>
  <c r="L90" i="14"/>
  <c r="K90" i="14"/>
  <c r="J90" i="14"/>
  <c r="I90" i="14"/>
  <c r="H90" i="14"/>
  <c r="G90" i="14"/>
  <c r="F90" i="14"/>
  <c r="E90" i="14"/>
  <c r="D90" i="14"/>
  <c r="C90" i="14"/>
  <c r="M89" i="14"/>
  <c r="L89" i="14"/>
  <c r="K89" i="14"/>
  <c r="J89" i="14"/>
  <c r="I89" i="14"/>
  <c r="H89" i="14"/>
  <c r="G89" i="14"/>
  <c r="F89" i="14"/>
  <c r="E89" i="14"/>
  <c r="D89" i="14"/>
  <c r="C89" i="14"/>
  <c r="M88" i="14"/>
  <c r="L88" i="14"/>
  <c r="K88" i="14"/>
  <c r="J88" i="14"/>
  <c r="I88" i="14"/>
  <c r="H88" i="14"/>
  <c r="G88" i="14"/>
  <c r="F88" i="14"/>
  <c r="E88" i="14"/>
  <c r="D88" i="14"/>
  <c r="C88" i="14"/>
  <c r="M87" i="14"/>
  <c r="L87" i="14"/>
  <c r="K87" i="14"/>
  <c r="J87" i="14"/>
  <c r="I87" i="14"/>
  <c r="H87" i="14"/>
  <c r="G87" i="14"/>
  <c r="F87" i="14"/>
  <c r="E87" i="14"/>
  <c r="D87" i="14"/>
  <c r="C87" i="14"/>
  <c r="M86" i="14"/>
  <c r="L86" i="14"/>
  <c r="K86" i="14"/>
  <c r="J86" i="14"/>
  <c r="I86" i="14"/>
  <c r="H86" i="14"/>
  <c r="G86" i="14"/>
  <c r="F86" i="14"/>
  <c r="E86" i="14"/>
  <c r="D86" i="14"/>
  <c r="C86" i="14"/>
  <c r="M85" i="14"/>
  <c r="L85" i="14"/>
  <c r="K85" i="14"/>
  <c r="J85" i="14"/>
  <c r="I85" i="14"/>
  <c r="H85" i="14"/>
  <c r="G85" i="14"/>
  <c r="F85" i="14"/>
  <c r="E85" i="14"/>
  <c r="D85" i="14"/>
  <c r="C85" i="14"/>
  <c r="M84" i="14"/>
  <c r="L84" i="14"/>
  <c r="K84" i="14"/>
  <c r="J84" i="14"/>
  <c r="I84" i="14"/>
  <c r="H84" i="14"/>
  <c r="G84" i="14"/>
  <c r="F84" i="14"/>
  <c r="E84" i="14"/>
  <c r="D84" i="14"/>
  <c r="C84" i="14"/>
  <c r="M83" i="14"/>
  <c r="L83" i="14"/>
  <c r="K83" i="14"/>
  <c r="J83" i="14"/>
  <c r="I83" i="14"/>
  <c r="H83" i="14"/>
  <c r="G83" i="14"/>
  <c r="F83" i="14"/>
  <c r="E83" i="14"/>
  <c r="D83" i="14"/>
  <c r="C83" i="14"/>
  <c r="M82" i="14"/>
  <c r="L82" i="14"/>
  <c r="K82" i="14"/>
  <c r="J82" i="14"/>
  <c r="I82" i="14"/>
  <c r="H82" i="14"/>
  <c r="G82" i="14"/>
  <c r="F82" i="14"/>
  <c r="E82" i="14"/>
  <c r="D82" i="14"/>
  <c r="C82" i="14"/>
  <c r="M80" i="14"/>
  <c r="L80" i="14"/>
  <c r="K80" i="14"/>
  <c r="J80" i="14"/>
  <c r="I80" i="14"/>
  <c r="H80" i="14"/>
  <c r="G80" i="14"/>
  <c r="F80" i="14"/>
  <c r="E80" i="14"/>
  <c r="D80" i="14"/>
  <c r="C80" i="14"/>
  <c r="M79" i="14"/>
  <c r="L79" i="14"/>
  <c r="K79" i="14"/>
  <c r="J79" i="14"/>
  <c r="I79" i="14"/>
  <c r="H79" i="14"/>
  <c r="G79" i="14"/>
  <c r="F79" i="14"/>
  <c r="E79" i="14"/>
  <c r="D79" i="14"/>
  <c r="C79" i="14"/>
  <c r="M78" i="14"/>
  <c r="L78" i="14"/>
  <c r="K78" i="14"/>
  <c r="J78" i="14"/>
  <c r="I78" i="14"/>
  <c r="H78" i="14"/>
  <c r="G78" i="14"/>
  <c r="F78" i="14"/>
  <c r="E78" i="14"/>
  <c r="D78" i="14"/>
  <c r="C78" i="14"/>
  <c r="M77" i="14"/>
  <c r="L77" i="14"/>
  <c r="K77" i="14"/>
  <c r="J77" i="14"/>
  <c r="I77" i="14"/>
  <c r="H77" i="14"/>
  <c r="G77" i="14"/>
  <c r="F77" i="14"/>
  <c r="E77" i="14"/>
  <c r="D77" i="14"/>
  <c r="C77" i="14"/>
  <c r="M76" i="14"/>
  <c r="L76" i="14"/>
  <c r="K76" i="14"/>
  <c r="J76" i="14"/>
  <c r="I76" i="14"/>
  <c r="H76" i="14"/>
  <c r="G76" i="14"/>
  <c r="F76" i="14"/>
  <c r="E76" i="14"/>
  <c r="D76" i="14"/>
  <c r="C76" i="14"/>
  <c r="M75" i="14"/>
  <c r="L75" i="14"/>
  <c r="K75" i="14"/>
  <c r="J75" i="14"/>
  <c r="I75" i="14"/>
  <c r="H75" i="14"/>
  <c r="G75" i="14"/>
  <c r="F75" i="14"/>
  <c r="E75" i="14"/>
  <c r="D75" i="14"/>
  <c r="C75" i="14"/>
  <c r="M74" i="14"/>
  <c r="L74" i="14"/>
  <c r="K74" i="14"/>
  <c r="J74" i="14"/>
  <c r="I74" i="14"/>
  <c r="H74" i="14"/>
  <c r="G74" i="14"/>
  <c r="F74" i="14"/>
  <c r="E74" i="14"/>
  <c r="D74" i="14"/>
  <c r="C74" i="14"/>
  <c r="M73" i="14"/>
  <c r="L73" i="14"/>
  <c r="K73" i="14"/>
  <c r="J73" i="14"/>
  <c r="I73" i="14"/>
  <c r="H73" i="14"/>
  <c r="G73" i="14"/>
  <c r="F73" i="14"/>
  <c r="E73" i="14"/>
  <c r="D73" i="14"/>
  <c r="C73" i="14"/>
  <c r="M72" i="14"/>
  <c r="L72" i="14"/>
  <c r="K72" i="14"/>
  <c r="J72" i="14"/>
  <c r="I72" i="14"/>
  <c r="H72" i="14"/>
  <c r="G72" i="14"/>
  <c r="F72" i="14"/>
  <c r="E72" i="14"/>
  <c r="D72" i="14"/>
  <c r="C72" i="14"/>
  <c r="M71" i="14"/>
  <c r="L71" i="14"/>
  <c r="K71" i="14"/>
  <c r="J71" i="14"/>
  <c r="I71" i="14"/>
  <c r="H71" i="14"/>
  <c r="G71" i="14"/>
  <c r="F71" i="14"/>
  <c r="E71" i="14"/>
  <c r="D71" i="14"/>
  <c r="C71" i="14"/>
  <c r="M70" i="14"/>
  <c r="L70" i="14"/>
  <c r="K70" i="14"/>
  <c r="J70" i="14"/>
  <c r="I70" i="14"/>
  <c r="H70" i="14"/>
  <c r="G70" i="14"/>
  <c r="F70" i="14"/>
  <c r="E70" i="14"/>
  <c r="D70" i="14"/>
  <c r="C70" i="14"/>
  <c r="M69" i="14"/>
  <c r="L69" i="14"/>
  <c r="K69" i="14"/>
  <c r="J69" i="14"/>
  <c r="I69" i="14"/>
  <c r="H69" i="14"/>
  <c r="G69" i="14"/>
  <c r="F69" i="14"/>
  <c r="E69" i="14"/>
  <c r="D69" i="14"/>
  <c r="C69" i="14"/>
  <c r="M68" i="14"/>
  <c r="L68" i="14"/>
  <c r="K68" i="14"/>
  <c r="J68" i="14"/>
  <c r="I68" i="14"/>
  <c r="H68" i="14"/>
  <c r="G68" i="14"/>
  <c r="F68" i="14"/>
  <c r="E68" i="14"/>
  <c r="D68" i="14"/>
  <c r="C68" i="14"/>
  <c r="M67" i="14"/>
  <c r="L67" i="14"/>
  <c r="K67" i="14"/>
  <c r="J67" i="14"/>
  <c r="I67" i="14"/>
  <c r="H67" i="14"/>
  <c r="G67" i="14"/>
  <c r="F67" i="14"/>
  <c r="E67" i="14"/>
  <c r="D67" i="14"/>
  <c r="C67" i="14"/>
  <c r="M66" i="14"/>
  <c r="L66" i="14"/>
  <c r="K66" i="14"/>
  <c r="J66" i="14"/>
  <c r="I66" i="14"/>
  <c r="H66" i="14"/>
  <c r="G66" i="14"/>
  <c r="F66" i="14"/>
  <c r="E66" i="14"/>
  <c r="D66" i="14"/>
  <c r="C66" i="14"/>
  <c r="M65" i="14"/>
  <c r="L65" i="14"/>
  <c r="K65" i="14"/>
  <c r="J65" i="14"/>
  <c r="I65" i="14"/>
  <c r="H65" i="14"/>
  <c r="G65" i="14"/>
  <c r="F65" i="14"/>
  <c r="E65" i="14"/>
  <c r="D65" i="14"/>
  <c r="C65" i="14"/>
  <c r="M64" i="14"/>
  <c r="L64" i="14"/>
  <c r="K64" i="14"/>
  <c r="J64" i="14"/>
  <c r="I64" i="14"/>
  <c r="H64" i="14"/>
  <c r="G64" i="14"/>
  <c r="F64" i="14"/>
  <c r="E64" i="14"/>
  <c r="D64" i="14"/>
  <c r="C64" i="14"/>
  <c r="M63" i="14"/>
  <c r="L63" i="14"/>
  <c r="K63" i="14"/>
  <c r="J63" i="14"/>
  <c r="I63" i="14"/>
  <c r="H63" i="14"/>
  <c r="G63" i="14"/>
  <c r="F63" i="14"/>
  <c r="E63" i="14"/>
  <c r="D63" i="14"/>
  <c r="C63" i="14"/>
  <c r="M62" i="14"/>
  <c r="L62" i="14"/>
  <c r="K62" i="14"/>
  <c r="J62" i="14"/>
  <c r="I62" i="14"/>
  <c r="H62" i="14"/>
  <c r="G62" i="14"/>
  <c r="F62" i="14"/>
  <c r="E62" i="14"/>
  <c r="D62" i="14"/>
  <c r="C62" i="14"/>
  <c r="M61" i="14"/>
  <c r="L61" i="14"/>
  <c r="K61" i="14"/>
  <c r="J61" i="14"/>
  <c r="I61" i="14"/>
  <c r="H61" i="14"/>
  <c r="G61" i="14"/>
  <c r="F61" i="14"/>
  <c r="E61" i="14"/>
  <c r="D61" i="14"/>
  <c r="C61" i="14"/>
  <c r="M60" i="14"/>
  <c r="L60" i="14"/>
  <c r="K60" i="14"/>
  <c r="J60" i="14"/>
  <c r="I60" i="14"/>
  <c r="H60" i="14"/>
  <c r="G60" i="14"/>
  <c r="F60" i="14"/>
  <c r="E60" i="14"/>
  <c r="D60" i="14"/>
  <c r="C60" i="14"/>
  <c r="M59" i="14"/>
  <c r="L59" i="14"/>
  <c r="K59" i="14"/>
  <c r="J59" i="14"/>
  <c r="I59" i="14"/>
  <c r="H59" i="14"/>
  <c r="G59" i="14"/>
  <c r="F59" i="14"/>
  <c r="E59" i="14"/>
  <c r="D59" i="14"/>
  <c r="C59" i="14"/>
  <c r="M58" i="14"/>
  <c r="L58" i="14"/>
  <c r="K58" i="14"/>
  <c r="J58" i="14"/>
  <c r="I58" i="14"/>
  <c r="H58" i="14"/>
  <c r="G58" i="14"/>
  <c r="F58" i="14"/>
  <c r="E58" i="14"/>
  <c r="D58" i="14"/>
  <c r="C58" i="14"/>
  <c r="M57" i="14"/>
  <c r="L57" i="14"/>
  <c r="K57" i="14"/>
  <c r="J57" i="14"/>
  <c r="I57" i="14"/>
  <c r="H57" i="14"/>
  <c r="G57" i="14"/>
  <c r="F57" i="14"/>
  <c r="E57" i="14"/>
  <c r="D57" i="14"/>
  <c r="C57" i="14"/>
  <c r="M56" i="14"/>
  <c r="L56" i="14"/>
  <c r="K56" i="14"/>
  <c r="J56" i="14"/>
  <c r="I56" i="14"/>
  <c r="H56" i="14"/>
  <c r="G56" i="14"/>
  <c r="F56" i="14"/>
  <c r="E56" i="14"/>
  <c r="D56" i="14"/>
  <c r="C56" i="14"/>
  <c r="M55" i="14"/>
  <c r="L55" i="14"/>
  <c r="K55" i="14"/>
  <c r="J55" i="14"/>
  <c r="I55" i="14"/>
  <c r="H55" i="14"/>
  <c r="G55" i="14"/>
  <c r="F55" i="14"/>
  <c r="E55" i="14"/>
  <c r="D55" i="14"/>
  <c r="C55" i="14"/>
  <c r="M54" i="14"/>
  <c r="L54" i="14"/>
  <c r="K54" i="14"/>
  <c r="J54" i="14"/>
  <c r="I54" i="14"/>
  <c r="H54" i="14"/>
  <c r="G54" i="14"/>
  <c r="F54" i="14"/>
  <c r="E54" i="14"/>
  <c r="D54" i="14"/>
  <c r="C54" i="14"/>
  <c r="M53" i="14"/>
  <c r="L53" i="14"/>
  <c r="K53" i="14"/>
  <c r="J53" i="14"/>
  <c r="I53" i="14"/>
  <c r="H53" i="14"/>
  <c r="G53" i="14"/>
  <c r="F53" i="14"/>
  <c r="E53" i="14"/>
  <c r="D53" i="14"/>
  <c r="C53" i="14"/>
  <c r="M52" i="14"/>
  <c r="L52" i="14"/>
  <c r="K52" i="14"/>
  <c r="J52" i="14"/>
  <c r="I52" i="14"/>
  <c r="H52" i="14"/>
  <c r="G52" i="14"/>
  <c r="F52" i="14"/>
  <c r="E52" i="14"/>
  <c r="D52" i="14"/>
  <c r="C52" i="14"/>
  <c r="M51" i="14"/>
  <c r="L51" i="14"/>
  <c r="K51" i="14"/>
  <c r="J51" i="14"/>
  <c r="I51" i="14"/>
  <c r="H51" i="14"/>
  <c r="G51" i="14"/>
  <c r="F51" i="14"/>
  <c r="E51" i="14"/>
  <c r="D51" i="14"/>
  <c r="C51" i="14"/>
  <c r="M50" i="14"/>
  <c r="L50" i="14"/>
  <c r="K50" i="14"/>
  <c r="J50" i="14"/>
  <c r="I50" i="14"/>
  <c r="H50" i="14"/>
  <c r="G50" i="14"/>
  <c r="F50" i="14"/>
  <c r="E50" i="14"/>
  <c r="D50" i="14"/>
  <c r="C50" i="14"/>
  <c r="M49" i="14"/>
  <c r="L49" i="14"/>
  <c r="K49" i="14"/>
  <c r="J49" i="14"/>
  <c r="I49" i="14"/>
  <c r="H49" i="14"/>
  <c r="G49" i="14"/>
  <c r="F49" i="14"/>
  <c r="E49" i="14"/>
  <c r="D49" i="14"/>
  <c r="C49" i="14"/>
  <c r="M48" i="14"/>
  <c r="L48" i="14"/>
  <c r="K48" i="14"/>
  <c r="J48" i="14"/>
  <c r="I48" i="14"/>
  <c r="H48" i="14"/>
  <c r="G48" i="14"/>
  <c r="F48" i="14"/>
  <c r="E48" i="14"/>
  <c r="D48" i="14"/>
  <c r="C48" i="14"/>
  <c r="M47" i="14"/>
  <c r="L47" i="14"/>
  <c r="K47" i="14"/>
  <c r="J47" i="14"/>
  <c r="I47" i="14"/>
  <c r="H47" i="14"/>
  <c r="G47" i="14"/>
  <c r="F47" i="14"/>
  <c r="E47" i="14"/>
  <c r="D47" i="14"/>
  <c r="C47" i="14"/>
  <c r="M46" i="14"/>
  <c r="L46" i="14"/>
  <c r="K46" i="14"/>
  <c r="J46" i="14"/>
  <c r="I46" i="14"/>
  <c r="H46" i="14"/>
  <c r="G46" i="14"/>
  <c r="F46" i="14"/>
  <c r="E46" i="14"/>
  <c r="D46" i="14"/>
  <c r="C46" i="14"/>
  <c r="M45" i="14"/>
  <c r="L45" i="14"/>
  <c r="K45" i="14"/>
  <c r="J45" i="14"/>
  <c r="I45" i="14"/>
  <c r="H45" i="14"/>
  <c r="G45" i="14"/>
  <c r="F45" i="14"/>
  <c r="E45" i="14"/>
  <c r="D45" i="14"/>
  <c r="C45" i="14"/>
  <c r="M44" i="14"/>
  <c r="L44" i="14"/>
  <c r="K44" i="14"/>
  <c r="J44" i="14"/>
  <c r="I44" i="14"/>
  <c r="H44" i="14"/>
  <c r="G44" i="14"/>
  <c r="F44" i="14"/>
  <c r="E44" i="14"/>
  <c r="D44" i="14"/>
  <c r="C44" i="14"/>
  <c r="M43" i="14"/>
  <c r="L43" i="14"/>
  <c r="K43" i="14"/>
  <c r="J43" i="14"/>
  <c r="I43" i="14"/>
  <c r="H43" i="14"/>
  <c r="G43" i="14"/>
  <c r="F43" i="14"/>
  <c r="E43" i="14"/>
  <c r="D43" i="14"/>
  <c r="C43" i="14"/>
  <c r="M42" i="14"/>
  <c r="L42" i="14"/>
  <c r="K42" i="14"/>
  <c r="J42" i="14"/>
  <c r="I42" i="14"/>
  <c r="H42" i="14"/>
  <c r="G42" i="14"/>
  <c r="F42" i="14"/>
  <c r="E42" i="14"/>
  <c r="D42" i="14"/>
  <c r="C42" i="14"/>
  <c r="M41" i="14"/>
  <c r="L41" i="14"/>
  <c r="K41" i="14"/>
  <c r="J41" i="14"/>
  <c r="I41" i="14"/>
  <c r="H41" i="14"/>
  <c r="G41" i="14"/>
  <c r="F41" i="14"/>
  <c r="E41" i="14"/>
  <c r="D41" i="14"/>
  <c r="C41" i="14"/>
  <c r="M40" i="14"/>
  <c r="L40" i="14"/>
  <c r="K40" i="14"/>
  <c r="J40" i="14"/>
  <c r="I40" i="14"/>
  <c r="H40" i="14"/>
  <c r="G40" i="14"/>
  <c r="F40" i="14"/>
  <c r="E40" i="14"/>
  <c r="D40" i="14"/>
  <c r="C40" i="14"/>
  <c r="M39" i="14"/>
  <c r="L39" i="14"/>
  <c r="K39" i="14"/>
  <c r="J39" i="14"/>
  <c r="I39" i="14"/>
  <c r="H39" i="14"/>
  <c r="G39" i="14"/>
  <c r="F39" i="14"/>
  <c r="E39" i="14"/>
  <c r="D39" i="14"/>
  <c r="C39" i="14"/>
  <c r="M38" i="14"/>
  <c r="L38" i="14"/>
  <c r="K38" i="14"/>
  <c r="J38" i="14"/>
  <c r="I38" i="14"/>
  <c r="H38" i="14"/>
  <c r="G38" i="14"/>
  <c r="F38" i="14"/>
  <c r="E38" i="14"/>
  <c r="D38" i="14"/>
  <c r="C38" i="14"/>
  <c r="M37" i="14"/>
  <c r="L37" i="14"/>
  <c r="K37" i="14"/>
  <c r="J37" i="14"/>
  <c r="I37" i="14"/>
  <c r="H37" i="14"/>
  <c r="G37" i="14"/>
  <c r="F37" i="14"/>
  <c r="E37" i="14"/>
  <c r="D37" i="14"/>
  <c r="C37" i="14"/>
  <c r="M36" i="14"/>
  <c r="L36" i="14"/>
  <c r="K36" i="14"/>
  <c r="J36" i="14"/>
  <c r="I36" i="14"/>
  <c r="H36" i="14"/>
  <c r="G36" i="14"/>
  <c r="F36" i="14"/>
  <c r="E36" i="14"/>
  <c r="D36" i="14"/>
  <c r="C36" i="14"/>
  <c r="M35" i="14"/>
  <c r="L35" i="14"/>
  <c r="K35" i="14"/>
  <c r="J35" i="14"/>
  <c r="I35" i="14"/>
  <c r="H35" i="14"/>
  <c r="G35" i="14"/>
  <c r="F35" i="14"/>
  <c r="E35" i="14"/>
  <c r="D35" i="14"/>
  <c r="C35" i="14"/>
  <c r="M34" i="14"/>
  <c r="L34" i="14"/>
  <c r="K34" i="14"/>
  <c r="J34" i="14"/>
  <c r="I34" i="14"/>
  <c r="H34" i="14"/>
  <c r="G34" i="14"/>
  <c r="F34" i="14"/>
  <c r="E34" i="14"/>
  <c r="D34" i="14"/>
  <c r="C34" i="14"/>
  <c r="M33" i="14"/>
  <c r="L33" i="14"/>
  <c r="K33" i="14"/>
  <c r="J33" i="14"/>
  <c r="I33" i="14"/>
  <c r="H33" i="14"/>
  <c r="G33" i="14"/>
  <c r="F33" i="14"/>
  <c r="E33" i="14"/>
  <c r="D33" i="14"/>
  <c r="C33" i="14"/>
  <c r="M32" i="14"/>
  <c r="L32" i="14"/>
  <c r="K32" i="14"/>
  <c r="J32" i="14"/>
  <c r="I32" i="14"/>
  <c r="H32" i="14"/>
  <c r="G32" i="14"/>
  <c r="F32" i="14"/>
  <c r="E32" i="14"/>
  <c r="D32" i="14"/>
  <c r="C32" i="14"/>
  <c r="M31" i="14"/>
  <c r="L31" i="14"/>
  <c r="K31" i="14"/>
  <c r="J31" i="14"/>
  <c r="I31" i="14"/>
  <c r="H31" i="14"/>
  <c r="G31" i="14"/>
  <c r="F31" i="14"/>
  <c r="E31" i="14"/>
  <c r="D31" i="14"/>
  <c r="C31" i="14"/>
  <c r="M30" i="14"/>
  <c r="L30" i="14"/>
  <c r="K30" i="14"/>
  <c r="J30" i="14"/>
  <c r="I30" i="14"/>
  <c r="H30" i="14"/>
  <c r="G30" i="14"/>
  <c r="F30" i="14"/>
  <c r="E30" i="14"/>
  <c r="D30" i="14"/>
  <c r="C30" i="14"/>
  <c r="M29" i="14"/>
  <c r="L29" i="14"/>
  <c r="K29" i="14"/>
  <c r="J29" i="14"/>
  <c r="I29" i="14"/>
  <c r="H29" i="14"/>
  <c r="G29" i="14"/>
  <c r="F29" i="14"/>
  <c r="E29" i="14"/>
  <c r="D29" i="14"/>
  <c r="C29" i="14"/>
  <c r="M28" i="14"/>
  <c r="L28" i="14"/>
  <c r="K28" i="14"/>
  <c r="J28" i="14"/>
  <c r="I28" i="14"/>
  <c r="H28" i="14"/>
  <c r="G28" i="14"/>
  <c r="F28" i="14"/>
  <c r="E28" i="14"/>
  <c r="D28" i="14"/>
  <c r="C28" i="14"/>
  <c r="M27" i="14"/>
  <c r="L27" i="14"/>
  <c r="K27" i="14"/>
  <c r="J27" i="14"/>
  <c r="I27" i="14"/>
  <c r="H27" i="14"/>
  <c r="G27" i="14"/>
  <c r="F27" i="14"/>
  <c r="E27" i="14"/>
  <c r="D27" i="14"/>
  <c r="C27" i="14"/>
  <c r="M26" i="14"/>
  <c r="L26" i="14"/>
  <c r="K26" i="14"/>
  <c r="J26" i="14"/>
  <c r="I26" i="14"/>
  <c r="H26" i="14"/>
  <c r="G26" i="14"/>
  <c r="F26" i="14"/>
  <c r="E26" i="14"/>
  <c r="D26" i="14"/>
  <c r="C26" i="14"/>
  <c r="M25" i="14"/>
  <c r="L25" i="14"/>
  <c r="K25" i="14"/>
  <c r="J25" i="14"/>
  <c r="I25" i="14"/>
  <c r="H25" i="14"/>
  <c r="G25" i="14"/>
  <c r="F25" i="14"/>
  <c r="E25" i="14"/>
  <c r="D25" i="14"/>
  <c r="C25" i="14"/>
  <c r="M24" i="14"/>
  <c r="L24" i="14"/>
  <c r="K24" i="14"/>
  <c r="J24" i="14"/>
  <c r="I24" i="14"/>
  <c r="H24" i="14"/>
  <c r="G24" i="14"/>
  <c r="F24" i="14"/>
  <c r="E24" i="14"/>
  <c r="D24" i="14"/>
  <c r="C24" i="14"/>
  <c r="M23" i="14"/>
  <c r="L23" i="14"/>
  <c r="K23" i="14"/>
  <c r="J23" i="14"/>
  <c r="I23" i="14"/>
  <c r="H23" i="14"/>
  <c r="G23" i="14"/>
  <c r="F23" i="14"/>
  <c r="E23" i="14"/>
  <c r="D23" i="14"/>
  <c r="C23" i="14"/>
  <c r="M22" i="14"/>
  <c r="L22" i="14"/>
  <c r="K22" i="14"/>
  <c r="J22" i="14"/>
  <c r="I22" i="14"/>
  <c r="H22" i="14"/>
  <c r="G22" i="14"/>
  <c r="F22" i="14"/>
  <c r="E22" i="14"/>
  <c r="D22" i="14"/>
  <c r="C22" i="14"/>
  <c r="M21" i="14"/>
  <c r="L21" i="14"/>
  <c r="K21" i="14"/>
  <c r="J21" i="14"/>
  <c r="I21" i="14"/>
  <c r="H21" i="14"/>
  <c r="G21" i="14"/>
  <c r="F21" i="14"/>
  <c r="E21" i="14"/>
  <c r="D21" i="14"/>
  <c r="C21" i="14"/>
  <c r="M20" i="14"/>
  <c r="L20" i="14"/>
  <c r="K20" i="14"/>
  <c r="J20" i="14"/>
  <c r="I20" i="14"/>
  <c r="H20" i="14"/>
  <c r="G20" i="14"/>
  <c r="F20" i="14"/>
  <c r="E20" i="14"/>
  <c r="D20" i="14"/>
  <c r="C20" i="14"/>
  <c r="M19" i="14"/>
  <c r="L19" i="14"/>
  <c r="K19" i="14"/>
  <c r="J19" i="14"/>
  <c r="I19" i="14"/>
  <c r="H19" i="14"/>
  <c r="G19" i="14"/>
  <c r="F19" i="14"/>
  <c r="E19" i="14"/>
  <c r="D19" i="14"/>
  <c r="C19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5" i="14"/>
  <c r="L15" i="14"/>
  <c r="K15" i="14"/>
  <c r="J15" i="14"/>
  <c r="I15" i="14"/>
  <c r="H15" i="14"/>
  <c r="G15" i="14"/>
  <c r="F15" i="14"/>
  <c r="E15" i="14"/>
  <c r="D15" i="14"/>
  <c r="C15" i="14"/>
  <c r="M14" i="14"/>
  <c r="L14" i="14"/>
  <c r="K14" i="14"/>
  <c r="J14" i="14"/>
  <c r="I14" i="14"/>
  <c r="H14" i="14"/>
  <c r="G14" i="14"/>
  <c r="F14" i="14"/>
  <c r="E14" i="14"/>
  <c r="D14" i="14"/>
  <c r="C14" i="14"/>
  <c r="M12" i="14"/>
  <c r="L12" i="14"/>
  <c r="K12" i="14"/>
  <c r="J12" i="14"/>
  <c r="I12" i="14"/>
  <c r="H12" i="14"/>
  <c r="G12" i="14"/>
  <c r="F12" i="14"/>
  <c r="E12" i="14"/>
  <c r="D12" i="14"/>
  <c r="C12" i="14"/>
  <c r="M10" i="14"/>
  <c r="L10" i="14"/>
  <c r="K10" i="14"/>
  <c r="J10" i="14"/>
  <c r="I10" i="14"/>
  <c r="H10" i="14"/>
  <c r="G10" i="14"/>
  <c r="F10" i="14"/>
  <c r="E10" i="14"/>
  <c r="D10" i="14"/>
  <c r="C10" i="14"/>
  <c r="B97" i="14" l="1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0" i="14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U5" i="3" l="1"/>
  <c r="T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U10" i="10"/>
  <c r="T10" i="10"/>
  <c r="U9" i="10"/>
  <c r="T9" i="10"/>
  <c r="Q5" i="3"/>
  <c r="Q6" i="3"/>
  <c r="P6" i="3"/>
  <c r="P5" i="3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U38" i="10" s="1"/>
  <c r="U41" i="10" s="1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T38" i="10" l="1"/>
  <c r="V37" i="10"/>
  <c r="F64" i="13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V5" i="3"/>
  <c r="B7" i="12" s="1"/>
  <c r="V29" i="10"/>
  <c r="G40" i="13"/>
  <c r="H40" i="13"/>
  <c r="H68" i="13"/>
  <c r="G68" i="13"/>
  <c r="H14" i="13"/>
  <c r="G14" i="13"/>
  <c r="G43" i="13"/>
  <c r="H43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R5" i="3"/>
  <c r="D31" i="12" s="1"/>
  <c r="R6" i="3"/>
  <c r="G10" i="12" s="1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V38" i="10" l="1"/>
  <c r="T43" i="10"/>
  <c r="T41" i="10"/>
  <c r="T44" i="10" s="1"/>
  <c r="H42" i="13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10" i="12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C31" i="12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4" authorId="0" shapeId="0" xr:uid="{F78801C1-6533-4FC0-8F54-DFD58CA113A2}">
      <text>
        <r>
          <rPr>
            <sz val="9"/>
            <color indexed="81"/>
            <rFont val="Tahoma"/>
            <family val="2"/>
          </rPr>
          <t>Fuente: Anexo Estadístico del Informe Económico del BCP - abril 2024</t>
        </r>
      </text>
    </comment>
    <comment ref="I260" authorId="0" shapeId="0" xr:uid="{47F7CD21-90C1-4A37-A115-1DF89A1E83EB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Modificar al cierre de junio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<sst xmlns="http://schemas.openxmlformats.org/spreadsheetml/2006/main" count="465" uniqueCount="210">
  <si>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</si>
  <si>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</si>
  <si>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</si>
  <si>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</si>
  <si>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</si>
  <si>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</si>
  <si>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</si>
  <si>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</si>
  <si>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</si>
  <si>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</si>
  <si>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</si>
  <si>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</si>
  <si>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</si>
  <si>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</si>
  <si>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</si>
  <si>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</si>
  <si>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</si>
  <si>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</si>
  <si>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</si>
  <si>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</si>
  <si>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</si>
  <si>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</si>
  <si>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</si>
  <si>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</si>
  <si>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</si>
  <si>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</si>
  <si>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</si>
  <si>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</si>
  <si>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</si>
  <si>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</si>
  <si>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</si>
  <si>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</si>
  <si>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</si>
  <si>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</si>
  <si>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</si>
  <si>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</si>
  <si>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</si>
  <si>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</si>
  <si>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</si>
  <si>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</si>
  <si>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</si>
  <si>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</si>
  <si>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</si>
  <si>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</si>
  <si>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</si>
  <si>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</si>
  <si>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</si>
  <si>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</si>
  <si>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</si>
  <si>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</si>
  <si>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</si>
  <si>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</si>
  <si>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</si>
  <si>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</si>
  <si>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</si>
  <si>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</si>
  <si>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</si>
  <si>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</si>
  <si>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</si>
  <si>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</si>
  <si>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</si>
  <si>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</si>
  <si>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</si>
  <si>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</si>
  <si>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</si>
  <si>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</si>
  <si>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</si>
  <si>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</si>
  <si>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</si>
  <si>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</si>
  <si>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</si>
  <si>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</si>
  <si>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</si>
  <si>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</si>
  <si>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</si>
  <si>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</si>
  <si>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</si>
  <si>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</si>
  <si>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</si>
  <si>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</si>
  <si>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</si>
  <si>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</si>
  <si>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</si>
  <si>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</si>
  <si>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</si>
  <si>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</si>
  <si>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</si>
  <si>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</si>
  <si>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</si>
  <si>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</si>
  <si>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</si>
  <si>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</si>
  <si>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</si>
  <si>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</si>
  <si>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</si>
  <si>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</si>
  <si>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</si>
  <si>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</si>
  <si>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</si>
  <si>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</si>
  <si>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</si>
  <si>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</si>
  <si>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</si>
  <si>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ANANF suma 12 meses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</si>
  <si>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</si>
  <si>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</si>
  <si>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</si>
  <si>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</si>
  <si>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</si>
  <si>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</si>
  <si>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</si>
  <si>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</si>
  <si>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</si>
  <si>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</si>
  <si>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</si>
  <si>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</si>
  <si>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</si>
  <si>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</si>
  <si>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</si>
  <si>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</si>
  <si>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</si>
  <si>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</si>
  <si>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</si>
  <si>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</si>
  <si>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</si>
  <si>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</si>
  <si>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</si>
  <si>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</si>
  <si>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</si>
  <si>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</si>
  <si>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</si>
  <si>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</si>
  <si>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</si>
  <si>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</si>
  <si>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</si>
  <si>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</si>
  <si>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</si>
  <si>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</si>
  <si>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</si>
  <si>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</si>
  <si>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</si>
  <si>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</si>
  <si>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</si>
  <si>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</si>
  <si>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</si>
  <si>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</si>
  <si>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</si>
  <si>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</si>
  <si>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</si>
  <si>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</si>
  <si>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</si>
  <si>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</si>
  <si>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</si>
  <si>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</si>
  <si>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</si>
  <si>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</si>
  <si>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</si>
  <si>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</si>
  <si>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</si>
  <si>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</si>
  <si>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</si>
  <si>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</si>
  <si>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</si>
  <si>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</si>
  <si>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</si>
  <si>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</si>
  <si>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</si>
  <si>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</si>
  <si>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</si>
  <si>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</si>
  <si>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</si>
  <si>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</si>
  <si>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</si>
  <si>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</si>
  <si>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</si>
  <si>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</si>
  <si>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</si>
  <si>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</si>
  <si>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</si>
  <si>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</si>
  <si>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</si>
  <si>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</si>
  <si>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</si>
  <si>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</si>
  <si>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</si>
  <si>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</si>
  <si>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</si>
  <si>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</si>
  <si>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INFORME DE LA SITUACIÓN FINANCIERA - ADMINISTRACIÓN CENTRAL</t>
  </si>
  <si>
    <t>Presupuesto
Ajustado
2023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</si>
  <si>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</si>
  <si>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</si>
  <si>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</si>
  <si>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</si>
  <si>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</si>
  <si>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</si>
  <si>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</si>
  <si>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feb</t>
  </si>
  <si>
    <t>mar</t>
  </si>
  <si>
    <t>abr</t>
  </si>
  <si>
    <t>may</t>
  </si>
  <si>
    <t>jun</t>
  </si>
  <si>
    <t>Presupuesto
Ajustado
2024</t>
  </si>
  <si>
    <t>Inversión anualizada (miles de millones de Gs.)</t>
  </si>
  <si>
    <t>Inversión anualizada (millones de USD)</t>
  </si>
  <si>
    <t>(Varios elementos)</t>
  </si>
  <si>
    <t xml:space="preserve">MOPC suma 12 meses (mm US$) </t>
  </si>
  <si>
    <t>Inversión anualizada MOPC (millones de USD)</t>
  </si>
  <si>
    <t>Ejecución
Junio
2023</t>
  </si>
  <si>
    <t>Ejecución
Junio
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</si>
</sst>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1" formatCode="0.0%;[Red]0.0%"/>
    <numFmt numFmtId="182" formatCode="#,##0.0000"/>
    <numFmt numFmtId="183" formatCode="#,##0.0\ [$USD]"/>
    <numFmt numFmtId="184" formatCode="0.0%;[White]0.0%"/>
    <numFmt numFmtId="185" formatCode="[$USD]\ #,##0.0;[$USD]\ \-#,##0.0"/>
    <numFmt numFmtId="186" formatCode="#,##0.00;\(#,##0.00\)"/>
    <numFmt numFmtId="187" formatCode="[$PYG]\ #,##0.0;[$PYG]\ \-#,##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40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9" fontId="0" fillId="0" borderId="0" xfId="1" applyFon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2" fontId="10" fillId="0" borderId="0" xfId="2" applyNumberFormat="1" applyFont="1" applyFill="1" applyAlignment="1">
      <alignment horizontal="left" indent="2"/>
    </xf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3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1" fontId="47" fillId="0" borderId="0" xfId="1" applyNumberFormat="1" applyFont="1" applyBorder="1" applyAlignment="1">
      <alignment horizontal="right"/>
    </xf>
    <xf numFmtId="184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5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86" fontId="8" fillId="0" borderId="0" xfId="2" applyNumberFormat="1" applyFont="1" applyFill="1" applyBorder="1" applyAlignment="1">
      <alignment horizontal="center"/>
    </xf>
    <xf numFmtId="169" fontId="4" fillId="0" borderId="0" xfId="1" applyNumberFormat="1" applyFont="1" applyFill="1"/>
    <xf numFmtId="185" fontId="0" fillId="0" borderId="0" xfId="0" applyNumberFormat="1"/>
    <xf numFmtId="187" fontId="0" fillId="0" borderId="0" xfId="1" applyNumberFormat="1" applyFont="1" applyBorder="1"/>
    <xf numFmtId="17" fontId="0" fillId="0" borderId="4" xfId="0" applyNumberFormat="1" applyBorder="1"/>
    <xf numFmtId="3" fontId="0" fillId="2" borderId="4" xfId="0" applyNumberFormat="1" applyFill="1" applyBorder="1"/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#,##0.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168" formatCode="#,##0.0"/>
    </dxf>
    <dxf>
      <numFmt numFmtId="168" formatCode="#,##0.0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9999FF"/>
      <color rgb="FF00FF00"/>
      <color rgb="FFCCCC00"/>
      <color rgb="FF8080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BID; USD 149,8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CAF; USD 150,8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43% BONOS; USD 331,9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LLAVE EN MANO; USD 44,1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4% OFID; USD 27,8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10% OTROS; USD 76,7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49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BID; USD 149,8</a:t>
          </a:r>
        </a:p>
      </dsp:txBody>
      <dsp:txXfrm>
        <a:off x="14621" y="64299"/>
        <a:ext cx="1977729" cy="270278"/>
      </dsp:txXfrm>
    </dsp:sp>
    <dsp:sp modelId="{0D666006-1837-4A28-932F-50B679C0692E}">
      <dsp:nvSpPr>
        <dsp:cNvPr id="0" name=""/>
        <dsp:cNvSpPr/>
      </dsp:nvSpPr>
      <dsp:spPr>
        <a:xfrm>
          <a:off x="0" y="387729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CAF; USD 150,8</a:t>
          </a:r>
        </a:p>
      </dsp:txBody>
      <dsp:txXfrm>
        <a:off x="14621" y="402350"/>
        <a:ext cx="1977729" cy="270278"/>
      </dsp:txXfrm>
    </dsp:sp>
    <dsp:sp modelId="{9C34921F-1EBE-4C36-AC6D-74BE6E9E4C7E}">
      <dsp:nvSpPr>
        <dsp:cNvPr id="0" name=""/>
        <dsp:cNvSpPr/>
      </dsp:nvSpPr>
      <dsp:spPr>
        <a:xfrm>
          <a:off x="0" y="7408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43% BONOS; USD 331,9</a:t>
          </a:r>
        </a:p>
      </dsp:txBody>
      <dsp:txXfrm>
        <a:off x="14621" y="755499"/>
        <a:ext cx="1977729" cy="270278"/>
      </dsp:txXfrm>
    </dsp:sp>
    <dsp:sp modelId="{399C80D5-4A8C-41CC-9CD9-5EE6570C022A}">
      <dsp:nvSpPr>
        <dsp:cNvPr id="0" name=""/>
        <dsp:cNvSpPr/>
      </dsp:nvSpPr>
      <dsp:spPr>
        <a:xfrm>
          <a:off x="0" y="10864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LLAVE EN MANO; USD 44,1</a:t>
          </a:r>
        </a:p>
      </dsp:txBody>
      <dsp:txXfrm>
        <a:off x="14621" y="1101099"/>
        <a:ext cx="1977729" cy="270278"/>
      </dsp:txXfrm>
    </dsp:sp>
    <dsp:sp modelId="{2560457B-587D-45C6-B1E3-750BC51083D9}">
      <dsp:nvSpPr>
        <dsp:cNvPr id="0" name=""/>
        <dsp:cNvSpPr/>
      </dsp:nvSpPr>
      <dsp:spPr>
        <a:xfrm>
          <a:off x="0" y="14320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4% OFID; USD 27,8</a:t>
          </a:r>
        </a:p>
      </dsp:txBody>
      <dsp:txXfrm>
        <a:off x="14621" y="1446699"/>
        <a:ext cx="1977729" cy="270278"/>
      </dsp:txXfrm>
    </dsp:sp>
    <dsp:sp modelId="{CC4A0EB8-B574-4474-8026-DBB4FEDF31CB}">
      <dsp:nvSpPr>
        <dsp:cNvPr id="0" name=""/>
        <dsp:cNvSpPr/>
      </dsp:nvSpPr>
      <dsp:spPr>
        <a:xfrm>
          <a:off x="0" y="1777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10% OTROS; USD 76,7</a:t>
          </a:r>
        </a:p>
      </dsp:txBody>
      <dsp:txXfrm>
        <a:off x="14621" y="1792299"/>
        <a:ext cx="1977729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1.xml"/><Relationship Id="rId3" Type="http://schemas.openxmlformats.org/officeDocument/2006/relationships/image" Target="../media/image3.png"/><Relationship Id="rId7" Type="http://schemas.openxmlformats.org/officeDocument/2006/relationships/diagramLayout" Target="../diagrams/layou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diagramData" Target="../diagrams/data1.xml"/><Relationship Id="rId5" Type="http://schemas.openxmlformats.org/officeDocument/2006/relationships/image" Target="../media/image5.emf"/><Relationship Id="rId10" Type="http://schemas.microsoft.com/office/2007/relationships/diagramDrawing" Target="../diagrams/drawing1.xml"/><Relationship Id="rId4" Type="http://schemas.openxmlformats.org/officeDocument/2006/relationships/image" Target="../media/image4.png"/><Relationship Id="rId9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-1.394,7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-3,2%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1143000</xdr:colOff>
      <xdr:row>29</xdr:row>
      <xdr:rowOff>164950</xdr:rowOff>
    </xdr:from>
    <xdr:to>
      <xdr:col>7</xdr:col>
      <xdr:colOff>89648</xdr:colOff>
      <xdr:row>31</xdr:row>
      <xdr:rowOff>126528</xdr:rowOff>
    </xdr:to>
    <xdr:sp macro="" textlink="'CA Informe'!$T$3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457265" y="5779097"/>
          <a:ext cx="1255059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1.244,5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29</xdr:row>
      <xdr:rowOff>160717</xdr:rowOff>
    </xdr:from>
    <xdr:to>
      <xdr:col>8</xdr:col>
      <xdr:colOff>381001</xdr:colOff>
      <xdr:row>31</xdr:row>
      <xdr:rowOff>122493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38346" y="5774864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-0,9%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2,3%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691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6916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-382,3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280147</xdr:colOff>
          <xdr:row>29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369164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18</xdr:row>
      <xdr:rowOff>22412</xdr:rowOff>
    </xdr:from>
    <xdr:to>
      <xdr:col>4</xdr:col>
      <xdr:colOff>705972</xdr:colOff>
      <xdr:row>27</xdr:row>
      <xdr:rowOff>47313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687218D-78F8-4692-B400-7F20BA757368}"/>
            </a:ext>
          </a:extLst>
        </xdr:cNvPr>
        <xdr:cNvSpPr txBox="1"/>
      </xdr:nvSpPr>
      <xdr:spPr>
        <a:xfrm>
          <a:off x="201707" y="3664324"/>
          <a:ext cx="3966883" cy="163854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-1,4%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acumulado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10,4%.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(↑23,5%).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Disminución de la inversión de los últimos doce meses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(↓6,8%).</a:t>
          </a:r>
        </a:p>
      </xdr:txBody>
    </xdr:sp>
    <xdr:clientData/>
  </xdr:twoCellAnchor>
  <xdr:twoCellAnchor>
    <xdr:from>
      <xdr:col>5</xdr:col>
      <xdr:colOff>78441</xdr:colOff>
      <xdr:row>17</xdr:row>
      <xdr:rowOff>123265</xdr:rowOff>
    </xdr:from>
    <xdr:to>
      <xdr:col>9</xdr:col>
      <xdr:colOff>135590</xdr:colOff>
      <xdr:row>24</xdr:row>
      <xdr:rowOff>63315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B66D6300-51E8-4918-A072-EDC8F5FBA9DE}"/>
            </a:ext>
          </a:extLst>
        </xdr:cNvPr>
        <xdr:cNvSpPr txBox="1"/>
      </xdr:nvSpPr>
      <xdr:spPr>
        <a:xfrm>
          <a:off x="4392706" y="3585883"/>
          <a:ext cx="4091266" cy="119510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↑24,8%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↑21,4%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Otros ingresos aumentan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↑31,9%)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explicado principalmente por los recursos de Yacyretá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(↑USD 112 millones).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156882</xdr:colOff>
      <xdr:row>22</xdr:row>
      <xdr:rowOff>100852</xdr:rowOff>
    </xdr:from>
    <xdr:to>
      <xdr:col>9</xdr:col>
      <xdr:colOff>140634</xdr:colOff>
      <xdr:row>26</xdr:row>
      <xdr:rowOff>156879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3D09A149-B133-4348-B49E-EA7C20B7E416}"/>
            </a:ext>
          </a:extLst>
        </xdr:cNvPr>
        <xdr:cNvSpPr txBox="1"/>
      </xdr:nvSpPr>
      <xdr:spPr>
        <a:xfrm>
          <a:off x="4471147" y="4459940"/>
          <a:ext cx="4017869" cy="773204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tanto de impuestos internos como externos  tuvo incrementos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↑12,1% y ↑5,1%, respectivamente)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</xdr:col>
      <xdr:colOff>0</xdr:colOff>
      <xdr:row>42</xdr:row>
      <xdr:rowOff>0</xdr:rowOff>
    </xdr:from>
    <xdr:to>
      <xdr:col>5</xdr:col>
      <xdr:colOff>112396</xdr:colOff>
      <xdr:row>53</xdr:row>
      <xdr:rowOff>35299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720DA027-5037-4CC3-BEF4-F97F916F3222}"/>
            </a:ext>
          </a:extLst>
        </xdr:cNvPr>
        <xdr:cNvSpPr txBox="1"/>
      </xdr:nvSpPr>
      <xdr:spPr>
        <a:xfrm>
          <a:off x="123265" y="8023412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7,8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los aumentos en MSPyBS y MEC, mientras que las remuneraciones de las Fuerzas Públicas se ajustaron al Salario Mínimo Legal Vigente.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↑3,0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↑24,9%)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un mayor nivel en el pago de intereses de la Deuda de Bonos y préstamos de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42</xdr:row>
      <xdr:rowOff>154081</xdr:rowOff>
    </xdr:from>
    <xdr:to>
      <xdr:col>6</xdr:col>
      <xdr:colOff>319368</xdr:colOff>
      <xdr:row>47</xdr:row>
      <xdr:rowOff>31937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2303E707-DB7B-472B-BAA5-D7FA1B2710A1}"/>
            </a:ext>
          </a:extLst>
        </xdr:cNvPr>
        <xdr:cNvSpPr txBox="1"/>
      </xdr:nvSpPr>
      <xdr:spPr>
        <a:xfrm>
          <a:off x="4547908" y="8177493"/>
          <a:ext cx="1620931" cy="774326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36</xdr:row>
      <xdr:rowOff>96931</xdr:rowOff>
    </xdr:from>
    <xdr:to>
      <xdr:col>6</xdr:col>
      <xdr:colOff>281268</xdr:colOff>
      <xdr:row>40</xdr:row>
      <xdr:rowOff>50986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29CBB85F-0D99-4EEC-B12A-813C27FC0CB9}"/>
            </a:ext>
          </a:extLst>
        </xdr:cNvPr>
        <xdr:cNvSpPr txBox="1"/>
      </xdr:nvSpPr>
      <xdr:spPr>
        <a:xfrm>
          <a:off x="4538383" y="7044578"/>
          <a:ext cx="1592356" cy="671232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34</xdr:row>
      <xdr:rowOff>22412</xdr:rowOff>
    </xdr:from>
    <xdr:to>
      <xdr:col>5</xdr:col>
      <xdr:colOff>1119468</xdr:colOff>
      <xdr:row>35</xdr:row>
      <xdr:rowOff>96932</xdr:rowOff>
    </xdr:to>
    <xdr:sp macro="" textlink="">
      <xdr:nvSpPr>
        <xdr:cNvPr id="89" name="Flecha abajo 71">
          <a:extLst>
            <a:ext uri="{FF2B5EF4-FFF2-40B4-BE49-F238E27FC236}">
              <a16:creationId xmlns:a16="http://schemas.microsoft.com/office/drawing/2014/main" id="{0B739929-6AA7-4517-B177-3C533B99283C}"/>
            </a:ext>
          </a:extLst>
        </xdr:cNvPr>
        <xdr:cNvSpPr/>
      </xdr:nvSpPr>
      <xdr:spPr>
        <a:xfrm>
          <a:off x="5109883" y="6555441"/>
          <a:ext cx="323850" cy="25381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40</xdr:row>
      <xdr:rowOff>132230</xdr:rowOff>
    </xdr:from>
    <xdr:to>
      <xdr:col>5</xdr:col>
      <xdr:colOff>1140462</xdr:colOff>
      <xdr:row>42</xdr:row>
      <xdr:rowOff>88191</xdr:rowOff>
    </xdr:to>
    <xdr:sp macro="" textlink="">
      <xdr:nvSpPr>
        <xdr:cNvPr id="90" name="Más 74">
          <a:extLst>
            <a:ext uri="{FF2B5EF4-FFF2-40B4-BE49-F238E27FC236}">
              <a16:creationId xmlns:a16="http://schemas.microsoft.com/office/drawing/2014/main" id="{2CCB348D-BFF9-4DCE-9A24-72C0AC100BAE}"/>
            </a:ext>
          </a:extLst>
        </xdr:cNvPr>
        <xdr:cNvSpPr/>
      </xdr:nvSpPr>
      <xdr:spPr>
        <a:xfrm>
          <a:off x="5090833" y="7797054"/>
          <a:ext cx="363894" cy="314549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39</xdr:row>
      <xdr:rowOff>85501</xdr:rowOff>
    </xdr:from>
    <xdr:to>
      <xdr:col>6</xdr:col>
      <xdr:colOff>666079</xdr:colOff>
      <xdr:row>41</xdr:row>
      <xdr:rowOff>106484</xdr:rowOff>
    </xdr:to>
    <xdr:sp macro="" textlink="">
      <xdr:nvSpPr>
        <xdr:cNvPr id="91" name="Elipse 90">
          <a:extLst>
            <a:ext uri="{FF2B5EF4-FFF2-40B4-BE49-F238E27FC236}">
              <a16:creationId xmlns:a16="http://schemas.microsoft.com/office/drawing/2014/main" id="{64C81745-2791-4D61-B56C-58C79E06F81E}"/>
            </a:ext>
          </a:extLst>
        </xdr:cNvPr>
        <xdr:cNvSpPr/>
      </xdr:nvSpPr>
      <xdr:spPr>
        <a:xfrm>
          <a:off x="5966910" y="7571030"/>
          <a:ext cx="548640" cy="379572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36</xdr:row>
      <xdr:rowOff>152401</xdr:rowOff>
    </xdr:from>
    <xdr:to>
      <xdr:col>9</xdr:col>
      <xdr:colOff>174812</xdr:colOff>
      <xdr:row>39</xdr:row>
      <xdr:rowOff>39781</xdr:rowOff>
    </xdr:to>
    <xdr:sp macro="" textlink="">
      <xdr:nvSpPr>
        <xdr:cNvPr id="92" name="CuadroTexto 91">
          <a:extLst>
            <a:ext uri="{FF2B5EF4-FFF2-40B4-BE49-F238E27FC236}">
              <a16:creationId xmlns:a16="http://schemas.microsoft.com/office/drawing/2014/main" id="{2CC1C040-A0F2-4AA7-A59A-4701C6CF18EB}"/>
            </a:ext>
          </a:extLst>
        </xdr:cNvPr>
        <xdr:cNvSpPr txBox="1"/>
      </xdr:nvSpPr>
      <xdr:spPr>
        <a:xfrm>
          <a:off x="6694395" y="7100048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38</xdr:row>
      <xdr:rowOff>172571</xdr:rowOff>
    </xdr:from>
    <xdr:to>
      <xdr:col>10</xdr:col>
      <xdr:colOff>29135</xdr:colOff>
      <xdr:row>50</xdr:row>
      <xdr:rowOff>127748</xdr:rowOff>
    </xdr:to>
    <xdr:graphicFrame macro="">
      <xdr:nvGraphicFramePr>
        <xdr:cNvPr id="93" name="Diagrama 92">
          <a:extLst>
            <a:ext uri="{FF2B5EF4-FFF2-40B4-BE49-F238E27FC236}">
              <a16:creationId xmlns:a16="http://schemas.microsoft.com/office/drawing/2014/main" id="{E27C7462-D6BF-477B-9F63-633859822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6</xdr:col>
      <xdr:colOff>112059</xdr:colOff>
      <xdr:row>45</xdr:row>
      <xdr:rowOff>134471</xdr:rowOff>
    </xdr:from>
    <xdr:to>
      <xdr:col>6</xdr:col>
      <xdr:colOff>660699</xdr:colOff>
      <xdr:row>48</xdr:row>
      <xdr:rowOff>31629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73CE71E1-91EB-440A-875B-6DE0B642F50F}"/>
            </a:ext>
          </a:extLst>
        </xdr:cNvPr>
        <xdr:cNvSpPr/>
      </xdr:nvSpPr>
      <xdr:spPr>
        <a:xfrm>
          <a:off x="5961530" y="8695765"/>
          <a:ext cx="548640" cy="435040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36</xdr:row>
      <xdr:rowOff>100852</xdr:rowOff>
    </xdr:from>
    <xdr:to>
      <xdr:col>6</xdr:col>
      <xdr:colOff>262777</xdr:colOff>
      <xdr:row>38</xdr:row>
      <xdr:rowOff>45383</xdr:rowOff>
    </xdr:to>
    <xdr:sp macro="" textlink="">
      <xdr:nvSpPr>
        <xdr:cNvPr id="97" name="CuadroTexto 96">
          <a:extLst>
            <a:ext uri="{FF2B5EF4-FFF2-40B4-BE49-F238E27FC236}">
              <a16:creationId xmlns:a16="http://schemas.microsoft.com/office/drawing/2014/main" id="{0B11BF5F-03C4-43B3-B306-464FF1B9FACA}"/>
            </a:ext>
          </a:extLst>
        </xdr:cNvPr>
        <xdr:cNvSpPr txBox="1"/>
      </xdr:nvSpPr>
      <xdr:spPr>
        <a:xfrm>
          <a:off x="4986617" y="7048499"/>
          <a:ext cx="112563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37</xdr:row>
      <xdr:rowOff>112059</xdr:rowOff>
    </xdr:from>
    <xdr:to>
      <xdr:col>6</xdr:col>
      <xdr:colOff>134554</xdr:colOff>
      <xdr:row>39</xdr:row>
      <xdr:rowOff>56590</xdr:rowOff>
    </xdr:to>
    <xdr:sp macro="" textlink="'CA Informe'!T39">
      <xdr:nvSpPr>
        <xdr:cNvPr id="99" name="CuadroTexto 98">
          <a:extLst>
            <a:ext uri="{FF2B5EF4-FFF2-40B4-BE49-F238E27FC236}">
              <a16:creationId xmlns:a16="http://schemas.microsoft.com/office/drawing/2014/main" id="{3EC26ABE-EAE3-4D2A-9DB4-789C9F65EE5B}"/>
            </a:ext>
          </a:extLst>
        </xdr:cNvPr>
        <xdr:cNvSpPr txBox="1"/>
      </xdr:nvSpPr>
      <xdr:spPr>
        <a:xfrm>
          <a:off x="4885764" y="7239000"/>
          <a:ext cx="109826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781,1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38</xdr:row>
      <xdr:rowOff>123264</xdr:rowOff>
    </xdr:from>
    <xdr:to>
      <xdr:col>6</xdr:col>
      <xdr:colOff>13015</xdr:colOff>
      <xdr:row>40</xdr:row>
      <xdr:rowOff>39219</xdr:rowOff>
    </xdr:to>
    <xdr:sp macro="" textlink="">
      <xdr:nvSpPr>
        <xdr:cNvPr id="100" name="CuadroTexto 99">
          <a:extLst>
            <a:ext uri="{FF2B5EF4-FFF2-40B4-BE49-F238E27FC236}">
              <a16:creationId xmlns:a16="http://schemas.microsoft.com/office/drawing/2014/main" id="{7D967C0B-AE6E-4FBF-BB37-5DC262C2DE9B}"/>
            </a:ext>
          </a:extLst>
        </xdr:cNvPr>
        <xdr:cNvSpPr txBox="1"/>
      </xdr:nvSpPr>
      <xdr:spPr>
        <a:xfrm>
          <a:off x="4807323" y="7429499"/>
          <a:ext cx="1055163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42</xdr:row>
      <xdr:rowOff>168087</xdr:rowOff>
    </xdr:from>
    <xdr:to>
      <xdr:col>6</xdr:col>
      <xdr:colOff>401508</xdr:colOff>
      <xdr:row>44</xdr:row>
      <xdr:rowOff>110937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BCA4CB2E-95EB-4717-9E6F-20B0D14D3454}"/>
            </a:ext>
          </a:extLst>
        </xdr:cNvPr>
        <xdr:cNvSpPr txBox="1"/>
      </xdr:nvSpPr>
      <xdr:spPr>
        <a:xfrm>
          <a:off x="4717677" y="8191499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44</xdr:row>
      <xdr:rowOff>11205</xdr:rowOff>
    </xdr:from>
    <xdr:to>
      <xdr:col>6</xdr:col>
      <xdr:colOff>187927</xdr:colOff>
      <xdr:row>45</xdr:row>
      <xdr:rowOff>125681</xdr:rowOff>
    </xdr:to>
    <xdr:sp macro="" textlink="'CA Informe'!T41">
      <xdr:nvSpPr>
        <xdr:cNvPr id="102" name="CuadroTexto 101">
          <a:extLst>
            <a:ext uri="{FF2B5EF4-FFF2-40B4-BE49-F238E27FC236}">
              <a16:creationId xmlns:a16="http://schemas.microsoft.com/office/drawing/2014/main" id="{0081D6FF-8803-4BEF-9B96-0200C7568A9D}"/>
            </a:ext>
          </a:extLst>
        </xdr:cNvPr>
        <xdr:cNvSpPr txBox="1"/>
      </xdr:nvSpPr>
      <xdr:spPr>
        <a:xfrm>
          <a:off x="4919384" y="8393205"/>
          <a:ext cx="1118014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463,3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45</xdr:row>
      <xdr:rowOff>72499</xdr:rowOff>
    </xdr:from>
    <xdr:to>
      <xdr:col>6</xdr:col>
      <xdr:colOff>13017</xdr:colOff>
      <xdr:row>47</xdr:row>
      <xdr:rowOff>15349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8747E076-A3DF-4D1C-A5BC-06D870D28170}"/>
            </a:ext>
          </a:extLst>
        </xdr:cNvPr>
        <xdr:cNvSpPr txBox="1"/>
      </xdr:nvSpPr>
      <xdr:spPr>
        <a:xfrm>
          <a:off x="4807325" y="8633793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39</xdr:row>
      <xdr:rowOff>112060</xdr:rowOff>
    </xdr:from>
    <xdr:to>
      <xdr:col>6</xdr:col>
      <xdr:colOff>737163</xdr:colOff>
      <xdr:row>41</xdr:row>
      <xdr:rowOff>22413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4B0549A7-CA65-46F8-9593-7DB6DEA7DAD0}"/>
            </a:ext>
          </a:extLst>
        </xdr:cNvPr>
        <xdr:cNvSpPr txBox="1"/>
      </xdr:nvSpPr>
      <xdr:spPr>
        <a:xfrm>
          <a:off x="5950323" y="7597589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73%</a:t>
          </a:r>
        </a:p>
      </xdr:txBody>
    </xdr:sp>
    <xdr:clientData/>
  </xdr:twoCellAnchor>
  <xdr:twoCellAnchor>
    <xdr:from>
      <xdr:col>6</xdr:col>
      <xdr:colOff>89647</xdr:colOff>
      <xdr:row>46</xdr:row>
      <xdr:rowOff>44824</xdr:rowOff>
    </xdr:from>
    <xdr:to>
      <xdr:col>6</xdr:col>
      <xdr:colOff>725958</xdr:colOff>
      <xdr:row>47</xdr:row>
      <xdr:rowOff>134472</xdr:rowOff>
    </xdr:to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396FD054-3098-4EB8-8453-C47B6E2AA1B2}"/>
            </a:ext>
          </a:extLst>
        </xdr:cNvPr>
        <xdr:cNvSpPr txBox="1"/>
      </xdr:nvSpPr>
      <xdr:spPr>
        <a:xfrm>
          <a:off x="5939118" y="8785412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27%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415738</xdr:colOff>
      <xdr:row>0</xdr:row>
      <xdr:rowOff>78441</xdr:rowOff>
    </xdr:from>
    <xdr:to>
      <xdr:col>13</xdr:col>
      <xdr:colOff>45944</xdr:colOff>
      <xdr:row>2</xdr:row>
      <xdr:rowOff>45928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8226238" y="78441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758190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9</xdr:row>
      <xdr:rowOff>0</xdr:rowOff>
    </xdr:from>
    <xdr:to>
      <xdr:col>18</xdr:col>
      <xdr:colOff>404532</xdr:colOff>
      <xdr:row>18</xdr:row>
      <xdr:rowOff>35858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77D89BA5-D54F-49ED-B043-513A7F5A378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96450" y="21050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474.440600578702" createdVersion="6" refreshedVersion="6" minRefreshableVersion="3" recordCount="258" xr:uid="{00000000-000A-0000-FFFF-FFFF01000000}">
  <cacheSource type="worksheet">
    <worksheetSource name="Datos1"/>
  </cacheSource>
  <cacheFields count="142">
    <cacheField name="Periodo" numFmtId="17">
      <sharedItems containsSemiMixedTypes="0" containsNonDate="0" containsDate="1" containsString="0" minDate="2003-01-01T00:00:00" maxDate="2024-06-02T00:00:00" count="258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  <fieldGroup par="141" base="0">
        <rangePr groupBy="months" startDate="2003-01-01T00:00:00" endDate="2024-06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6/2024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4" count="22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PIB nominal (miles de millones de G.)" numFmtId="3">
      <sharedItems containsSemiMixedTypes="0" containsString="0" containsNumber="1" minValue="49411.959699781924" maxValue="334026.25081226527"/>
    </cacheField>
    <cacheField name="Tipo de cambio Gs./US$" numFmtId="3">
      <sharedItems containsSemiMixedTypes="0" containsString="0" containsNumber="1" minValue="3873.0454545454545" maxValue="7533.242631578948"/>
    </cacheField>
    <cacheField name="Ingreso Total (Recaudado)" numFmtId="164">
      <sharedItems containsSemiMixedTypes="0" containsString="0" containsNumber="1" minValue="377.89362093800003" maxValue="5401.0182893279998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3942.01904501301"/>
    </cacheField>
    <cacheField name="IT Suma 12 meses" numFmtId="164">
      <sharedItems containsString="0" containsBlank="1" containsNumber="1" minValue="6050.7447638530002" maxValue="48292.831070434004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820394537176E-2" maxValue="0.29390026183365259"/>
    </cacheField>
    <cacheField name="Ingresos Tributarios" numFmtId="164">
      <sharedItems containsSemiMixedTypes="0" containsString="0" containsNumber="1" minValue="230.05253460700001" maxValue="4387.6120386270004"/>
    </cacheField>
    <cacheField name="Presión Tributaria" numFmtId="164">
      <sharedItems containsSemiMixedTypes="0" containsString="0" containsNumber="1" minValue="0.44839968072897068" maxValue="1.3135530599638396"/>
    </cacheField>
    <cacheField name="Tributarios Acum. Por año" numFmtId="164">
      <sharedItems containsSemiMixedTypes="0" containsString="0" containsNumber="1" minValue="244.56120121400002" maxValue="31749.592397344"/>
    </cacheField>
    <cacheField name="Tributarios suma 12 meses" numFmtId="164">
      <sharedItems containsString="0" containsBlank="1" containsNumber="1" minValue="3675.8208073330002" maxValue="35379.699899056999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2846.6344762150002"/>
    </cacheField>
    <cacheField name="Imp. Internos suma 12 meses" numFmtId="164">
      <sharedItems containsString="0" containsBlank="1" containsNumber="1" minValue="1629.2645083789998" maxValue="20547.229682309"/>
    </cacheField>
    <cacheField name="% Var. Anualizado Imp. Internos" numFmtId="0">
      <sharedItems containsString="0" containsBlank="1" containsNumber="1" minValue="-7.7992338693069985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196.2302537130001"/>
    </cacheField>
    <cacheField name="Imp. Externos suma 12 meses" numFmtId="164">
      <sharedItems containsString="0" containsBlank="1" containsNumber="1" minValue="2077.0287278750002" maxValue="13605.240211532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1083.7891622949999"/>
    </cacheField>
    <cacheField name="IVA externo" numFmtId="164">
      <sharedItems containsString="0" containsBlank="1" containsNumber="1" minValue="51.21967325" maxValue="676.74586760799991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321.2179807800003"/>
    </cacheField>
    <cacheField name="Otros ingresos (millones de US$)" numFmtId="164">
      <sharedItems containsSemiMixedTypes="0" containsString="0" containsNumber="1" minValue="-1.8344711620313785" maxValue="178.47171495445605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5.720287589746154" maxValue="138.03642610365472"/>
    </cacheField>
    <cacheField name="Itaipú acumulado por año (millones de US$)" numFmtId="164">
      <sharedItems containsSemiMixedTypes="0" containsString="0" containsNumber="1" minValue="5.720287589746154" maxValue="635.10722229105988"/>
    </cacheField>
    <cacheField name="Yacyretá" numFmtId="164">
      <sharedItems containsSemiMixedTypes="0" containsString="0" containsNumber="1" minValue="-1.1418978" maxValue="843.85019854200004"/>
    </cacheField>
    <cacheField name="Yacyretá (en millones de US$)" numFmtId="164">
      <sharedItems containsSemiMixedTypes="0" containsString="0" containsNumber="1" minValue="-0.16657784637288769" maxValue="112.01686177007301"/>
    </cacheField>
    <cacheField name="Yacyretá acumulado por año (millones de US$)" numFmtId="164">
      <sharedItems containsSemiMixedTypes="0" containsString="0" containsNumber="1" minValue="0" maxValue="125.11079131073838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1138.002066002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551539141528785"/>
    </cacheField>
    <cacheField name="Gasto total acumulado por año" numFmtId="164">
      <sharedItems containsSemiMixedTypes="0" containsString="0" containsNumber="1" minValue="329.09690646299998" maxValue="48505.63365253801"/>
    </cacheField>
    <cacheField name="Gasto Total suma 12 meses" numFmtId="164">
      <sharedItems containsString="0" containsBlank="1" containsNumber="1" minValue="5137.3949724160002" maxValue="51049.732406850002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639655112422391"/>
    </cacheField>
    <cacheField name="Gasto corr. anualizado" numFmtId="164">
      <sharedItems containsString="0" containsBlank="1" containsNumber="1" minValue="4933.4677585969994" maxValue="47919.982318545997"/>
    </cacheField>
    <cacheField name="Gasto corr. anualizado (% del PIB)" numFmtId="164">
      <sharedItems containsString="0" containsBlank="1" containsNumber="1" minValue="8.3314725387853326" maxValue="15.287857712876203"/>
    </cacheField>
    <cacheField name="Gto. Corr. Primario" numFmtId="164">
      <sharedItems containsSemiMixedTypes="0" containsString="0" containsNumber="1" minValue="299.879997925" maxValue="7046.4681989370001"/>
    </cacheField>
    <cacheField name="Gto. Corr. Primario (% del PIB)" numFmtId="164">
      <sharedItems containsSemiMixedTypes="0" containsString="0" containsNumber="1" minValue="0.48165360417554398" maxValue="2.250529298891653"/>
    </cacheField>
    <cacheField name="Gto. Corr. Primario anualizado" numFmtId="164">
      <sharedItems containsString="0" containsBlank="1" containsNumber="1" minValue="4501.872478882" maxValue="42103.959679195999"/>
    </cacheField>
    <cacheField name="Gto. Corr. Primario anualizado (% del PIB)" numFmtId="164">
      <sharedItems containsString="0" containsBlank="1" containsNumber="1" minValue="7.9170108969706643" maxValue="14.22314742689837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43.405897914"/>
    </cacheField>
    <cacheField name="Remun. Acum. Por año" numFmtId="164">
      <sharedItems containsSemiMixedTypes="0" containsString="0" containsNumber="1" minValue="196.165527328" maxValue="20523.588147925999"/>
    </cacheField>
    <cacheField name="Remun. Suma 12 meses" numFmtId="164">
      <sharedItems containsString="0" containsBlank="1" containsNumber="1" minValue="2705.6169049379996" maxValue="21245.233598542003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00.3024741849999"/>
    </cacheField>
    <cacheField name="Otras remuneraciones" numFmtId="164">
      <sharedItems containsSemiMixedTypes="0" containsString="0" containsNumber="1" minValue="36.010858893999995" maxValue="2143.103423729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923.93745091200003"/>
    </cacheField>
    <cacheField name="Intereses (millones de US$)" numFmtId="164">
      <sharedItems containsSemiMixedTypes="0" containsString="0" containsNumber="1" minValue="0.36577484541023186" maxValue="126.26257641770599"/>
    </cacheField>
    <cacheField name="Intereses (% del PIB)" numFmtId="164">
      <sharedItems containsSemiMixedTypes="0" containsString="0" containsNumber="1" minValue="1.9677860282400874E-3" maxValue="0.29129407717086991"/>
    </cacheField>
    <cacheField name="Intereses anualizados" numFmtId="164">
      <sharedItems containsString="0" containsBlank="1" containsNumber="1" minValue="244.70811811499999" maxValue="5816.0226393499997"/>
    </cacheField>
    <cacheField name="Donaciones (Gasto)" numFmtId="164">
      <sharedItems containsSemiMixedTypes="0" containsString="0" containsNumber="1" minValue="8.2530983500000001" maxValue="763.47756059500011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144.9855842650004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20.792382972883829" maxValue="24.556774739621055"/>
    </cacheField>
    <cacheField name="% Var anualizado" numFmtId="0">
      <sharedItems containsString="0" containsBlank="1" containsNumber="1" minValue="-20.792382972883829" maxValue="3570.9376001220576"/>
    </cacheField>
    <cacheField name="RON (millones de US$)" numFmtId="164">
      <sharedItems containsSemiMixedTypes="0" containsString="0" containsNumber="1" minValue="-538.59409219998327" maxValue="219.2509027292007"/>
    </cacheField>
    <cacheField name="RON (% del PIB)" numFmtId="164">
      <sharedItems containsSemiMixedTypes="0" containsString="0" containsNumber="1" minValue="-1.2617910531886962" maxValue="0.55988807163431531"/>
    </cacheField>
    <cacheField name="RON anualizado (millones de US$)" numFmtId="164">
      <sharedItems containsString="0" containsBlank="1" containsNumber="1" minValue="-890.64501698807589" maxValue="1001.1877286584809"/>
    </cacheField>
    <cacheField name="RON anualizado (% del PIB)" numFmtId="0">
      <sharedItems containsString="0" containsBlank="1" containsNumber="1" minValue="-2.5077034123931869" maxValue="3.776343366643176"/>
    </cacheField>
    <cacheField name="RON primario" numFmtId="164">
      <sharedItems containsSemiMixedTypes="0" containsString="0" containsNumber="1" minValue="-3595.5301142030003" maxValue="1837.5252545140004"/>
    </cacheField>
    <cacheField name="RON primario (% del PIB)" numFmtId="164">
      <sharedItems containsSemiMixedTypes="0" containsString="0" containsNumber="1" minValue="-1.1483548408381101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4771274839999998" maxValue="332.5372363508327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% del PIB)" numFmtId="164">
      <sharedItems containsString="0" containsBlank="1" containsNumber="1" minValue="1.14174652687579" maxValue="3.6813365822153297"/>
    </cacheField>
    <cacheField name="MOPC" numFmtId="164">
      <sharedItems containsSemiMixedTypes="0" containsString="0" containsNumber="1" minValue="0" maxValue="2063.108162004"/>
    </cacheField>
    <cacheField name="MOPC (mm US$)" numFmtId="164">
      <sharedItems containsSemiMixedTypes="0" containsString="0" containsNumber="1" minValue="0" maxValue="281.26086873857014"/>
    </cacheField>
    <cacheField name="MOPC suma 12 meses (mm US$)" numFmtId="164">
      <sharedItems containsString="0" containsBlank="1" containsNumber="1" minValue="95.392393200347797" maxValue="1059.6970639411622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77.072892930031756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3671755224615384" maxValue="115.38764942572392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3109035009171546"/>
    </cacheField>
    <cacheField name="Resultado Fiscal (miles de millones de G.)" numFmtId="164">
      <sharedItems containsSemiMixedTypes="0" containsString="0" containsNumber="1" minValue="-6316.9743964200006" maxValue="965.3438123940003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61.18495348812905" maxValue="157.66436371887545"/>
    </cacheField>
    <cacheField name="Resultado Fiscal anualizado (millones de US$)" numFmtId="164">
      <sharedItems containsString="0" containsBlank="1" containsNumber="1" minValue="-2170.433849079272" maxValue="452.32250091287716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175406399529727" maxValue="0.41476239587275865"/>
    </cacheField>
    <cacheField name="Resultado fiscal anualizado (% del PIB)" numFmtId="0">
      <sharedItems containsString="0" containsBlank="1" containsNumber="1" minValue="-6.1393624837367256" maxValue="1.6687861797951715"/>
    </cacheField>
    <cacheField name="Resultado Primario" numFmtId="164">
      <sharedItems containsSemiMixedTypes="0" containsString="0" containsNumber="1" minValue="-5961.8025427010007" maxValue="1329.4396523520004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9041044276023866" maxValue="0.49274538839534254"/>
    </cacheField>
    <cacheField name="Resultado Primario anualizado (% del PIB)" numFmtId="0">
      <sharedItems containsString="0" containsBlank="1" containsNumber="1" minValue="-5.0746521977588905" maxValue="2.5514706429534275"/>
    </cacheField>
    <cacheField name="SSPP financiados con Ingresos Tributarios" numFmtId="168">
      <sharedItems containsSemiMixedTypes="0" containsString="0" containsNumber="1" minValue="208.573506885" maxValue="3591.7593921799998"/>
    </cacheField>
    <cacheField name="IPC General" numFmtId="164">
      <sharedItems containsString="0" containsBlank="1" containsNumber="1" minValue="45.540552748458985" maxValue="133.9"/>
    </cacheField>
    <cacheField name="Ingreso Total def." numFmtId="168">
      <sharedItems containsMixedTypes="1" containsNumber="1" minValue="786.57237707066849" maxValue="4033.620828474981"/>
    </cacheField>
    <cacheField name="Ing. Total def. suma 12m" numFmtId="168">
      <sharedItems containsBlank="1" containsMixedTypes="1" containsNumber="1" minValue="12913.240731654379" maxValue="36456.738731666483"/>
    </cacheField>
    <cacheField name="% Var. Real Ing. Total" numFmtId="0">
      <sharedItems containsBlank="1" containsMixedTypes="1" containsNumber="1" minValue="-8.931243730535543E-2" maxValue="0.2436866189075575"/>
    </cacheField>
    <cacheField name="Ingresos Tributarios def." numFmtId="168">
      <sharedItems containsMixedTypes="1" containsNumber="1" minValue="496.31831362554675" maxValue="3276.7827024846902"/>
    </cacheField>
    <cacheField name="Ing. Trib. Def Sum12m" numFmtId="168">
      <sharedItems containsBlank="1" containsMixedTypes="1" containsNumber="1" minValue="7880.3599714699139" maxValue="26963.645940690789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6163.5255171271183"/>
    </cacheField>
    <cacheField name="Gto. Total def. sum12m" numFmtId="0">
      <sharedItems containsBlank="1" containsMixedTypes="1" containsNumber="1" minValue="10925.606034873583" maxValue="38690.48572472472"/>
    </cacheField>
    <cacheField name="% Var. Real Gto. Total" numFmtId="0">
      <sharedItems containsBlank="1" containsMixedTypes="1" containsNumber="1" minValue="-4.2905003520675389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financiados con Ingresos Tributarios'/'Ingresos Tributarios'" databaseField="0"/>
    <cacheField name="Trimestres" numFmtId="0" databaseField="0">
      <fieldGroup base="0">
        <rangePr groupBy="quarters" startDate="2003-01-01T00:00:00" endDate="2024-06-02T00:00:00"/>
        <groupItems count="6">
          <s v="&lt;1/1/2003"/>
          <s v="Trim.1"/>
          <s v="Trim.2"/>
          <s v="Trim.3"/>
          <s v="Trim.4"/>
          <s v="&gt;2/6/2024"/>
        </groupItems>
      </fieldGroup>
    </cacheField>
    <cacheField name="Años" numFmtId="0" databaseField="0">
      <fieldGroup base="0">
        <rangePr groupBy="years" startDate="2003-01-01T00:00:00" endDate="2024-06-02T00:00:00"/>
        <groupItems count="24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6/2024"/>
        </groupItems>
      </fieldGroup>
    </cacheField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8">
  <r>
    <x v="0"/>
    <x v="0"/>
    <x v="0"/>
    <x v="0"/>
    <n v="49411.959699781924"/>
    <n v="7088.75"/>
    <n v="392.11764131300004"/>
    <n v="0.79356828528039658"/>
    <n v="392.11764131300004"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6.029695549709047"/>
    <n v="101.411030383"/>
    <n v="14.305911533486157"/>
    <n v="14.305911533486157"/>
    <n v="1.1418978"/>
    <n v="0.16108591782754364"/>
    <n v="0.16108591782754364"/>
    <n v="11.077576145000004"/>
    <n v="102.55292818299999"/>
    <n v="376.33426336899998"/>
    <n v="0.7616258607339973"/>
    <n v="376.33426336899998"/>
    <m/>
    <n v="376.33426336899998"/>
    <n v="0.7616258607339973"/>
    <m/>
    <m/>
    <n v="299.879997925"/>
    <n v="0.60689760079749167"/>
    <m/>
    <m/>
    <m/>
    <m/>
    <m/>
    <n v="196.165527328"/>
    <n v="196.165527328"/>
    <m/>
    <m/>
    <m/>
    <m/>
    <n v="160.154668434"/>
    <n v="36.010858893999995"/>
    <n v="15.416901769000001"/>
    <n v="76.454265444000015"/>
    <n v="10.785295777675898"/>
    <n v="0.15472825993650571"/>
    <m/>
    <n v="16.948533831999999"/>
    <n v="71.074951000000013"/>
    <n v="0.274083996"/>
    <n v="15.783377944000051"/>
    <n v="15.783377944000051"/>
    <m/>
    <m/>
    <m/>
    <m/>
    <n v="2.226538944665851"/>
    <n v="3.1942424546399263E-2"/>
    <m/>
    <m/>
    <n v="92.237643388000066"/>
    <n v="0.18667068448290494"/>
    <n v="25.762257559999998"/>
    <n v="25.762257559999998"/>
    <m/>
    <m/>
    <m/>
    <m/>
    <n v="3.6342454678187268"/>
    <n v="5.2137696453503947E-2"/>
    <n v="5.2137696453503947E-2"/>
    <m/>
    <n v="0.10956412"/>
    <n v="1.5456056427437841E-2"/>
    <m/>
    <n v="0"/>
    <n v="0"/>
    <n v="25.652693439999997"/>
    <n v="3.6187894113912882"/>
    <n v="402.09652092900001"/>
    <n v="0.81376355718750137"/>
    <n v="-9.9788796159999471"/>
    <n v="-9.9788796159999471"/>
    <m/>
    <n v="-1.4077065231528756"/>
    <m/>
    <m/>
    <m/>
    <m/>
    <n v="-2.0195271907104684E-2"/>
    <m/>
    <n v="66.475385828000071"/>
    <m/>
    <n v="0.134532988029401"/>
    <m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942.77"/>
    <n v="394.27035070800002"/>
    <n v="0.79792494186329577"/>
    <n v="786.38799202100006"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9.010814856462193"/>
    <n v="100.910634315"/>
    <n v="14.53463593277611"/>
    <n v="28.840547466262265"/>
    <n v="10.603341796"/>
    <n v="1.527249469015969"/>
    <n v="1.6883353868435127"/>
    <n v="20.473738950000019"/>
    <n v="111.51397611099999"/>
    <n v="351.72453450200004"/>
    <n v="0.71182065362113611"/>
    <n v="728.05879787100002"/>
    <m/>
    <n v="351.63060916200004"/>
    <n v="0.71163056737365538"/>
    <m/>
    <m/>
    <n v="328.95417874600003"/>
    <n v="0.66573797263793166"/>
    <m/>
    <m/>
    <m/>
    <m/>
    <m/>
    <n v="209.08686356500002"/>
    <n v="405.25239089299998"/>
    <m/>
    <m/>
    <m/>
    <m/>
    <n v="166.63791953"/>
    <n v="42.448944035000011"/>
    <n v="26.839379637"/>
    <n v="22.676430415999999"/>
    <n v="3.2661935244866238"/>
    <n v="4.589259473572363E-2"/>
    <m/>
    <n v="20.394368132999997"/>
    <n v="71.449133728999996"/>
    <n v="1.2783590220000001"/>
    <n v="42.545816205999984"/>
    <n v="58.329194150000035"/>
    <m/>
    <m/>
    <m/>
    <m/>
    <n v="6.1280751351405822"/>
    <n v="8.6104288242159627E-2"/>
    <m/>
    <m/>
    <n v="65.222246621999986"/>
    <n v="0.13199688297788326"/>
    <n v="22.020817347999998"/>
    <n v="47.783074907999996"/>
    <m/>
    <m/>
    <m/>
    <m/>
    <n v="3.1717624734796046"/>
    <n v="4.4565764000850154E-2"/>
    <n v="9.6703460454354101E-2"/>
    <m/>
    <n v="9.110442879999999"/>
    <n v="1.312220177249138"/>
    <m/>
    <n v="0"/>
    <n v="0"/>
    <n v="12.910374467999999"/>
    <n v="1.8595422962304666"/>
    <n v="373.74535185000002"/>
    <n v="0.75638641762198611"/>
    <n v="20.524998857999986"/>
    <n v="10.546119242000039"/>
    <m/>
    <n v="2.9563126616609772"/>
    <m/>
    <m/>
    <m/>
    <m/>
    <n v="4.153852424130948E-2"/>
    <m/>
    <n v="43.201429273999985"/>
    <m/>
    <n v="8.7431118977033109E-2"/>
    <m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851.04"/>
    <n v="411.83554843400009"/>
    <n v="0.83347341602364677"/>
    <n v="1198.2235404550001"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19.677096010094818"/>
    <n v="103.60947633000001"/>
    <n v="15.12317492380719"/>
    <n v="43.963722390069456"/>
    <n v="0"/>
    <n v="0"/>
    <n v="1.6883353868435127"/>
    <n v="31.199095518999997"/>
    <n v="103.60947633000001"/>
    <n v="402.88276834099997"/>
    <n v="0.81535476590858225"/>
    <n v="1130.941566212"/>
    <m/>
    <n v="397.19076900499999"/>
    <n v="0.8038352889022391"/>
    <m/>
    <m/>
    <n v="364.90122297599999"/>
    <n v="0.73848765601096056"/>
    <m/>
    <m/>
    <m/>
    <m/>
    <m/>
    <n v="207.29839046299995"/>
    <n v="612.5507813559999"/>
    <m/>
    <m/>
    <m/>
    <m/>
    <n v="163.73567663200001"/>
    <n v="43.56271383099994"/>
    <n v="45.261757400999997"/>
    <n v="32.289546029"/>
    <n v="4.7130867764602167"/>
    <n v="6.5347632891278568E-2"/>
    <m/>
    <n v="35.348987037999997"/>
    <n v="72.577503191999995"/>
    <n v="10.106584218"/>
    <n v="8.9527800930001149"/>
    <n v="67.28197424300015"/>
    <m/>
    <m/>
    <m/>
    <m/>
    <n v="1.3067767949099864"/>
    <n v="1.8118650115064406E-2"/>
    <m/>
    <m/>
    <n v="41.242326122000115"/>
    <n v="8.346628300634297E-2"/>
    <n v="52.647348098000002"/>
    <n v="100.430423006"/>
    <m/>
    <m/>
    <m/>
    <m/>
    <n v="7.6845775383007551"/>
    <n v="0.10654778401398307"/>
    <n v="0.20325124446833714"/>
    <m/>
    <n v="20.718592136000002"/>
    <n v="3.0241528492024572"/>
    <m/>
    <n v="0"/>
    <n v="0"/>
    <n v="31.928755962"/>
    <n v="4.6604246890982974"/>
    <n v="455.53011643899998"/>
    <n v="0.92190254992256548"/>
    <n v="-43.694568004999887"/>
    <n v="-33.148448762999848"/>
    <m/>
    <n v="-6.3778007433907673"/>
    <m/>
    <m/>
    <m/>
    <m/>
    <n v="-8.8429133898918655E-2"/>
    <m/>
    <n v="-11.405021975999887"/>
    <m/>
    <n v="-2.3081501007640101E-2"/>
    <m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855.04"/>
    <n v="511.77784363899997"/>
    <n v="1.035736786697935"/>
    <n v="1710.0013840940001"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20.297301655132575"/>
    <n v="101.262843027"/>
    <n v="14.772028030033376"/>
    <n v="58.735750420102832"/>
    <n v="-1.1418978"/>
    <n v="-0.16657784637288769"/>
    <n v="1.5217575404706249"/>
    <n v="39.017869511000008"/>
    <n v="100.12094522700001"/>
    <n v="377.49722816799999"/>
    <n v="0.76397947068200578"/>
    <n v="1508.43879438"/>
    <m/>
    <n v="368.91746553000002"/>
    <n v="0.74661573386579971"/>
    <m/>
    <m/>
    <n v="352.48671389700002"/>
    <n v="0.71336315345241341"/>
    <m/>
    <m/>
    <m/>
    <m/>
    <m/>
    <n v="209.09971150199999"/>
    <n v="821.65049285799989"/>
    <m/>
    <m/>
    <m/>
    <m/>
    <n v="163.72667362000001"/>
    <n v="45.373037881999977"/>
    <n v="39.383021779000003"/>
    <n v="16.430751633"/>
    <n v="2.3968863249521521"/>
    <n v="3.3252580413386267E-2"/>
    <m/>
    <n v="32.908623631000005"/>
    <n v="73.087695015999998"/>
    <n v="6.587424607"/>
    <n v="134.28061547099998"/>
    <n v="201.56258971400013"/>
    <m/>
    <m/>
    <m/>
    <m/>
    <n v="19.588596925911443"/>
    <n v="0.27175731601592923"/>
    <m/>
    <m/>
    <n v="150.71136710399998"/>
    <n v="0.30500989642931553"/>
    <n v="82.581996313999994"/>
    <n v="183.01241931999999"/>
    <m/>
    <m/>
    <m/>
    <m/>
    <n v="12.046902179126597"/>
    <n v="0.16712957109119569"/>
    <n v="0.37038081555953284"/>
    <m/>
    <n v="40.505077608999997"/>
    <n v="5.9088025174178416"/>
    <m/>
    <n v="0"/>
    <n v="0"/>
    <n v="42.076918704999997"/>
    <n v="6.1380996617087566"/>
    <n v="460.07922448199997"/>
    <n v="0.93110904177320153"/>
    <n v="51.698619156999982"/>
    <n v="18.550170394000133"/>
    <m/>
    <n v="7.5416947467848443"/>
    <m/>
    <m/>
    <m/>
    <m/>
    <n v="0.10462774492473358"/>
    <m/>
    <n v="68.129370789999982"/>
    <m/>
    <n v="0.13788032533811984"/>
    <m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62.22"/>
    <n v="457.252635457"/>
    <n v="0.92538858655917267"/>
    <n v="2167.2540195510001"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268027334104996"/>
    <n v="88.748399896999999"/>
    <n v="13.73342286350511"/>
    <n v="72.469173283607944"/>
    <n v="0"/>
    <n v="0"/>
    <n v="1.5217575404706249"/>
    <n v="29.303611701999998"/>
    <n v="88.748399896999999"/>
    <n v="396.34515204499996"/>
    <n v="0.80212392799864851"/>
    <n v="1904.7839464250001"/>
    <m/>
    <n v="383.05150265899994"/>
    <n v="0.77522021993531764"/>
    <m/>
    <m/>
    <n v="352.94429536599995"/>
    <n v="0.71428920753280234"/>
    <m/>
    <m/>
    <m/>
    <m/>
    <m/>
    <n v="207.85288039899999"/>
    <n v="1029.5033732569998"/>
    <m/>
    <m/>
    <m/>
    <m/>
    <n v="164.251851668"/>
    <n v="43.601028730999985"/>
    <n v="37.357555803999993"/>
    <n v="30.107207293000002"/>
    <n v="4.6589573386545187"/>
    <n v="6.0931012402515326E-2"/>
    <m/>
    <n v="44.055768280999999"/>
    <n v="73.691335201999991"/>
    <n v="3.2804050659999997"/>
    <n v="60.907483412000033"/>
    <n v="262.47007312600016"/>
    <m/>
    <m/>
    <m/>
    <m/>
    <n v="9.4251640167001476"/>
    <n v="0.12326465856052425"/>
    <m/>
    <m/>
    <n v="91.014690705000035"/>
    <n v="0.18419567096303957"/>
    <n v="86.711182594000007"/>
    <n v="269.72360191400003"/>
    <m/>
    <m/>
    <m/>
    <m/>
    <n v="13.418172484687926"/>
    <n v="0.17548622463233876"/>
    <n v="0.54586704019187171"/>
    <m/>
    <n v="42.991355712000001"/>
    <n v="6.6527223944712501"/>
    <m/>
    <n v="0"/>
    <n v="0"/>
    <n v="43.719826882000007"/>
    <n v="6.7654500902166754"/>
    <n v="483.05633463899994"/>
    <n v="0.97761015263098716"/>
    <n v="-25.803699181999974"/>
    <n v="-7.2535287879998407"/>
    <m/>
    <n v="-3.9930084679877771"/>
    <m/>
    <m/>
    <m/>
    <m/>
    <n v="-5.2221566071814503E-2"/>
    <m/>
    <n v="4.3035081110000277"/>
    <m/>
    <n v="8.709446330700827E-3"/>
    <m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225.17"/>
    <n v="400.08869956600006"/>
    <n v="0.80970012522649615"/>
    <n v="2567.3427191170003"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709448209767764"/>
    <n v="94.992328103999995"/>
    <n v="15.259395021180143"/>
    <n v="87.728568304788084"/>
    <n v="0"/>
    <n v="0"/>
    <n v="1.5217575404706249"/>
    <n v="27.702337607999993"/>
    <n v="94.992328103999995"/>
    <n v="437.87283001899999"/>
    <n v="0.88616770652173216"/>
    <n v="2342.6567764440001"/>
    <m/>
    <n v="421.60052143799999"/>
    <n v="0.85323578340055317"/>
    <m/>
    <m/>
    <n v="363.12030335399999"/>
    <n v="0.73488342814220053"/>
    <m/>
    <m/>
    <m/>
    <m/>
    <m/>
    <n v="214.37289807000002"/>
    <n v="1243.8762713269998"/>
    <m/>
    <m/>
    <m/>
    <m/>
    <n v="169.77460725399999"/>
    <n v="44.598290816000031"/>
    <n v="36.067608192000002"/>
    <n v="58.480218084000001"/>
    <n v="9.3941559963824286"/>
    <n v="0.11835235525835276"/>
    <m/>
    <n v="49.244186841000001"/>
    <n v="75.193315506999994"/>
    <n v="4.5146033250000004"/>
    <n v="-37.784130452999932"/>
    <n v="224.68594267300023"/>
    <m/>
    <m/>
    <m/>
    <m/>
    <n v="-6.0695740763705945"/>
    <n v="-7.6467581295235884E-2"/>
    <m/>
    <m/>
    <n v="20.696087631000069"/>
    <n v="4.1884773963116892E-2"/>
    <n v="102.51793323"/>
    <n v="372.24153514400001"/>
    <m/>
    <m/>
    <m/>
    <m/>
    <n v="16.468294557417707"/>
    <n v="0.20747595086873769"/>
    <n v="0.75334299106060931"/>
    <m/>
    <n v="61.768524147999997"/>
    <n v="9.9223835088840939"/>
    <m/>
    <n v="0"/>
    <n v="0"/>
    <n v="40.749409082"/>
    <n v="6.5459110485336138"/>
    <n v="540.39076324899997"/>
    <n v="1.0936436573904698"/>
    <n v="-140.30206368299991"/>
    <n v="-147.55559247099976"/>
    <m/>
    <n v="-22.537868633788303"/>
    <m/>
    <m/>
    <m/>
    <m/>
    <n v="-0.2839435321639735"/>
    <m/>
    <n v="-81.821845598999914"/>
    <m/>
    <n v="-0.16559117690562072"/>
    <m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010.63"/>
    <n v="476.64580259999997"/>
    <n v="0.96463650803573286"/>
    <n v="3043.9885217170004"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9.655071160760183"/>
    <n v="90.983169517999997"/>
    <n v="15.137043790417975"/>
    <n v="102.86561209520606"/>
    <n v="0"/>
    <n v="0"/>
    <n v="1.5217575404706249"/>
    <n v="27.156190852999998"/>
    <n v="90.983169517999997"/>
    <n v="453.23176298899995"/>
    <n v="0.91725113867726293"/>
    <n v="2795.888539433"/>
    <m/>
    <n v="435.38518898199993"/>
    <n v="0.88113321476687245"/>
    <m/>
    <m/>
    <n v="355.38852819599992"/>
    <n v="0.71923584969160492"/>
    <m/>
    <m/>
    <m/>
    <m/>
    <m/>
    <n v="210.20843784699997"/>
    <n v="1454.0847091739997"/>
    <m/>
    <m/>
    <m/>
    <m/>
    <n v="167.72172409199999"/>
    <n v="42.486713754999982"/>
    <n v="32.196629092000002"/>
    <n v="79.996660785999993"/>
    <n v="13.309197336385703"/>
    <n v="0.1618973650752675"/>
    <m/>
    <n v="49.688204464999998"/>
    <n v="75.076807719999991"/>
    <n v="6.0650230790000004"/>
    <n v="23.414039611000021"/>
    <n v="248.09998228400025"/>
    <m/>
    <m/>
    <m/>
    <m/>
    <n v="3.89543851659477"/>
    <n v="4.7385369358470021E-2"/>
    <m/>
    <m/>
    <n v="103.41070039700001"/>
    <n v="0.20928273443373752"/>
    <n v="82.56241722499999"/>
    <n v="454.803952369"/>
    <m/>
    <m/>
    <m/>
    <m/>
    <n v="13.73606713855286"/>
    <n v="0.16708994690077911"/>
    <n v="0.92043293796138848"/>
    <m/>
    <n v="45.013548923999998"/>
    <n v="7.4889901597669457"/>
    <m/>
    <n v="0"/>
    <n v="0"/>
    <n v="37.548868300999992"/>
    <n v="6.2470769787859171"/>
    <n v="535.79418021399988"/>
    <n v="1.0843410855780418"/>
    <n v="-59.148377613999969"/>
    <n v="-206.70397008499972"/>
    <m/>
    <n v="-9.8406286219580927"/>
    <m/>
    <m/>
    <m/>
    <m/>
    <n v="-0.11970457754230908"/>
    <m/>
    <n v="20.848283172000023"/>
    <m/>
    <n v="4.2192787532958416E-2"/>
    <m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227.6"/>
    <n v="511.86180690700002"/>
    <n v="1.0359067116887879"/>
    <n v="3555.8503286240002"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30.413169389813092"/>
    <n v="158.455166999"/>
    <n v="25.444018080641019"/>
    <n v="128.30963017584708"/>
    <n v="0"/>
    <n v="0"/>
    <n v="1.5217575404706249"/>
    <n v="30.945886693000006"/>
    <n v="158.455166999"/>
    <n v="349.38579560599993"/>
    <n v="0.7070875102481351"/>
    <n v="3145.2743350390001"/>
    <m/>
    <n v="342.35939560599991"/>
    <n v="0.69286747112665292"/>
    <m/>
    <m/>
    <n v="320.59800314299991"/>
    <n v="0.64882673160687221"/>
    <m/>
    <m/>
    <m/>
    <m/>
    <m/>
    <n v="212.59626599799992"/>
    <n v="1666.6809751719998"/>
    <m/>
    <m/>
    <m/>
    <m/>
    <n v="169.93583866099999"/>
    <n v="42.660427336999931"/>
    <n v="10.910970483999998"/>
    <n v="21.761392463000004"/>
    <n v="3.4943465320508706"/>
    <n v="4.4040739519780769E-2"/>
    <m/>
    <n v="26.217447936000003"/>
    <n v="75.158258710000013"/>
    <n v="2.7414600149999999"/>
    <n v="162.47601130100009"/>
    <n v="410.57599358500033"/>
    <m/>
    <m/>
    <m/>
    <m/>
    <n v="26.089667175316343"/>
    <n v="0.3288192014406528"/>
    <m/>
    <m/>
    <n v="184.23740376400008"/>
    <n v="0.37285994096043346"/>
    <n v="76.230442921999995"/>
    <n v="531.03439529100001"/>
    <m/>
    <m/>
    <m/>
    <m/>
    <n v="12.240741685721623"/>
    <n v="0.15427528757240616"/>
    <n v="1.0747082255337945"/>
    <m/>
    <n v="49.375944195000002"/>
    <n v="7.9285670555270089"/>
    <m/>
    <n v="0"/>
    <n v="0"/>
    <n v="26.854498726999992"/>
    <n v="4.3121746301946162"/>
    <n v="425.61623852799994"/>
    <n v="0.86136279782054126"/>
    <n v="86.24556837900009"/>
    <n v="-120.45840170599963"/>
    <m/>
    <n v="13.848925489594722"/>
    <m/>
    <m/>
    <m/>
    <m/>
    <n v="0.17454391386824664"/>
    <m/>
    <n v="108.0069608420001"/>
    <m/>
    <n v="0.21858465338802738"/>
    <m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218.07"/>
    <n v="534.06887736700003"/>
    <n v="1.0808494150240253"/>
    <n v="4089.9192059910001"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846641166953738"/>
    <n v="91.140826400999998"/>
    <n v="14.657414020910025"/>
    <n v="142.96704419675712"/>
    <n v="6.22"/>
    <n v="1.0003103856984563"/>
    <n v="2.5220679261690813"/>
    <n v="32.265047640000034"/>
    <n v="97.360826400999997"/>
    <n v="363.67520497399994"/>
    <n v="0.73600643889379069"/>
    <n v="3508.9495400129999"/>
    <m/>
    <n v="355.94694089499995"/>
    <n v="0.72036596617027293"/>
    <m/>
    <m/>
    <n v="353.67252730199993"/>
    <n v="0.71576300444436913"/>
    <m/>
    <m/>
    <m/>
    <m/>
    <m/>
    <n v="211.30034427699999"/>
    <n v="1877.9813194489998"/>
    <m/>
    <m/>
    <m/>
    <m/>
    <n v="168.554037827"/>
    <n v="42.746306449999992"/>
    <n v="33.190564526999999"/>
    <n v="2.2744135930000002"/>
    <n v="0.36577484541023186"/>
    <n v="4.602961725903857E-3"/>
    <m/>
    <n v="38.407108325999999"/>
    <n v="74.647624777000004"/>
    <n v="3.8551494739999996"/>
    <n v="170.39367239300009"/>
    <n v="580.96966597800042"/>
    <m/>
    <m/>
    <m/>
    <m/>
    <n v="27.402983947269831"/>
    <n v="0.34484297613023451"/>
    <m/>
    <m/>
    <n v="172.66808598600008"/>
    <n v="0.34944593785613837"/>
    <n v="92.479634864000005"/>
    <n v="623.514030155"/>
    <m/>
    <m/>
    <m/>
    <m/>
    <n v="14.872723347276569"/>
    <n v="0.18716042720404016"/>
    <n v="1.2618686527378347"/>
    <m/>
    <n v="69.610895845999991"/>
    <n v="11.194936024522077"/>
    <m/>
    <n v="0"/>
    <n v="0"/>
    <n v="22.868739018000014"/>
    <n v="3.6777873227544906"/>
    <n v="456.15483983799993"/>
    <n v="0.92316686609783083"/>
    <n v="77.914037529000083"/>
    <n v="-42.544364176999551"/>
    <m/>
    <n v="12.530260599993259"/>
    <m/>
    <m/>
    <m/>
    <m/>
    <n v="0.15768254892619438"/>
    <m/>
    <n v="80.188451122000089"/>
    <m/>
    <n v="0.16228551065209823"/>
    <m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206.46"/>
    <n v="555.24246641499997"/>
    <n v="1.1237005570889156"/>
    <n v="4645.1616724060004"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9.384177981812499"/>
    <n v="90.936630327000003"/>
    <n v="14.651932071905724"/>
    <n v="157.61897626866283"/>
    <n v="0"/>
    <n v="0"/>
    <n v="2.5220679261690813"/>
    <n v="29.370494949999994"/>
    <n v="90.936630327000003"/>
    <n v="407.28155276899997"/>
    <n v="0.82425703259609329"/>
    <n v="3916.2310927819999"/>
    <m/>
    <n v="382.27915509299999"/>
    <n v="0.77365714174393918"/>
    <m/>
    <m/>
    <n v="363.66648885999996"/>
    <n v="0.7359887992088785"/>
    <m/>
    <m/>
    <m/>
    <m/>
    <m/>
    <n v="211.40306225099997"/>
    <n v="2089.3843816999997"/>
    <m/>
    <m/>
    <m/>
    <m/>
    <n v="168.266666203"/>
    <n v="43.136396047999966"/>
    <n v="41.136561287000006"/>
    <n v="18.612666232999999"/>
    <n v="2.9989182614566112"/>
    <n v="3.7668342535060684E-2"/>
    <m/>
    <n v="53.504472591000003"/>
    <n v="75.218873841000004"/>
    <n v="7.405916566000001"/>
    <n v="147.96091364599999"/>
    <n v="728.93057962400042"/>
    <m/>
    <m/>
    <m/>
    <m/>
    <n v="23.839823932805498"/>
    <n v="0.29944352449282235"/>
    <m/>
    <m/>
    <n v="166.57357987899999"/>
    <n v="0.33711186702788304"/>
    <n v="87.845204384000013"/>
    <n v="711.359234539"/>
    <m/>
    <m/>
    <m/>
    <m/>
    <n v="14.153833970411476"/>
    <n v="0.17778125967423977"/>
    <n v="1.4396499124120745"/>
    <m/>
    <n v="47.580605926000004"/>
    <n v="7.6663034847562059"/>
    <m/>
    <n v="0"/>
    <n v="0"/>
    <n v="40.264598458000009"/>
    <n v="6.4875304856552702"/>
    <n v="495.12675715299997"/>
    <n v="1.002038292270333"/>
    <n v="60.115709261999982"/>
    <n v="17.571345085000431"/>
    <m/>
    <n v="9.685989962394018"/>
    <m/>
    <m/>
    <m/>
    <m/>
    <n v="0.12166226481858257"/>
    <m/>
    <n v="78.72837549499998"/>
    <m/>
    <n v="0.15933060735364327"/>
    <m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155.65"/>
    <n v="582.64804531400011"/>
    <n v="1.1791640097945186"/>
    <n v="5227.8097177200007"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4.756504677653858"/>
    <n v="91.284270785999993"/>
    <n v="14.829347150341556"/>
    <n v="172.4483234190044"/>
    <n v="30.85"/>
    <n v="5.0116559583472098"/>
    <n v="7.5337238845162915"/>
    <n v="30.258107232999983"/>
    <n v="122.134270786"/>
    <n v="455.79761105"/>
    <n v="0.92244390592751901"/>
    <n v="4372.0287038320002"/>
    <m/>
    <n v="434.20888443900003"/>
    <n v="0.87875260782445019"/>
    <m/>
    <m/>
    <n v="384.52588644600002"/>
    <n v="0.7782040801099761"/>
    <m/>
    <m/>
    <m/>
    <m/>
    <m/>
    <n v="212.41629911000001"/>
    <n v="2301.8006808099999"/>
    <m/>
    <m/>
    <m/>
    <m/>
    <n v="167.600203564"/>
    <n v="44.816095546000014"/>
    <n v="50.868581559999996"/>
    <n v="49.682997993000001"/>
    <n v="8.0711213264236914"/>
    <n v="0.10054852771447409"/>
    <m/>
    <n v="56.386418947999999"/>
    <n v="78.018579887000001"/>
    <n v="8.4247335519999993"/>
    <n v="126.85043426400011"/>
    <n v="855.78101388800053"/>
    <m/>
    <m/>
    <m/>
    <m/>
    <n v="20.607155095562632"/>
    <n v="0.25672010386699956"/>
    <m/>
    <m/>
    <n v="176.53343225700013"/>
    <n v="0.35726863158147365"/>
    <n v="145.64577971900002"/>
    <n v="857.00501425800007"/>
    <m/>
    <m/>
    <m/>
    <m/>
    <n v="23.660503719184817"/>
    <n v="0.29475815289237117"/>
    <n v="1.7344080653044456"/>
    <m/>
    <n v="56.035447360000006"/>
    <n v="9.1030918522008246"/>
    <m/>
    <n v="0"/>
    <n v="0"/>
    <n v="89.610332359000012"/>
    <n v="14.557411866983992"/>
    <n v="601.44339076899996"/>
    <n v="1.2172020588198902"/>
    <n v="-18.795345454999904"/>
    <n v="-1.224000369999473"/>
    <m/>
    <n v="-3.0533486236221852"/>
    <m/>
    <m/>
    <m/>
    <m/>
    <n v="-3.8038049025371598E-2"/>
    <m/>
    <n v="30.887652538000097"/>
    <m/>
    <n v="6.2510478689102505E-2"/>
    <m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5982.66"/>
    <n v="837.1590665079998"/>
    <n v="1.6942438057393916"/>
    <n v="6064.968784228"/>
    <n v="6064.968784228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4.56106815095626"/>
    <n v="331.37464534399999"/>
    <n v="55.389182294163462"/>
    <n v="227.83750571316784"/>
    <n v="0"/>
    <n v="0"/>
    <n v="7.5337238845162915"/>
    <n v="54.872274640000001"/>
    <n v="331.37464534399999"/>
    <n v="812.60362549000001"/>
    <n v="1.6445484664587924"/>
    <n v="5184.6323293220003"/>
    <n v="5184.6323293220003"/>
    <n v="731.80041932500001"/>
    <n v="1.4810188136056255"/>
    <n v="4980.7051155029994"/>
    <n v="10.079958669449377"/>
    <n v="661.73433267099995"/>
    <n v="1.3392189597246849"/>
    <n v="4501.872478882"/>
    <n v="9.110896443360188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1.711527423253202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4.1044353210778795"/>
    <n v="4.9695339280599625E-2"/>
    <n v="138.54508172958438"/>
    <n v="1.7816262707546198"/>
    <n v="94.621527671999786"/>
    <n v="0.19149519316154018"/>
    <n v="257.67363286199998"/>
    <n v="1114.6786471200001"/>
    <n v="1114.6786471200001"/>
    <m/>
    <m/>
    <m/>
    <n v="43.07007800242701"/>
    <n v="0.52148029430036391"/>
    <n v="2.2558883596048096"/>
    <n v="2.2558883596048096"/>
    <n v="150.63876006799998"/>
    <n v="25.179227980196096"/>
    <n v="95.396854060621394"/>
    <n v="0"/>
    <n v="0"/>
    <n v="107.03487279399999"/>
    <n v="17.890850022230914"/>
    <n v="1070.277258352"/>
    <n v="2.166028760759156"/>
    <n v="-233.11819184400019"/>
    <n v="-234.34219221399968"/>
    <n v="-234.34219221399968"/>
    <n v="-38.965642681349131"/>
    <n v="-39.612820834821314"/>
    <m/>
    <m/>
    <m/>
    <n v="-0.47178495501976425"/>
    <n v="-0.47426208885018961"/>
    <n v="-163.05210519000019"/>
    <n v="244.49044440700038"/>
    <n v="-0.32998510113882373"/>
    <n v="0.49480013723899996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6190.4761904761908"/>
    <n v="377.89362093800003"/>
    <n v="0.65718353322638123"/>
    <n v="377.89362093800003"/>
    <n v="6050.7447638530002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8.4138632438538465"/>
    <n v="35.411304127000001"/>
    <n v="5.720287589746154"/>
    <n v="5.720287589746154"/>
    <n v="0"/>
    <n v="0"/>
    <n v="0"/>
    <n v="16.674515954000007"/>
    <n v="35.411304127000001"/>
    <n v="329.09690646299998"/>
    <n v="0.57232262144671187"/>
    <n v="329.09690646299998"/>
    <n v="5137.3949724160002"/>
    <n v="329.09690646299998"/>
    <n v="0.57232262144671187"/>
    <n v="4933.4677585969994"/>
    <n v="9.8906554301620897"/>
    <n v="302.738772396"/>
    <n v="0.52648397608294784"/>
    <n v="4504.7312533529994"/>
    <n v="9.0304828186456447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4.257852426207692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7.8825461844230835"/>
    <n v="8.4860911779669354E-2"/>
    <n v="144.20108896934161"/>
    <n v="1.8345447579878897"/>
    <n v="75.154848542000039"/>
    <n v="0.13069955714343351"/>
    <n v="0.91441225199999998"/>
    <n v="0.91441225199999998"/>
    <n v="1089.8308018119999"/>
    <n v="-0.9645057406219022"/>
    <n v="-0.9645057406219022"/>
    <m/>
    <n v="0.14771274839999998"/>
    <n v="1.5902270938133833E-3"/>
    <n v="1.5902270938133833E-3"/>
    <n v="2.205340890245119"/>
    <n v="6.8065500000000001E-2"/>
    <n v="1.0995196153846153E-2"/>
    <n v="95.392393200347797"/>
    <n v="0"/>
    <n v="0"/>
    <n v="0.84634675199999998"/>
    <n v="0.13671755224615384"/>
    <n v="330.01131871499996"/>
    <n v="0.57391284854052527"/>
    <n v="47.882302223000046"/>
    <n v="47.882302223000046"/>
    <n v="-176.48101037499967"/>
    <n v="7.7348334360230844"/>
    <n v="-30.470280875645361"/>
    <n v="-5.7983645524920924"/>
    <n v="-5.7983645524920924"/>
    <m/>
    <n v="8.3270684685855967E-2"/>
    <n v="-0.37079613225722896"/>
    <n v="74.240436290000048"/>
    <n v="252.25549486900036"/>
    <n v="0.12910933004962014"/>
    <n v="0.48937647925921912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6038.35"/>
    <n v="502.89529373300002"/>
    <n v="0.87457021676636115"/>
    <n v="880.78891467100004"/>
    <n v="6159.3697068780002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29.970315560873424"/>
    <n v="152.609942738"/>
    <n v="25.27345098213916"/>
    <n v="30.993738571885313"/>
    <n v="0"/>
    <n v="0"/>
    <n v="0"/>
    <n v="28.361312229000049"/>
    <n v="152.609942738"/>
    <n v="387.35418030799991"/>
    <n v="0.67363611005909396"/>
    <n v="716.45108677099984"/>
    <n v="5173.0246182219998"/>
    <n v="387.35418030799991"/>
    <n v="0.67363611005909396"/>
    <n v="4969.1913297429992"/>
    <n v="9.852660972847529"/>
    <n v="338.05739634499992"/>
    <n v="0.58790554233718684"/>
    <n v="4513.8344709519997"/>
    <n v="8.952650388344899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8.1639494171420992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9.134550568450006"/>
    <n v="0.20093410670726711"/>
    <n v="157.20756440265103"/>
    <n v="1.9493745764529973"/>
    <n v="164.8378973880001"/>
    <n v="0.28666467442917432"/>
    <n v="18.582643844000003"/>
    <n v="19.497056096000001"/>
    <n v="1086.3926283079998"/>
    <n v="-0.15613287416473942"/>
    <n v="-0.59196732036314093"/>
    <m/>
    <n v="3.0774373535816903"/>
    <n v="3.231652206188209E-2"/>
    <n v="3.390674915569547E-2"/>
    <n v="2.1930916483061509"/>
    <n v="9.8447968699999997"/>
    <n v="1.6303786415163082"/>
    <n v="95.710551664614954"/>
    <n v="0"/>
    <n v="0"/>
    <n v="8.7378469740000035"/>
    <n v="1.4470587120653826"/>
    <n v="405.93682415199993"/>
    <n v="0.70595263212097614"/>
    <n v="96.958469581000102"/>
    <n v="144.84077180400016"/>
    <n v="-100.04753965199954"/>
    <n v="16.057113214868316"/>
    <n v="-17.369480322438015"/>
    <n v="3.7239208270751645"/>
    <n v="12.734035096736831"/>
    <m/>
    <n v="0.16861758464538501"/>
    <n v="-0.24371707185315339"/>
    <n v="146.25525354400011"/>
    <n v="355.30931913900042"/>
    <n v="0.25434815236729225"/>
    <n v="0.65629351264947822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74.636363636364"/>
    <n v="614.61959754999998"/>
    <n v="1.0688666236426236"/>
    <n v="1495.4085122209999"/>
    <n v="6362.1537559939989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69087558507935"/>
    <n v="103.989614613"/>
    <n v="17.405178873465101"/>
    <n v="48.398917445350413"/>
    <n v="0"/>
    <n v="0"/>
    <n v="0"/>
    <n v="37.554752144000005"/>
    <n v="103.989614613"/>
    <n v="413.62045539399998"/>
    <n v="0.71931500620681621"/>
    <n v="1130.0715421649998"/>
    <n v="5183.7623052749987"/>
    <n v="413.14719471399997"/>
    <n v="0.71849197266354681"/>
    <n v="4985.1477554519997"/>
    <n v="9.7673176566088369"/>
    <n v="374.32869675199998"/>
    <n v="0.65098387982544692"/>
    <n v="4523.2619447279994"/>
    <n v="8.865146612159382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6.4972151607857445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33.642071236225867"/>
    <n v="0.34955161743580726"/>
    <n v="189.54285884396691"/>
    <n v="2.2808075437737401"/>
    <n v="239.81764011799999"/>
    <n v="0.41705971027390715"/>
    <n v="99.688232505000002"/>
    <n v="119.185288601"/>
    <n v="1133.4335127150002"/>
    <n v="0.89350909602200868"/>
    <n v="0.18674486309670857"/>
    <m/>
    <n v="16.685238471036655"/>
    <n v="0.1733648339871752"/>
    <n v="0.20727158314287064"/>
    <n v="2.259908698279343"/>
    <n v="54.624077875000005"/>
    <n v="9.1426615027921052"/>
    <n v="101.8290603182046"/>
    <n v="0"/>
    <n v="0"/>
    <n v="45.064154629999997"/>
    <n v="7.542576968244548"/>
    <n v="513.30868789900001"/>
    <n v="0.89267984019399149"/>
    <n v="101.310909651"/>
    <n v="246.15168145500016"/>
    <n v="44.957938004000326"/>
    <n v="16.956832765189208"/>
    <n v="5.9651531861419613"/>
    <n v="-3.318615660404451"/>
    <n v="-8.4257375726659518"/>
    <m/>
    <n v="0.17618678344863209"/>
    <n v="2.08988454943973E-2"/>
    <n v="140.12940761300001"/>
    <n v="506.84374872800038"/>
    <n v="0.243694876286732"/>
    <n v="0.92306988994385042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730.5"/>
    <n v="628.28930276300002"/>
    <n v="1.0926392005592271"/>
    <n v="2123.6978149839997"/>
    <n v="6478.6652151179987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5.418862781432686"/>
    <n v="92.793573688999999"/>
    <n v="16.192927962481459"/>
    <n v="64.591845407831869"/>
    <n v="28.6"/>
    <n v="4.9908384957682577"/>
    <n v="4.9908384957682577"/>
    <n v="24.269219479999997"/>
    <n v="121.39357368899999"/>
    <n v="415.15322533699998"/>
    <n v="0.72198060073117898"/>
    <n v="1545.2247675019998"/>
    <n v="5221.418302443999"/>
    <n v="407.14547139999996"/>
    <n v="0.70805455452679333"/>
    <n v="5023.3757613219996"/>
    <n v="9.7287564772698278"/>
    <n v="386.05033309499998"/>
    <n v="0.67136862823153687"/>
    <n v="4556.8255639259987"/>
    <n v="8.8231520869385065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6812037876276067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37.193277624291078"/>
    <n v="0.37065859982804816"/>
    <n v="207.14753954234652"/>
    <n v="2.3797088275858593"/>
    <n v="234.23121573100005"/>
    <n v="0.40734452612330468"/>
    <n v="78.605806612999984"/>
    <n v="197.79109521399999"/>
    <n v="1129.4573230140002"/>
    <n v="-4.8148384375226505E-2"/>
    <n v="8.0752311503839769E-2"/>
    <m/>
    <n v="13.717093903324313"/>
    <n v="0.1367010154704793"/>
    <n v="0.34397259861335"/>
    <n v="2.2294801426586268"/>
    <n v="46.932023812999994"/>
    <n v="8.1898654241340179"/>
    <n v="104.11012322492077"/>
    <n v="0"/>
    <n v="0"/>
    <n v="31.673782799999991"/>
    <n v="5.5272284791902955"/>
    <n v="493.75903194999995"/>
    <n v="0.85868161620165817"/>
    <n v="134.53027081300007"/>
    <n v="380.68195226800026"/>
    <n v="127.78958966000043"/>
    <n v="23.47618372096677"/>
    <n v="21.899642160323886"/>
    <n v="1.6022023993417376"/>
    <n v="19.521749621832477"/>
    <m/>
    <n v="0.23395758435756889"/>
    <n v="0.1502286849272326"/>
    <n v="155.62540911800008"/>
    <n v="594.33978705600055"/>
    <n v="0.27064351065282544"/>
    <n v="1.0558330752585561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756.9047619047615"/>
    <n v="743.63048793100006"/>
    <n v="1.2932256179935158"/>
    <n v="2867.3283029149998"/>
    <n v="6765.043067591998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7.645243842681666"/>
    <n v="156.928030718"/>
    <n v="27.259097936870841"/>
    <n v="91.850943344702713"/>
    <n v="28.431305823999999"/>
    <n v="4.938644462583234"/>
    <n v="9.9294829583514925"/>
    <n v="31.360746999000007"/>
    <n v="185.35933654199999"/>
    <n v="421.6836952729999"/>
    <n v="0.73333754635920056"/>
    <n v="1966.9084627749999"/>
    <n v="5246.7568456719991"/>
    <n v="404.58858059699992"/>
    <n v="0.70360794193825948"/>
    <n v="5044.9128392599996"/>
    <n v="9.6571441992727696"/>
    <n v="381.67357185899994"/>
    <n v="0.66375713321338026"/>
    <n v="4585.5548404189985"/>
    <n v="8.7726200126190843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9804390876214901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55.923591925373287"/>
    <n v="0.55988807163431531"/>
    <n v="253.64596745101971"/>
    <n v="2.81633224065965"/>
    <n v="344.86180139600015"/>
    <n v="0.59973888035919443"/>
    <n v="83.450154077000008"/>
    <n v="281.24124929100003"/>
    <n v="1126.1962944970001"/>
    <n v="-3.7607934979607238E-2"/>
    <n v="4.2701666799898064E-2"/>
    <m/>
    <n v="14.495663473402542"/>
    <n v="0.14512567576155661"/>
    <n v="0.48909827437490661"/>
    <n v="2.1991195937878447"/>
    <n v="48.666283376999999"/>
    <n v="8.4535501957649206"/>
    <n v="105.91095102621443"/>
    <n v="0"/>
    <n v="0"/>
    <n v="34.783870700000008"/>
    <n v="6.042113277637621"/>
    <n v="505.13384934999988"/>
    <n v="0.87846322212075723"/>
    <n v="238.49663858100016"/>
    <n v="619.17859084900044"/>
    <n v="392.08992742300052"/>
    <n v="41.42792845197075"/>
    <n v="67.320579080282414"/>
    <n v="-10.242730544129484"/>
    <n v="-86.362395179758963"/>
    <m/>
    <n v="0.41476239587275865"/>
    <n v="0.61721264687180577"/>
    <n v="261.41164731900017"/>
    <n v="851.44792626400067"/>
    <n v="0.45461320459763788"/>
    <n v="1.501736833525493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22.272727272727"/>
    <n v="594.75880984600008"/>
    <n v="1.03432731968831"/>
    <n v="3462.0871127609998"/>
    <n v="6959.7131778720004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2.099883354962014"/>
    <n v="98.855556148999995"/>
    <n v="16.692165440770587"/>
    <n v="108.54310878547329"/>
    <n v="0"/>
    <n v="0"/>
    <n v="9.9294829583514925"/>
    <n v="32.025980320000031"/>
    <n v="98.855556148999995"/>
    <n v="379.68648498600004"/>
    <n v="0.66030144965676341"/>
    <n v="2346.5949477609997"/>
    <n v="5188.5705006389999"/>
    <n v="369.28821011500003"/>
    <n v="0.64221811974444387"/>
    <n v="4992.6005279369992"/>
    <n v="9.4461265356166599"/>
    <n v="312.04800306900006"/>
    <n v="0.54267338168899082"/>
    <n v="4534.4825401340004"/>
    <n v="8.5804099661658757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9.6652433418681394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36.315842711796769"/>
    <n v="0.37402587003154653"/>
    <n v="296.03138423918705"/>
    <n v="3.2668256919864325"/>
    <n v="272.312531906"/>
    <n v="0.47357060808699947"/>
    <n v="68.933521579000001"/>
    <n v="350.17477087000003"/>
    <n v="1092.6118828460001"/>
    <n v="-0.32759548103308944"/>
    <n v="-5.9280768508177206E-2"/>
    <m/>
    <n v="11.639707381518154"/>
    <n v="0.11988023284589075"/>
    <n v="0.60897850722079738"/>
    <n v="2.1115238757649974"/>
    <n v="40.807325418000005"/>
    <n v="6.8904839910660849"/>
    <n v="102.87905150839643"/>
    <n v="0"/>
    <n v="0"/>
    <n v="28.126196160999996"/>
    <n v="4.7492233904520678"/>
    <n v="448.62000656500004"/>
    <n v="0.78018168250265418"/>
    <n v="146.13880328100004"/>
    <n v="765.31739413000048"/>
    <n v="678.53079438700058"/>
    <n v="24.676135330278615"/>
    <n v="114.53458304434932"/>
    <n v="-2.0416012383908173"/>
    <n v="-6.1866376686496256"/>
    <m/>
    <n v="0.2541456371856558"/>
    <n v="1.155301816221435"/>
    <n v="203.37901032700003"/>
    <n v="1136.6487821900005"/>
    <n v="0.3536903752411088"/>
    <n v="2.0210183856722228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03.409090909091"/>
    <n v="734.00302585899988"/>
    <n v="1.2764827856462131"/>
    <n v="4196.0901386199994"/>
    <n v="7217.0704011309999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870572039730511"/>
    <n v="143.69595188900001"/>
    <n v="24.341181455692013"/>
    <n v="132.8842902411653"/>
    <n v="58.086289878000002"/>
    <n v="9.8394485260134754"/>
    <n v="19.76893148436497"/>
    <n v="39.493464762999992"/>
    <n v="201.78224176700002"/>
    <n v="525.65742484999998"/>
    <n v="0.91415516057700685"/>
    <n v="2872.2523726109998"/>
    <n v="5260.9961624999996"/>
    <n v="507.78726077299996"/>
    <n v="0.88307769084278021"/>
    <n v="5065.002599727999"/>
    <n v="9.448071011692571"/>
    <n v="458.01737487999998"/>
    <n v="0.79652436565499707"/>
    <n v="4637.1113868179991"/>
    <n v="8.657698482129268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8.4307025189297384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35.29242134512414"/>
    <n v="0.36232762506920635"/>
    <n v="327.42836706771641"/>
    <n v="3.5817679476971689"/>
    <n v="258.11548690199987"/>
    <n v="0.44888095025698943"/>
    <n v="90.933246396999991"/>
    <n v="441.10801726700004"/>
    <n v="1100.982712018"/>
    <n v="0.10138788874346694"/>
    <n v="-3.01139315757043E-2"/>
    <m/>
    <n v="15.403514307865255"/>
    <n v="0.15813929858511738"/>
    <n v="0.76711780580591471"/>
    <n v="2.1025732274493358"/>
    <n v="56.578921255000004"/>
    <n v="9.584109856477383"/>
    <n v="104.97417120510687"/>
    <n v="0"/>
    <n v="0"/>
    <n v="34.354325141999986"/>
    <n v="5.8194044513878707"/>
    <n v="616.59067124699993"/>
    <n v="1.0722944591621242"/>
    <n v="117.4123546119999"/>
    <n v="882.72974874200042"/>
    <n v="855.0915266130005"/>
    <n v="19.888907037258885"/>
    <n v="144.26411870356631"/>
    <n v="-2.9850477620574551"/>
    <n v="-5.2705021503893175"/>
    <m/>
    <n v="0.20418832648408891"/>
    <n v="1.4791947202478331"/>
    <n v="167.1822405049999"/>
    <n v="1282.9827395230004"/>
    <n v="0.29074165167187205"/>
    <n v="2.2695672498111366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08.818181818182"/>
    <n v="655.30200582799989"/>
    <n v="1.1396161873582826"/>
    <n v="4851.3921444479993"/>
    <n v="7360.5106000519991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3.00781700935427"/>
    <n v="124.14487877900001"/>
    <n v="21.010103028893642"/>
    <n v="153.89439327005894"/>
    <n v="29.999723636999999"/>
    <n v="5.0771106359831988"/>
    <n v="24.846042120348169"/>
    <n v="40.892586870999949"/>
    <n v="154.144602416"/>
    <n v="486.15572542599995"/>
    <n v="0.8454589324388504"/>
    <n v="3358.4080980369999"/>
    <n v="5397.7660923200001"/>
    <n v="453.70295960899995"/>
    <n v="0.78902129464637882"/>
    <n v="5176.3461637309983"/>
    <n v="9.5442248352122956"/>
    <n v="399.78192741599992"/>
    <n v="0.69524883465128651"/>
    <n v="4716.2953110909993"/>
    <n v="8.7041205851736834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9.1255189335353943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8.626076348477611"/>
    <n v="0.29415725491943212"/>
    <n v="329.96477624087771"/>
    <n v="3.5471060011759481"/>
    <n v="223.06731259499995"/>
    <n v="0.38792971491452444"/>
    <n v="93.169307935999996"/>
    <n v="534.27732520300003"/>
    <n v="1117.921577032"/>
    <n v="0.22220604216260531"/>
    <n v="6.1068170739164707E-3"/>
    <m/>
    <n v="15.767841397233717"/>
    <n v="0.16202796656279872"/>
    <n v="0.92914577236871354"/>
    <n v="2.1103259064397286"/>
    <n v="51.909419130999993"/>
    <n v="8.7850763949259179"/>
    <n v="105.8306805445058"/>
    <n v="0"/>
    <n v="0"/>
    <n v="41.259888805000003"/>
    <n v="6.982765002307799"/>
    <n v="579.32503336199989"/>
    <n v="1.0074868990016492"/>
    <n v="75.97697246599995"/>
    <n v="958.70672120800032"/>
    <n v="844.82293070000037"/>
    <n v="12.858234951243894"/>
    <n v="143.27342816521548"/>
    <n v="-0.11906230205215318"/>
    <n v="-8.9588198716756704"/>
    <m/>
    <n v="0.13212928835663343"/>
    <n v="1.4367800947362197"/>
    <n v="129.89800465899995"/>
    <n v="1304.8737833400005"/>
    <n v="0.22590174835172575"/>
    <n v="2.2768843447748348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19.333333333333"/>
    <n v="676.92107769600011"/>
    <n v="1.1772132708973522"/>
    <n v="5528.3132221439992"/>
    <n v="7503.36280038099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2.091425344182909"/>
    <n v="124.324028372"/>
    <n v="21.003045676089652"/>
    <n v="174.89743894614858"/>
    <n v="30.640205641000001"/>
    <n v="5.1762933282464241"/>
    <n v="30.022335448594593"/>
    <n v="34.995609741000017"/>
    <n v="154.96423401300001"/>
    <n v="377.43835077399996"/>
    <n v="0.65639178645328822"/>
    <n v="3735.8464488109998"/>
    <n v="5411.5292381199997"/>
    <n v="348.14171720499996"/>
    <n v="0.60544288418623238"/>
    <n v="5168.5409400409981"/>
    <n v="9.4293017532282555"/>
    <n v="320.57551217099996"/>
    <n v="0.55750331860976221"/>
    <n v="4683.1982959599991"/>
    <n v="8.5458608993390754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4.656977987498592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50.593995988624876"/>
    <n v="0.52082148444406395"/>
    <n v="353.15578828223278"/>
    <n v="3.7230845094897775"/>
    <n v="327.04893195600016"/>
    <n v="0.56876105002053401"/>
    <n v="75.838940563999998"/>
    <n v="610.11626576700007"/>
    <n v="1101.280882732"/>
    <n v="-0.17993901386474664"/>
    <n v="-2.1487510689485845E-2"/>
    <m/>
    <n v="12.812074653226716"/>
    <n v="0.13188924118984316"/>
    <n v="1.0610350135585569"/>
    <n v="2.0550547204255318"/>
    <n v="38.426143967000002"/>
    <n v="6.4916337369636228"/>
    <n v="101.12737825694735"/>
    <n v="0"/>
    <n v="0"/>
    <n v="37.412796596999996"/>
    <n v="6.3204409162630917"/>
    <n v="453.27729133799994"/>
    <n v="0.78828102764313124"/>
    <n v="223.64378635800017"/>
    <n v="1182.3505075660005"/>
    <n v="990.55267952900044"/>
    <n v="37.78192133539816"/>
    <n v="168.52508890062037"/>
    <n v="1.8703914397294401"/>
    <n v="-28.79100194439399"/>
    <m/>
    <n v="0.38893224325422077"/>
    <n v="1.6680297890642464"/>
    <n v="251.20999139200018"/>
    <n v="1475.8953236100003"/>
    <n v="0.43687180883069082"/>
    <n v="2.5514706429534275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95"/>
    <n v="681.55731332799985"/>
    <n v="1.185276010104076"/>
    <n v="6209.8705354719987"/>
    <n v="7629.6776472939991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9.923708800333607"/>
    <n v="123.577583387"/>
    <n v="20.613441765971643"/>
    <n v="195.51088071212024"/>
    <n v="29.990232632000001"/>
    <n v="5.0025408894078405"/>
    <n v="35.024876338002436"/>
    <n v="25.824818238999981"/>
    <n v="153.56781601900002"/>
    <n v="573.60985183000003"/>
    <n v="0.99754779713772512"/>
    <n v="4309.4563006409999"/>
    <n v="5577.8575371810002"/>
    <n v="517.660222987"/>
    <n v="0.90024746517001508"/>
    <n v="5303.9220079349998"/>
    <n v="9.5558920766543309"/>
    <n v="492.92516128599999"/>
    <n v="0.85723145658303035"/>
    <n v="4812.4569683859991"/>
    <n v="8.667103556713225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4.1259485739783148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8.006248790325241"/>
    <n v="0.18772821296635073"/>
    <n v="347.32221313975253"/>
    <n v="3.6113691979633056"/>
    <n v="132.68252319899983"/>
    <n v="0.23074422155333535"/>
    <n v="253.47726556100002"/>
    <n v="863.59353132800015"/>
    <n v="1266.912943909"/>
    <n v="1.8854991839163842"/>
    <n v="0.21400480853763892"/>
    <m/>
    <n v="42.281445464720605"/>
    <n v="0.44081475776292667"/>
    <n v="1.5018497713214836"/>
    <n v="2.3180882185142186"/>
    <n v="141.91923101299997"/>
    <n v="23.672932612677229"/>
    <n v="117.13400738486835"/>
    <n v="0"/>
    <n v="0"/>
    <n v="111.55803454800005"/>
    <n v="18.608512852043379"/>
    <n v="827.08711739099999"/>
    <n v="1.4383625549006518"/>
    <n v="-145.5298040630002"/>
    <n v="1036.8207035030002"/>
    <n v="784.90716620400008"/>
    <n v="-24.27519667439536"/>
    <n v="134.56390226383098"/>
    <n v="-3.420828196981645"/>
    <n v="58.006336651373935"/>
    <m/>
    <n v="-0.253086544796576"/>
    <n v="1.2932809794490878"/>
    <n v="-120.79474236200019"/>
    <n v="1276.3722057529999"/>
    <n v="-0.21007053620959137"/>
    <n v="2.1820694993901926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6100"/>
    <n v="735.32286867499988"/>
    <n v="1.2787780849502062"/>
    <n v="6945.1934041469985"/>
    <n v="7782.352470654998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6.683073891639346"/>
    <n v="122.32406266"/>
    <n v="20.053125026229509"/>
    <n v="215.56400573834975"/>
    <n v="0"/>
    <n v="0"/>
    <n v="35.024876338002436"/>
    <n v="40.442688079000007"/>
    <n v="122.32406266"/>
    <n v="492.84026294199998"/>
    <n v="0.85708381240333642"/>
    <n v="4802.2965635829996"/>
    <n v="5614.9001890729996"/>
    <n v="467.05774664399996"/>
    <n v="0.81224620674561521"/>
    <n v="5336.7708701399997"/>
    <n v="9.4893856755754964"/>
    <n v="427.17427339699998"/>
    <n v="0.74288604713047413"/>
    <n v="4855.1053553369984"/>
    <n v="8.6317855237337255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6.5382743027868857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9.751246841475393"/>
    <n v="0.4216942725468697"/>
    <n v="366.46630488566524"/>
    <n v="3.776343366643176"/>
    <n v="282.36607897999988"/>
    <n v="0.49105443216201072"/>
    <n v="220.77985035200001"/>
    <n v="1084.3733816800002"/>
    <n v="1342.0470145419999"/>
    <n v="0.51586850492996805"/>
    <n v="0.26530576092236391"/>
    <m/>
    <n v="36.193418090491804"/>
    <n v="0.38395165750449139"/>
    <n v="1.8858014288259748"/>
    <n v="2.4072817231263386"/>
    <n v="112.010286247"/>
    <n v="18.362342007704918"/>
    <n v="126.39325754037245"/>
    <n v="0"/>
    <n v="0"/>
    <n v="108.76956410500001"/>
    <n v="17.831076082786886"/>
    <n v="713.62011329400002"/>
    <n v="1.2410354699078279"/>
    <n v="21.702755380999889"/>
    <n v="1058.5234588840001"/>
    <n v="825.4052670399999"/>
    <n v="3.5578287509835884"/>
    <n v="141.17507963843676"/>
    <n v="-2.1546877620824239"/>
    <n v="-865.80648603435941"/>
    <m/>
    <n v="3.7742615042378309E-2"/>
    <n v="1.3690616435168377"/>
    <n v="61.586228627999894"/>
    <n v="1307.0707818429996"/>
    <n v="0.10710277465751943"/>
    <n v="2.2266617953586096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6185.227272727273"/>
    <n v="703.23841143799996"/>
    <n v="1.2229809616319436"/>
    <n v="7648.4318155849987"/>
    <n v="7648.4318155849987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4.040504656211645"/>
    <n v="143.728955794"/>
    <n v="23.237457486444974"/>
    <n v="238.80146322479473"/>
    <n v="14.726247754999999"/>
    <n v="2.3808741547675911"/>
    <n v="37.405750492770025"/>
    <n v="52.093054228"/>
    <n v="158.455203549"/>
    <n v="827.95180206399993"/>
    <n v="1.439866302243934"/>
    <n v="5630.2483656469994"/>
    <n v="5630.2483656469994"/>
    <n v="754.11834036899995"/>
    <n v="1.3114647295827864"/>
    <n v="5359.088791184"/>
    <n v="9.3198315915526564"/>
    <n v="691.47967651199997"/>
    <n v="1.2025316961858645"/>
    <n v="4884.8506991779986"/>
    <n v="8.4950982601949043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10.127140215719272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20.163105594503026"/>
    <n v="-0.21688534061199038"/>
    <n v="342.19876397008437"/>
    <n v="3.5097626867505856"/>
    <n v="-62.07472676899998"/>
    <n v="-0.10795230721506854"/>
    <n v="304.497843999"/>
    <n v="1388.8712256790002"/>
    <n v="1388.8712256790002"/>
    <n v="0.1817190630524359"/>
    <n v="0.24598352114076349"/>
    <n v="0.24598352114076349"/>
    <n v="49.229855359015239"/>
    <n v="0.52954312507939882"/>
    <n v="2.4153445539053737"/>
    <n v="2.4153445539053737"/>
    <n v="157.00811859999999"/>
    <n v="25.384373391144585"/>
    <n v="126.59840295132094"/>
    <n v="0"/>
    <n v="0"/>
    <n v="147.48972539900001"/>
    <n v="23.845481967870661"/>
    <n v="1132.4496460629998"/>
    <n v="1.9694094273233327"/>
    <n v="-429.21123462499997"/>
    <n v="629.31222425900012"/>
    <n v="629.31222425900012"/>
    <n v="-69.392960953518269"/>
    <n v="110.74776136626764"/>
    <n v="0.84117434692622717"/>
    <n v="-3.6854413979549894"/>
    <n v="-3.6854413979549894"/>
    <n v="-0.74642846569138921"/>
    <n v="1.0944181328452127"/>
    <n v="-366.57257076799999"/>
    <n v="1103.5503162650002"/>
    <n v="-0.63749543229446737"/>
    <n v="1.9191514642029661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276.666666666667"/>
    <n v="558.52203959100007"/>
    <n v="0.84196135480816714"/>
    <n v="558.52203959100007"/>
    <n v="7829.0602342379989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5.051718788741368"/>
    <n v="131.71813624499998"/>
    <n v="20.98536424508762"/>
    <n v="20.98536424508762"/>
    <n v="9.5674511530000004"/>
    <n v="1.5242885533191715"/>
    <n v="1.5242885533191715"/>
    <n v="15.955700866000008"/>
    <n v="141.28558739799999"/>
    <n v="387.85617341400007"/>
    <n v="0.58468580662904435"/>
    <n v="387.85617341400007"/>
    <n v="5689.0076325979999"/>
    <n v="387.85617341400007"/>
    <n v="0.58468580662904435"/>
    <n v="5417.8480581350004"/>
    <n v="9.3321947767349904"/>
    <n v="319.50890838900006"/>
    <n v="0.48165360417554398"/>
    <n v="4901.6208351709993"/>
    <n v="8.4502678882875006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10.889102234466277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7.1905256787573"/>
    <n v="0.25727554817912279"/>
    <n v="361.50674346441861"/>
    <n v="3.682177323150039"/>
    <n v="239.01313120200001"/>
    <n v="0.36030775063262321"/>
    <n v="30.764703222999998"/>
    <n v="30.764703222999998"/>
    <n v="1418.72151665"/>
    <n v="32.6442377666217"/>
    <n v="32.6442377666217"/>
    <n v="0.3017814456071275"/>
    <n v="4.9014397062665953"/>
    <n v="4.6377205141047859E-2"/>
    <n v="4.6377205141047859E-2"/>
    <n v="2.4601315319526083"/>
    <n v="26.138144240999999"/>
    <n v="4.1643352481678164"/>
    <n v="130.75174300333489"/>
    <n v="0"/>
    <n v="0"/>
    <n v="4.6265589819999988"/>
    <n v="0.73710445809877834"/>
    <n v="418.62087663700004"/>
    <n v="0.63106301177009216"/>
    <n v="139.901162954"/>
    <n v="139.901162954"/>
    <n v="721.33108499000002"/>
    <n v="22.289085972490707"/>
    <n v="125.3020139027353"/>
    <n v="1.9217718542948234"/>
    <n v="1.9217718542948234"/>
    <n v="-5.0873014238600707"/>
    <n v="0.21089834303807492"/>
    <n v="1.2220457911974314"/>
    <n v="208.24842797899998"/>
    <n v="1237.5583079540002"/>
    <n v="0.31393054549157529"/>
    <n v="2.1039726796449214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311"/>
    <n v="594.57119219499998"/>
    <n v="0.8963047669112536"/>
    <n v="1153.0932317860002"/>
    <n v="7920.7361326999999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155790599746474"/>
    <n v="138.81738737200001"/>
    <n v="21.996100043099354"/>
    <n v="42.98146428818697"/>
    <n v="10.561345394"/>
    <n v="1.6734820779591191"/>
    <n v="3.1977706312782903"/>
    <n v="34.623461708999997"/>
    <n v="149.37873276600001"/>
    <n v="498.15249275700006"/>
    <n v="0.75095541083730588"/>
    <n v="886.00866617100019"/>
    <n v="5799.805945047"/>
    <n v="475.36158127000004"/>
    <n v="0.71659854512264309"/>
    <n v="5505.8554590970007"/>
    <n v="9.3751572117985393"/>
    <n v="442.16596988800006"/>
    <n v="0.6665567921537876"/>
    <n v="5005.729408713999"/>
    <n v="8.5289191381041007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5.2599606056092529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5.277879803200749"/>
    <n v="0.14534935607394786"/>
    <n v="357.6500726991693"/>
    <n v="3.6265925725167198"/>
    <n v="129.6143108199999"/>
    <n v="0.19539110904280332"/>
    <n v="30.007674707"/>
    <n v="60.772377929999998"/>
    <n v="1430.1465475130001"/>
    <n v="0.61482267856567296"/>
    <n v="2.1170027736888959"/>
    <n v="0.31641775749194778"/>
    <n v="4.7548209011250195"/>
    <n v="4.5235999047504034E-2"/>
    <n v="9.16132041885519E-2"/>
    <n v="2.47305100893823"/>
    <n v="15.950185163"/>
    <n v="2.5273625674219615"/>
    <n v="131.64872692924055"/>
    <n v="0"/>
    <n v="0"/>
    <n v="14.057489543999999"/>
    <n v="2.227458333703058"/>
    <n v="528.1601674640001"/>
    <n v="0.79619140988480985"/>
    <n v="66.411024730999912"/>
    <n v="206.31218768499991"/>
    <n v="690.78364013999999"/>
    <n v="10.523058902075727"/>
    <n v="119.76795958994266"/>
    <n v="-0.31505700308605367"/>
    <n v="0.42440685116055188"/>
    <n v="-7.9045540004560628"/>
    <n v="0.10011335702644383"/>
    <n v="1.1535415635784905"/>
    <n v="99.606636112999908"/>
    <n v="1190.9096905229999"/>
    <n v="0.15015510999529927"/>
    <n v="1.9997796372729282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262.25"/>
    <n v="734.53343079499996"/>
    <n v="1.1072951803243662"/>
    <n v="1887.6266625810001"/>
    <n v="8040.6499659449992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2.766838074014935"/>
    <n v="221.13256297500001"/>
    <n v="35.311998558824705"/>
    <n v="78.293462847011682"/>
    <n v="10.51152933"/>
    <n v="1.6785547255379456"/>
    <n v="4.8763253568162357"/>
    <n v="36.172539423999979"/>
    <n v="231.64409230500002"/>
    <n v="465.25280682600004"/>
    <n v="0.70135975985903365"/>
    <n v="1351.2614729970003"/>
    <n v="5851.4382964790002"/>
    <n v="451.28222394200003"/>
    <n v="0.68029937180149858"/>
    <n v="5543.9904883250001"/>
    <n v="9.336964610936489"/>
    <n v="421.27017989200004"/>
    <n v="0.63505678605250182"/>
    <n v="5052.6708918539998"/>
    <n v="8.5129920443311562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7925336819833131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43.000618622539804"/>
    <n v="0.40593542046533265"/>
    <n v="367.00862008548324"/>
    <n v="3.6829763755462452"/>
    <n v="299.2926680189999"/>
    <n v="0.45117800621432941"/>
    <n v="79.038684711999991"/>
    <n v="139.811062642"/>
    <n v="1409.4969997200001"/>
    <n v="-0.20714127710072805"/>
    <n v="0.17305637535559848"/>
    <n v="0.24356390022712837"/>
    <n v="12.621451508962432"/>
    <n v="0.1191493143423725"/>
    <n v="0.21076251853092437"/>
    <n v="2.4188354892934272"/>
    <n v="59.383284277000008"/>
    <n v="9.4827393152620871"/>
    <n v="131.98880474171051"/>
    <n v="0"/>
    <n v="0"/>
    <n v="19.655400434999983"/>
    <n v="3.1387121937003442"/>
    <n v="544.29149153800006"/>
    <n v="0.82050907420140617"/>
    <n v="190.24193925699993"/>
    <n v="396.55412694199981"/>
    <n v="779.71466974599969"/>
    <n v="30.379167113577378"/>
    <n v="133.19029393833085"/>
    <n v="0.87780309062817818"/>
    <n v="0.61101530811397375"/>
    <n v="16.343203544535811"/>
    <n v="0.28678610612296013"/>
    <n v="1.2641408862528185"/>
    <n v="220.25398330699994"/>
    <n v="1271.0342662170001"/>
    <n v="0.33202869187195694"/>
    <n v="2.0881134528581531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267.75"/>
    <n v="745.18733948199986"/>
    <n v="1.1233557450939817"/>
    <n v="2632.8140020629999"/>
    <n v="8157.5480026639989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388705509473091"/>
    <n v="113.60937749099999"/>
    <n v="18.126022494675123"/>
    <n v="96.419485341686809"/>
    <n v="3.56484347"/>
    <n v="0.56875967771528857"/>
    <n v="5.445085034531524"/>
    <n v="35.688087995999993"/>
    <n v="117.17422096099999"/>
    <n v="537.817794241"/>
    <n v="0.81075009861864922"/>
    <n v="1889.0792672380003"/>
    <n v="5974.1028653829999"/>
    <n v="512.67187449799997"/>
    <n v="0.77284310273677204"/>
    <n v="5649.5168914229998"/>
    <n v="9.4017531591464678"/>
    <n v="434.95315223399996"/>
    <n v="0.65568360668666914"/>
    <n v="5101.5737109929996"/>
    <n v="8.4973070227862895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2.399780186510311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33.085165368912271"/>
    <n v="0.31260564647533234"/>
    <n v="362.9005078301044"/>
    <n v="3.6249234221935303"/>
    <n v="285.08826750499986"/>
    <n v="0.42976514252543513"/>
    <n v="67.601833455999994"/>
    <n v="207.41289609799998"/>
    <n v="1398.4930265629998"/>
    <n v="-0.13998931670755388"/>
    <n v="4.8646279417127847E-2"/>
    <n v="0.23819908735556972"/>
    <n v="10.785662072673606"/>
    <n v="0.10190847853705182"/>
    <n v="0.31267099706797619"/>
    <n v="2.3840429523599993"/>
    <n v="28.001256311999999"/>
    <n v="4.4675132722268751"/>
    <n v="128.26645258980341"/>
    <n v="0"/>
    <n v="0"/>
    <n v="39.600577143999999"/>
    <n v="6.3181488004467301"/>
    <n v="605.41962769700001"/>
    <n v="0.91265857715570109"/>
    <n v="139.76771178499985"/>
    <n v="536.32183872699966"/>
    <n v="784.95211071799952"/>
    <n v="22.299503296238658"/>
    <n v="132.01361351360276"/>
    <n v="3.8931319623075167E-2"/>
    <n v="0.40884493087139795"/>
    <n v="5.1425356541675971"/>
    <n v="0.21069716793828053"/>
    <n v="1.2408804698335303"/>
    <n v="217.48643404899985"/>
    <n v="1332.8952911479996"/>
    <n v="0.32785666398838326"/>
    <n v="2.1453266061937111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242.727272727273"/>
    <n v="681.51779380699998"/>
    <n v="1.0273751156173017"/>
    <n v="3314.33179587"/>
    <n v="8095.4353085399989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217128144109509"/>
    <n v="74.453888712999998"/>
    <n v="11.926500303524099"/>
    <n v="108.3459856452109"/>
    <n v="3.1979194999999998"/>
    <n v="0.51226320809669434"/>
    <n v="5.9573482426282185"/>
    <n v="36.072754482999997"/>
    <n v="77.651808212999995"/>
    <n v="520.18586401100004"/>
    <n v="0.78417029905477709"/>
    <n v="2409.2651312490002"/>
    <n v="6072.6050341210002"/>
    <n v="489.75491452100005"/>
    <n v="0.73829622132015127"/>
    <n v="5734.6832253470002"/>
    <n v="9.4364414385283624"/>
    <n v="463.94019311600005"/>
    <n v="0.69938101964956811"/>
    <n v="5183.8403322499998"/>
    <n v="8.5329309092224772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4.1351672557885539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5.843180832328517"/>
    <n v="0.24320481656252449"/>
    <n v="332.82009673705966"/>
    <n v="3.3082401671217396"/>
    <n v="187.14665120099994"/>
    <n v="0.28212001823310762"/>
    <n v="92.035440808000004"/>
    <n v="299.44833690600001"/>
    <n v="1407.0783132940001"/>
    <n v="0.10287921964863345"/>
    <n v="6.4738325764444049E-2"/>
    <n v="0.24940769221981163"/>
    <n v="14.742825817504004"/>
    <n v="0.13874167703357937"/>
    <n v="0.45141267410155556"/>
    <n v="2.3776589536320221"/>
    <n v="52.285182135999989"/>
    <n v="8.3753750327071472"/>
    <n v="128.18827742674563"/>
    <n v="0"/>
    <n v="0"/>
    <n v="39.750258672000015"/>
    <n v="6.3674507847968576"/>
    <n v="612.22130481900001"/>
    <n v="0.9229119760883564"/>
    <n v="69.296488987999936"/>
    <n v="605.61832771499962"/>
    <n v="615.75196112499941"/>
    <n v="11.100355014824514"/>
    <n v="101.68604007645649"/>
    <n v="-0.70944458840049895"/>
    <n v="-2.1900406981784304E-2"/>
    <n v="0.57043555077278074"/>
    <n v="0.10446313952894515"/>
    <n v="0.93058121348971656"/>
    <n v="95.111210392999936"/>
    <n v="1166.5948542219994"/>
    <n v="0.14337834119952828"/>
    <n v="1.8340917427956009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29.318181818182"/>
    <n v="690.54406846899997"/>
    <n v="1.0409820530424627"/>
    <n v="4004.8758643390001"/>
    <n v="8191.220567162999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611599535110678"/>
    <n v="151.94787232500002"/>
    <n v="24.790338471207686"/>
    <n v="133.13632411641859"/>
    <n v="17.355477457999999"/>
    <n v="2.8315510703103559"/>
    <n v="8.7888993129385753"/>
    <n v="55.100792912999992"/>
    <n v="169.30334978300002"/>
    <n v="520.17984901700004"/>
    <n v="0.78416123156569273"/>
    <n v="2929.4449802660001"/>
    <n v="6213.0983981520003"/>
    <n v="489.00087339400005"/>
    <n v="0.73715951865872209"/>
    <n v="5854.3958886259998"/>
    <n v="9.5313828374426404"/>
    <n v="449.32216607500004"/>
    <n v="0.67734462183601774"/>
    <n v="5321.1144952560007"/>
    <n v="8.6676021493695039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6.4735923543179208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7.794970728940623"/>
    <n v="0.2568208214767701"/>
    <n v="324.29922475420346"/>
    <n v="3.1910351185669628"/>
    <n v="210.04292677099994"/>
    <n v="0.31663571829947434"/>
    <n v="97.766598755000018"/>
    <n v="397.21493566100003"/>
    <n v="1435.9113904699998"/>
    <n v="0.41827367172815033"/>
    <n v="0.13433339207770434"/>
    <n v="0.31420078164424159"/>
    <n v="15.950648319255443"/>
    <n v="0.14738128866503677"/>
    <n v="0.59879396276659236"/>
    <n v="2.4051600094511687"/>
    <n v="50.072099220999995"/>
    <n v="8.169277191308538"/>
    <n v="129.46707062698809"/>
    <n v="0"/>
    <n v="0"/>
    <n v="47.694499534000023"/>
    <n v="7.7813711279469056"/>
    <n v="617.94644777200006"/>
    <n v="0.93154252023072948"/>
    <n v="72.597620696999911"/>
    <n v="678.21594841199953"/>
    <n v="542.21077854099929"/>
    <n v="11.84432240968518"/>
    <n v="88.854227155863057"/>
    <n v="-0.50322830714983313"/>
    <n v="-0.11381087949401225"/>
    <n v="-0.20090468549648621"/>
    <n v="0.10943953281173334"/>
    <n v="0.78587510911579417"/>
    <n v="112.27632801599992"/>
    <n v="1075.4921719109993"/>
    <n v="0.16925442963443754"/>
    <n v="1.649655797188929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020.4761904761908"/>
    <n v="707.00637245300004"/>
    <n v="1.0657986632800509"/>
    <n v="4711.8822367920002"/>
    <n v="8164.2239137569986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7.473823461282926"/>
    <n v="129.545892528"/>
    <n v="21.517549182061217"/>
    <n v="154.65387329847982"/>
    <n v="0"/>
    <n v="0"/>
    <n v="8.7888993129385753"/>
    <n v="35.85960748200003"/>
    <n v="129.545892528"/>
    <n v="607.78890303100002"/>
    <n v="0.91623021467172294"/>
    <n v="3537.2338832969999"/>
    <n v="6295.2298763330009"/>
    <n v="558.85539636700003"/>
    <n v="0.84246388380945958"/>
    <n v="5905.4640242200012"/>
    <n v="9.4907690304093197"/>
    <n v="477.18685072900001"/>
    <n v="0.71935010412596356"/>
    <n v="5340.2839711050001"/>
    <n v="8.5904278878404714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3.565130573424028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6.480003621466427"/>
    <n v="0.14956844860832802"/>
    <n v="305.48680703054583"/>
    <n v="2.9782759421060847"/>
    <n v="180.88601506000003"/>
    <n v="0.27268222829182387"/>
    <n v="129.728740303"/>
    <n v="526.94367596400002"/>
    <n v="1474.7068843759998"/>
    <n v="0.42663707107326942"/>
    <n v="0.19459101929005329"/>
    <n v="0.33944599518097585"/>
    <n v="21.54792016422526"/>
    <n v="0.19556360931263561"/>
    <n v="0.79435757207922797"/>
    <n v="2.4425843201786863"/>
    <n v="54.759657793999999"/>
    <n v="9.0955691977695157"/>
    <n v="128.97852996828024"/>
    <n v="0"/>
    <n v="0"/>
    <n v="74.969082509000003"/>
    <n v="12.452350966455745"/>
    <n v="737.51764333400001"/>
    <n v="1.1117938239843586"/>
    <n v="-30.511270880999973"/>
    <n v="647.70467753099956"/>
    <n v="394.28715304799937"/>
    <n v="-5.0679165427588346"/>
    <n v="63.897403575845331"/>
    <n v="-1.2598642279326338"/>
    <n v="-0.2662480465237983"/>
    <n v="-0.53889479573050791"/>
    <n v="-4.5995160704307626E-2"/>
    <n v="0.53569162192739761"/>
    <n v="51.157274757000025"/>
    <n v="959.46720616299933"/>
    <n v="7.7118618979188189E-2"/>
    <n v="1.4360327644962458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5996.818181818182"/>
    <n v="720.36050502600006"/>
    <n v="1.0859297642150911"/>
    <n v="5432.2427418180005"/>
    <n v="8229.282412954999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909562291518224"/>
    <n v="122.542537349"/>
    <n v="20.434592751292353"/>
    <n v="175.08846604977217"/>
    <n v="18.359417544999999"/>
    <n v="3.0615264609262489"/>
    <n v="11.850425773864824"/>
    <n v="38.460252065999981"/>
    <n v="140.901954894"/>
    <n v="508.93777265299991"/>
    <n v="0.76721401520656418"/>
    <n v="4046.1716559500001"/>
    <n v="6318.0119235600005"/>
    <n v="468.99028208599992"/>
    <n v="0.70699393274821076"/>
    <n v="5920.7513466970013"/>
    <n v="9.4087416685111513"/>
    <n v="442.17150071799995"/>
    <n v="0.66656512977484783"/>
    <n v="5382.6735444070009"/>
    <n v="8.5617441829640306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4.4721684991738044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35.25581832946262"/>
    <n v="0.31871574900852695"/>
    <n v="312.11654901153082"/>
    <n v="3.0028344361951791"/>
    <n v="238.24151374100015"/>
    <n v="0.35914455198188983"/>
    <n v="132.63446139200002"/>
    <n v="659.57813735600007"/>
    <n v="1514.1720378320001"/>
    <n v="0.4235853451128937"/>
    <n v="0.23452391902537073"/>
    <n v="0.35445282472498318"/>
    <n v="22.117472528037599"/>
    <n v="0.19994392860420859"/>
    <n v="0.99430150068343659"/>
    <n v="2.4805002822200968"/>
    <n v="60.650792296999988"/>
    <n v="10.113828776881677"/>
    <n v="130.30728235023599"/>
    <n v="0"/>
    <n v="0"/>
    <n v="71.983669095000039"/>
    <n v="12.003643751155922"/>
    <n v="641.57223404499996"/>
    <n v="0.9671579438107728"/>
    <n v="78.788270981000124"/>
    <n v="726.49294851199966"/>
    <n v="397.09845156299957"/>
    <n v="13.138345801425018"/>
    <n v="64.177514426026463"/>
    <n v="3.7001981307668519E-2"/>
    <n v="-0.24221565110485932"/>
    <n v="-0.5299625079613155"/>
    <n v="0.1187718204043184"/>
    <n v="0.52233415397508243"/>
    <n v="105.60705234900013"/>
    <n v="935.17625385299971"/>
    <n v="0.15920062337768126"/>
    <n v="1.3693316395222015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10.2380952380954"/>
    <n v="694.04686913299997"/>
    <n v="1.0462624584403306"/>
    <n v="6126.2896109510002"/>
    <n v="8246.408204392000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864704350831936"/>
    <n v="127.78489702100001"/>
    <n v="20.913243482375407"/>
    <n v="196.00170953214757"/>
    <n v="0"/>
    <n v="0"/>
    <n v="11.850425773864824"/>
    <n v="42.47508101599999"/>
    <n v="127.78489702100001"/>
    <n v="535.31118469300009"/>
    <n v="0.80697143238632907"/>
    <n v="4581.4828406430006"/>
    <n v="6475.8847574790016"/>
    <n v="494.68162224200012"/>
    <n v="0.74572313953192804"/>
    <n v="6067.2912517340001"/>
    <n v="9.549021923856845"/>
    <n v="455.7861386460001"/>
    <n v="0.68708893757923806"/>
    <n v="5517.884170882"/>
    <n v="8.6913298019335077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6.3656248725090601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5.978641415578831"/>
    <n v="0.23929102605400138"/>
    <n v="287.50119443848479"/>
    <n v="2.7213039778051167"/>
    <n v="197.63116803599991"/>
    <n v="0.29792522800669141"/>
    <n v="98.209037800000004"/>
    <n v="757.7871751560001"/>
    <n v="1536.5421350680001"/>
    <n v="0.29496848280893406"/>
    <n v="0.24203732579290826"/>
    <n v="0.39523182428830217"/>
    <n v="16.072865945524686"/>
    <n v="0.14804825711272956"/>
    <n v="1.1423497577961663"/>
    <n v="2.4966592981429829"/>
    <n v="45.821968952000006"/>
    <n v="7.4992116899193393"/>
    <n v="131.31486030319169"/>
    <n v="0"/>
    <n v="0"/>
    <n v="52.387068847999998"/>
    <n v="8.5736542556053443"/>
    <n v="633.52022249300012"/>
    <n v="0.95501968949905869"/>
    <n v="60.526646639999882"/>
    <n v="787.01959515199951"/>
    <n v="233.98131184499931"/>
    <n v="9.9057754700541434"/>
    <n v="36.301368560682448"/>
    <n v="-0.72936137584832683"/>
    <n v="-0.33436016636710675"/>
    <n v="-0.76378710927695892"/>
    <n v="9.124276894127184E-2"/>
    <n v="0.22464467966213369"/>
    <n v="99.422130235999887"/>
    <n v="783.38839269699929"/>
    <n v="0.14987697089396182"/>
    <n v="1.0823368015854724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18.8095238095239"/>
    <n v="708.7273574269999"/>
    <n v="1.0683930154051247"/>
    <n v="6835.0169683780005"/>
    <n v="8273.578248490999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347943949235379"/>
    <n v="129.71795946899999"/>
    <n v="21.199868857535311"/>
    <n v="217.20157838968288"/>
    <n v="8.8556205800000001"/>
    <n v="1.4472783546441497"/>
    <n v="13.297704128508974"/>
    <n v="34.882089368000003"/>
    <n v="138.57358004899999"/>
    <n v="529.98403618000009"/>
    <n v="0.79894085729469211"/>
    <n v="5111.4668768230003"/>
    <n v="6432.258941828999"/>
    <n v="471.13187707800012"/>
    <n v="0.71022234647783777"/>
    <n v="6020.7629058249995"/>
    <n v="9.3589968051646704"/>
    <n v="441.93705349900011"/>
    <n v="0.66621170505004268"/>
    <n v="5466.8960630950005"/>
    <n v="8.5003100504005182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7713241383633607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9.212107445324691"/>
    <n v="0.26945215811043255"/>
    <n v="298.70705309348421"/>
    <n v="2.8030279229491986"/>
    <n v="207.93814482599981"/>
    <n v="0.31346279953822764"/>
    <n v="98.620466428"/>
    <n v="856.40764158400009"/>
    <n v="1381.6853359350002"/>
    <n v="-0.61092973679619123"/>
    <n v="-8.3209165924967854E-3"/>
    <n v="9.0592169397113897E-2"/>
    <n v="16.11759052872096"/>
    <n v="0.14866847794643456"/>
    <n v="1.2910182357426008"/>
    <n v="2.2045130183264909"/>
    <n v="45.564035513999997"/>
    <n v="7.4465523623020342"/>
    <n v="115.08848005281648"/>
    <n v="0"/>
    <n v="0"/>
    <n v="53.056430914000003"/>
    <n v="8.6710381664189278"/>
    <n v="628.60450260800008"/>
    <n v="0.94760933524112667"/>
    <n v="80.122854818999812"/>
    <n v="867.14244997099934"/>
    <n v="459.63397072699922"/>
    <n v="13.094516916603729"/>
    <n v="73.671082151681546"/>
    <n v="-1.5505597656430186"/>
    <n v="-0.16365245500859149"/>
    <n v="-0.41440976650793027"/>
    <n v="0.12078368016399797"/>
    <n v="0.59851490462270751"/>
    <n v="109.31767839799981"/>
    <n v="1013.5008134569994"/>
    <n v="0.16479432159179305"/>
    <n v="1.4572016593868569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27.5"/>
    <n v="744.25880173999997"/>
    <n v="1.1219559921033615"/>
    <n v="7579.2757701180008"/>
    <n v="8282.514181556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719146577396977"/>
    <n v="122.90430777200001"/>
    <n v="20.057822565809875"/>
    <n v="237.25940095549277"/>
    <n v="18.560992979000002"/>
    <n v="3.0291298211342315"/>
    <n v="16.326833949643206"/>
    <n v="34.511269901999967"/>
    <n v="141.465300751"/>
    <n v="598.76987387800011"/>
    <n v="0.90263419971361147"/>
    <n v="5710.2367507010003"/>
    <n v="6538.1885527649993"/>
    <n v="526.69779073100017"/>
    <n v="0.79398690476580291"/>
    <n v="6080.4029499119997"/>
    <n v="9.3407375031848581"/>
    <n v="490.20879821500017"/>
    <n v="0.7389804423586005"/>
    <n v="5529.9305879130006"/>
    <n v="8.4964044456286469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9549559389636881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23.743603078253752"/>
    <n v="0.21932179238975008"/>
    <n v="282.69940933026254"/>
    <n v="2.6006554427920787"/>
    <n v="181.97792037799985"/>
    <n v="0.27432825479695261"/>
    <n v="244.30488539699996"/>
    <n v="1100.7125269810001"/>
    <n v="1405.2103709799999"/>
    <n v="0.10655426664839585"/>
    <n v="1.5067822188410851E-2"/>
    <n v="4.706493569419079E-2"/>
    <n v="39.870238334883716"/>
    <n v="0.36828496946287137"/>
    <n v="1.6593032052054721"/>
    <n v="2.1888463302848709"/>
    <n v="81.370511893999989"/>
    <n v="13.279561304610363"/>
    <n v="110.00569934972194"/>
    <n v="0"/>
    <n v="0"/>
    <n v="162.93437350299996"/>
    <n v="26.590677030273351"/>
    <n v="843.07475927500013"/>
    <n v="1.270919169176483"/>
    <n v="-98.815957535000109"/>
    <n v="768.32649243599917"/>
    <n v="339.11525781099937"/>
    <n v="-16.126635256629964"/>
    <n v="53.98661814406799"/>
    <n v="-5.5531526204967738"/>
    <n v="-0.27415260758977911"/>
    <n v="-0.58915302415369064"/>
    <n v="-0.14896317707312129"/>
    <n v="0.41180911250720814"/>
    <n v="-62.326965019000113"/>
    <n v="889.58761980999918"/>
    <n v="-9.3956714665918761E-2"/>
    <n v="1.2561421700634188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09.5238095238092"/>
    <n v="850.43727976600007"/>
    <n v="1.282018028823892"/>
    <n v="8429.7130498840015"/>
    <n v="8429.7130498840015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877601015206544"/>
    <n v="128.694355374"/>
    <n v="21.064547645003898"/>
    <n v="258.32394860049669"/>
    <n v="0"/>
    <n v="0"/>
    <n v="16.326833949643206"/>
    <n v="90.500702256999972"/>
    <n v="128.694355374"/>
    <n v="940.22431259599978"/>
    <n v="1.4173702735824176"/>
    <n v="6650.4610632969998"/>
    <n v="6650.4610632969998"/>
    <n v="879.62395378999975"/>
    <n v="1.3260163849524818"/>
    <n v="6205.9085633329996"/>
    <n v="9.3552891585545517"/>
    <n v="827.7665410579998"/>
    <n v="1.2478423212885768"/>
    <n v="5666.2174524590009"/>
    <n v="8.5417150707313585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8.4879631127981288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4.696240759392003"/>
    <n v="-0.13535224475852553"/>
    <n v="288.16627416537358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56.995568955011692"/>
    <n v="0.52492867568327173"/>
    <n v="2.1842318808887438"/>
    <n v="2.1842318808887438"/>
    <n v="176.38282100399999"/>
    <n v="28.870142175245519"/>
    <n v="113.49146813382288"/>
    <n v="0"/>
    <n v="0"/>
    <n v="171.83296456400001"/>
    <n v="28.125426779766173"/>
    <n v="1288.4400981639997"/>
    <n v="1.9422989492656892"/>
    <n v="-438.0028183979997"/>
    <n v="330.32367403799947"/>
    <n v="330.32367403799947"/>
    <n v="-71.691809714403689"/>
    <n v="51.687769383182555"/>
    <n v="2.0483116618978725E-2"/>
    <n v="-0.47510367460770753"/>
    <n v="-0.47510367460770753"/>
    <n v="-0.6602809204417972"/>
    <n v="0.49795665775679998"/>
    <n v="-386.1454056659997"/>
    <n v="870.01478491199964"/>
    <n v="-0.58210685677789209"/>
    <n v="1.3115307455799941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6125.909090909091"/>
    <n v="804.5056445759999"/>
    <n v="1.0630127140250922"/>
    <n v="804.5056445759999"/>
    <n v="8675.6966548689998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47.950576610892632"/>
    <n v="126.497855774"/>
    <n v="20.649646264213104"/>
    <n v="20.649646264213104"/>
    <n v="136.00196669600001"/>
    <n v="22.201107570765011"/>
    <n v="22.201107570765011"/>
    <n v="31.241050704999964"/>
    <n v="262.49982247000003"/>
    <n v="515.57180654400008"/>
    <n v="0.68123746432879551"/>
    <n v="515.57180654400008"/>
    <n v="6778.1766964269991"/>
    <n v="514.97180654400006"/>
    <n v="0.68044466985592245"/>
    <n v="6333.0241964630004"/>
    <n v="9.4510480217814319"/>
    <n v="419.23189163800009"/>
    <n v="0.55394121090456117"/>
    <n v="5765.9404357080011"/>
    <n v="8.6140026774603751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5.628686858588704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47.16587101509235"/>
    <n v="0.38177524969629678"/>
    <n v="308.14161950170859"/>
    <n v="2.8066882401627176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9190415828151663"/>
    <n v="1.5533320252315545E-2"/>
    <n v="1.5533320252315545E-2"/>
    <n v="2.1533879960000113"/>
    <n v="8.6370738000000002E-2"/>
    <n v="1.4099252326185353E-2"/>
    <n v="109.34123213798125"/>
    <n v="0"/>
    <n v="0"/>
    <n v="11.669503539999999"/>
    <n v="1.9049423304889812"/>
    <n v="527.32768082200005"/>
    <n v="0.69677078458111108"/>
    <n v="277.17796375399979"/>
    <n v="277.17796375399979"/>
    <n v="467.60047483799923"/>
    <n v="45.246829432277181"/>
    <n v="74.645512842969026"/>
    <n v="0.98124131280550464"/>
    <n v="0.98124131280550464"/>
    <n v="-0.35175332857798347"/>
    <n v="0.36624192944398121"/>
    <n v="0.65330024416270627"/>
    <n v="372.91787865999981"/>
    <n v="1034.6842355929994"/>
    <n v="0.49274538839534254"/>
    <n v="1.4903455884837613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6059"/>
    <n v="702.33640622000007"/>
    <n v="0.92801403491460899"/>
    <n v="1506.842050796"/>
    <n v="8783.4618688940009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7.817318709357981"/>
    <n v="134.78256202899999"/>
    <n v="22.245017664466083"/>
    <n v="42.894663928679186"/>
    <n v="0"/>
    <n v="0"/>
    <n v="22.201107570765011"/>
    <n v="33.762572031000019"/>
    <n v="134.78256202899999"/>
    <n v="485.86119095599992"/>
    <n v="0.64198011128908949"/>
    <n v="1001.4329975000001"/>
    <n v="6765.8853946259997"/>
    <n v="480.20169914299993"/>
    <n v="0.63450208824139465"/>
    <n v="6337.8643143360005"/>
    <n v="9.3689515649001827"/>
    <n v="455.62218325599991"/>
    <n v="0.60202458100621148"/>
    <n v="5779.3966490759994"/>
    <n v="8.5494704663127994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4.0566951455685754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35.727878406337702"/>
    <n v="0.28603392362551949"/>
    <n v="328.59161810484557"/>
    <n v="2.9473728077142889"/>
    <n v="241.05473115100017"/>
    <n v="0.31851143086070266"/>
    <n v="29.162966730999997"/>
    <n v="40.918841008999998"/>
    <n v="1429.074775628"/>
    <n v="-2.8149731168705117E-2"/>
    <n v="-0.32668685342324566"/>
    <n v="-7.4941402813855085E-4"/>
    <n v="4.8131649993398247"/>
    <n v="3.8533731394864344E-2"/>
    <n v="5.4067051647179884E-2"/>
    <n v="2.1466857283473715"/>
    <n v="11.443782362"/>
    <n v="1.8887246017494637"/>
    <n v="108.70259417230875"/>
    <n v="0"/>
    <n v="0"/>
    <n v="17.719184368999997"/>
    <n v="2.9244403975903612"/>
    <n v="515.02415768699996"/>
    <n v="0.68051384268395387"/>
    <n v="187.31224853300017"/>
    <n v="464.49021228699996"/>
    <n v="588.50169863999963"/>
    <n v="30.914713406997883"/>
    <n v="95.03716734789117"/>
    <n v="1.8204992964905258"/>
    <n v="1.2513949248417138"/>
    <n v="-0.14806653712770479"/>
    <n v="0.2475001922306552"/>
    <n v="0.80068707936691763"/>
    <n v="211.89176442000019"/>
    <n v="1146.9693638999997"/>
    <n v="0.27997769946583839"/>
    <n v="1.6201681779543002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884.090909090909"/>
    <n v="745.36230624500013"/>
    <n v="0.98486519446495924"/>
    <n v="2252.2043570410001"/>
    <n v="8794.2907443439999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3.81580121435303"/>
    <n v="147.64483649499999"/>
    <n v="25.092208597064502"/>
    <n v="67.986872525743692"/>
    <n v="10.190724968"/>
    <n v="1.7319115434221708"/>
    <n v="23.933019114187182"/>
    <n v="41.139687045999992"/>
    <n v="157.835561463"/>
    <n v="543.31373517099996"/>
    <n v="0.71789354379933756"/>
    <n v="1544.746732671"/>
    <n v="6843.946322971"/>
    <n v="524.44793664499991"/>
    <n v="0.69296570913642075"/>
    <n v="6411.0300270389998"/>
    <n v="9.3816179022351029"/>
    <n v="487.40921469799991"/>
    <n v="0.64402555239997938"/>
    <n v="5845.5356838819998"/>
    <n v="8.5584392326602767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6.2947229264889915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34.338111731386661"/>
    <n v="0.26697165066562173"/>
    <n v="319.92911121369247"/>
    <n v="2.8084090379145783"/>
    <n v="239.08729302100016"/>
    <n v="0.31591180740206304"/>
    <n v="162.735234835"/>
    <n v="203.654075844"/>
    <n v="1512.7713257510002"/>
    <n v="1.0589314641048531"/>
    <n v="0.45663777955451446"/>
    <n v="7.3270341158240049E-2"/>
    <n v="27.656818589185015"/>
    <n v="0.21502599119815391"/>
    <n v="0.26909304284533381"/>
    <n v="2.2425624052031532"/>
    <n v="82.011477496999987"/>
    <n v="13.937833178323675"/>
    <n v="113.15768803537033"/>
    <n v="0"/>
    <n v="0"/>
    <n v="80.723757338000013"/>
    <n v="13.718985410861338"/>
    <n v="706.04897000599999"/>
    <n v="0.93291953499749158"/>
    <n v="39.313336239000165"/>
    <n v="503.8035485260001"/>
    <n v="437.57309562199987"/>
    <n v="6.6812931422016506"/>
    <n v="71.339293376515471"/>
    <n v="-0.79335084370701592"/>
    <n v="0.27045342438129927"/>
    <n v="-0.43880356160985923"/>
    <n v="5.1945659467467806E-2"/>
    <n v="0.56584663271142521"/>
    <n v="76.352058186000164"/>
    <n v="1003.067438779"/>
    <n v="0.10088581620390916"/>
    <n v="1.3890253022862526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796.666666666667"/>
    <n v="890.75322697199999"/>
    <n v="1.1769737250621177"/>
    <n v="3142.9575840130001"/>
    <n v="8939.8566318339999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8.850500964059801"/>
    <n v="132.805696504"/>
    <n v="22.91070094951121"/>
    <n v="90.897573475254902"/>
    <n v="0"/>
    <n v="0"/>
    <n v="23.933019114187182"/>
    <n v="34.431040750999983"/>
    <n v="132.805696504"/>
    <n v="575.30109036699992"/>
    <n v="0.76015920780136603"/>
    <n v="2120.0478230379999"/>
    <n v="6881.4296190969999"/>
    <n v="535.42171976099996"/>
    <n v="0.70746563347120883"/>
    <n v="6433.7798723019996"/>
    <n v="9.3162404329695399"/>
    <n v="495.01753525699996"/>
    <n v="0.6540786098783492"/>
    <n v="5905.6000669050009"/>
    <n v="8.5568342358519551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6.9702445952846457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54.419575032489945"/>
    <n v="0.41681451726075175"/>
    <n v="341.26352087727014"/>
    <n v="2.9126179086999975"/>
    <n v="355.85632110900008"/>
    <n v="0.47020154085361132"/>
    <n v="78.689051735000007"/>
    <n v="282.343127579"/>
    <n v="1523.8585440300001"/>
    <n v="0.16400765648192595"/>
    <n v="0.36126119875206042"/>
    <n v="8.9643291089626764E-2"/>
    <n v="13.574879540253018"/>
    <n v="0.10397374215188773"/>
    <n v="0.37306678499722157"/>
    <n v="2.2446276688179889"/>
    <n v="44.786713214999992"/>
    <n v="7.7262875011500842"/>
    <n v="116.41646226429354"/>
    <n v="0"/>
    <n v="0"/>
    <n v="33.902338520000015"/>
    <n v="5.8485920391029342"/>
    <n v="653.99014210199994"/>
    <n v="0.86413294995325385"/>
    <n v="236.76308487000006"/>
    <n v="740.56663339600016"/>
    <n v="534.56846870700008"/>
    <n v="40.844695492236923"/>
    <n v="89.884485572513739"/>
    <n v="0.69397553874391993"/>
    <n v="0.38082505674911715"/>
    <n v="-0.31897951300745253"/>
    <n v="0.31284077510886399"/>
    <n v="0.66799023988200878"/>
    <n v="277.16726937400006"/>
    <n v="1062.7482741040001"/>
    <n v="0.36622779870172356"/>
    <n v="1.4273964369995928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595.7142857142853"/>
    <n v="890.91795143900003"/>
    <n v="1.1771913794737587"/>
    <n v="4033.8755354519999"/>
    <n v="9149.2567894659987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840527027699764"/>
    <n v="135.566001559"/>
    <n v="24.226755448378864"/>
    <n v="115.12432892363377"/>
    <n v="0"/>
    <n v="0"/>
    <n v="23.933019114187182"/>
    <n v="92.965918965999975"/>
    <n v="135.566001559"/>
    <n v="614.17783413200004"/>
    <n v="0.81152798710169183"/>
    <n v="2734.22565717"/>
    <n v="6975.421589218"/>
    <n v="579.57731385300008"/>
    <n v="0.76580948504215107"/>
    <n v="6523.6022716339994"/>
    <n v="9.3437536966915413"/>
    <n v="558.28565532400012"/>
    <n v="0.73767630304199716"/>
    <n v="5999.9455291129998"/>
    <n v="8.5951295192443844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8049938652795512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49.455726861092671"/>
    <n v="0.36566339237206691"/>
    <n v="364.87606690603434"/>
    <n v="3.0350764845095397"/>
    <n v="298.03177583600001"/>
    <n v="0.39379657437222093"/>
    <n v="115.10552462699999"/>
    <n v="397.44865220600002"/>
    <n v="1546.9286278490001"/>
    <n v="0.25066521783850315"/>
    <n v="0.32726952606440207"/>
    <n v="9.9390569262351569E-2"/>
    <n v="20.570300546055655"/>
    <n v="0.15209170620240492"/>
    <n v="0.52515849119962654"/>
    <n v="2.2579776979868145"/>
    <n v="45.714474112999994"/>
    <n v="8.169551156267552"/>
    <n v="116.21063838785395"/>
    <n v="0"/>
    <n v="0"/>
    <n v="69.391050514"/>
    <n v="12.400749389788105"/>
    <n v="729.28335875900007"/>
    <n v="0.96361969330409691"/>
    <n v="161.63459268"/>
    <n v="902.20122607600013"/>
    <n v="626.90657239900008"/>
    <n v="28.885426315037019"/>
    <n v="107.66955687272625"/>
    <n v="1.3325076788232408"/>
    <n v="0.48971915939203647"/>
    <n v="1.8115429553193563E-2"/>
    <n v="0.21357168616966204"/>
    <n v="0.77709878652272568"/>
    <n v="182.92625120899999"/>
    <n v="1150.56331492"/>
    <n v="0.24170486816981598"/>
    <n v="1.5257229639698806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15.2380952380954"/>
    <n v="734.12080426300008"/>
    <n v="0.97001152673475677"/>
    <n v="4767.9963397150004"/>
    <n v="9192.8335252599991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402417699219811"/>
    <n v="133.09275389800001"/>
    <n v="23.702067773558348"/>
    <n v="138.82639669719211"/>
    <n v="6.7290461070000003"/>
    <n v="1.1983545475491859"/>
    <n v="25.131373661736369"/>
    <n v="30.895014046999975"/>
    <n v="139.821800005"/>
    <n v="630.79708450299984"/>
    <n v="0.83348740349739636"/>
    <n v="3365.0227416729999"/>
    <n v="7086.0388247039991"/>
    <n v="572.13956168599987"/>
    <n v="0.75598180369448842"/>
    <n v="6606.7409599259991"/>
    <n v="9.3625759817273071"/>
    <n v="527.61217335099991"/>
    <n v="0.69714669142205232"/>
    <n v="6078.2355363889992"/>
    <n v="8.6149315888304194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7.929741816782565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8.400594597693395"/>
    <n v="0.13652412323736046"/>
    <n v="355.48169077478707"/>
    <n v="2.9147797862701301"/>
    <n v="147.85110809500026"/>
    <n v="0.19535923550979664"/>
    <n v="149.47943605600003"/>
    <n v="546.92808826200007"/>
    <n v="1598.6414651500002"/>
    <n v="0.52894176497426004"/>
    <n v="0.37690715821615428"/>
    <n v="0.11332877206770808"/>
    <n v="26.620320193147901"/>
    <n v="0.1975107845223055"/>
    <n v="0.72266927572193196"/>
    <n v="2.3081071938440836"/>
    <n v="80.242451634000005"/>
    <n v="14.290124527764588"/>
    <n v="122.33148572431"/>
    <n v="0"/>
    <n v="0"/>
    <n v="69.23698442200002"/>
    <n v="12.330195665383314"/>
    <n v="780.27652055899989"/>
    <n v="1.0309981880197019"/>
    <n v="-46.155716295999781"/>
    <n v="856.04550978000032"/>
    <n v="508.15323540600036"/>
    <n v="-8.2197255954545057"/>
    <n v="87.605508867586551"/>
    <n v="-1.6357745040796794"/>
    <n v="0.26220197532124923"/>
    <n v="-6.2812368331448876E-2"/>
    <n v="-6.0986661284945072E-2"/>
    <n v="0.6066725924260471"/>
    <n v="-1.6283279609997763"/>
    <n v="1036.6586589430005"/>
    <n v="-2.1515490125088854E-3"/>
    <n v="1.3543169853229344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491.9047619047615"/>
    <n v="761.42231961999994"/>
    <n v="1.006085677528239"/>
    <n v="5529.4186593350005"/>
    <n v="9247.249472427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749759581141074"/>
    <n v="132.97285224499998"/>
    <n v="24.212519701248592"/>
    <n v="163.0389163984407"/>
    <n v="0"/>
    <n v="0"/>
    <n v="25.131373661736369"/>
    <n v="41.393803588000026"/>
    <n v="132.97285224499998"/>
    <n v="638.16059073499991"/>
    <n v="0.84321698190022343"/>
    <n v="4003.1833324079998"/>
    <n v="7116.4105124079997"/>
    <n v="601.39509739699997"/>
    <n v="0.79463784871552545"/>
    <n v="6649.2806609559993"/>
    <n v="9.3147499466333734"/>
    <n v="513.80280122099998"/>
    <n v="0.67890003492453299"/>
    <n v="6114.8514868809989"/>
    <n v="8.5744815196289892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5.949347261735889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22.444258272652394"/>
    <n v="0.16286869562801556"/>
    <n v="361.44594542597304"/>
    <n v="2.928080033289818"/>
    <n v="210.85402506100002"/>
    <n v="0.27860650941900805"/>
    <n v="91.870387643000001"/>
    <n v="638.79847590500003"/>
    <n v="1560.7831124899999"/>
    <n v="-0.29182702746959854"/>
    <n v="0.21227088404917449"/>
    <n v="5.8368363927738809E-2"/>
    <n v="16.728328626575912"/>
    <n v="0.12139055924013105"/>
    <n v="0.84405983496206294"/>
    <n v="2.2339341437715792"/>
    <n v="54.717933922"/>
    <n v="9.9633799736581992"/>
    <n v="123.19929650019867"/>
    <n v="0"/>
    <n v="0"/>
    <n v="37.152453721000001"/>
    <n v="6.764948652917715"/>
    <n v="730.03097837799987"/>
    <n v="0.96460754114035441"/>
    <n v="31.391341242000024"/>
    <n v="887.43685102200038"/>
    <n v="570.0558475290004"/>
    <n v="5.7159296460764812"/>
    <n v="98.389355056421863"/>
    <n v="-2.0288441069673073"/>
    <n v="0.37012574064593973"/>
    <n v="0.44578854046407002"/>
    <n v="4.1478136387884501E-2"/>
    <n v="0.6941458895182393"/>
    <n v="118.98363741800003"/>
    <n v="1104.4850216040004"/>
    <n v="0.15721595017887702"/>
    <n v="1.4344143165226231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423.181818181818"/>
    <n v="764.826399993"/>
    <n v="1.0105835710364559"/>
    <n v="6294.2450593280009"/>
    <n v="9291.7153673940011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2.339303502422261"/>
    <n v="129.14079606200002"/>
    <n v="23.812735842460821"/>
    <n v="186.85165224090153"/>
    <n v="0"/>
    <n v="0"/>
    <n v="25.131373661736369"/>
    <n v="46.241126704999971"/>
    <n v="129.14079606200002"/>
    <n v="607.162896101"/>
    <n v="0.80225898027081843"/>
    <n v="4610.346228509"/>
    <n v="7214.6356358559997"/>
    <n v="564.49022452700001"/>
    <n v="0.74587454999315872"/>
    <n v="6744.780603397001"/>
    <n v="9.3536305638783208"/>
    <n v="541.57807564300003"/>
    <n v="0.71560017499835782"/>
    <n v="6214.2580618060001"/>
    <n v="8.6235165648524994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4.2248535365686024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9.072140521532145"/>
    <n v="0.20832459076563756"/>
    <n v="355.26226761804259"/>
    <n v="2.8176888750469282"/>
    <n v="180.575652776"/>
    <n v="0.23859896576043843"/>
    <n v="114.60547796100001"/>
    <n v="753.40395386600005"/>
    <n v="1542.7541290589998"/>
    <n v="-0.13592985745774999"/>
    <n v="0.14225125302987185"/>
    <n v="1.8876382942537795E-2"/>
    <n v="21.13251626135278"/>
    <n v="0.15143098248076589"/>
    <n v="0.99549081744282897"/>
    <n v="2.1854211976481364"/>
    <n v="67.218410650999999"/>
    <n v="12.394644491844774"/>
    <n v="125.48011221516178"/>
    <n v="0"/>
    <n v="0"/>
    <n v="47.387067310000006"/>
    <n v="8.7378717695080059"/>
    <n v="721.76837406200002"/>
    <n v="0.95368996275158424"/>
    <n v="43.058025930999989"/>
    <n v="930.49487695300036"/>
    <n v="534.32560247900028"/>
    <n v="7.9396242601793627"/>
    <n v="93.190633515176202"/>
    <n v="-0.4534970066625339"/>
    <n v="0.28080372818323518"/>
    <n v="0.34557463111696274"/>
    <n v="5.6893608284871632E-2"/>
    <n v="0.63226767739879253"/>
    <n v="65.970174814999979"/>
    <n v="1064.8481440700004"/>
    <n v="8.7167983279672512E-2"/>
    <n v="1.3623816764246144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398.25"/>
    <n v="939.74358420299995"/>
    <n v="1.2417058657901427"/>
    <n v="7233.9886435310009"/>
    <n v="9537.4120824640013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6.324121579215493"/>
    <n v="97.312699206000005"/>
    <n v="18.026712213402494"/>
    <n v="204.87836445430403"/>
    <n v="163.19999999999999"/>
    <n v="30.232019635993147"/>
    <n v="55.363393297729516"/>
    <n v="43.538990109000054"/>
    <n v="260.51269920599998"/>
    <n v="619.16008268299993"/>
    <n v="0.81811115229121301"/>
    <n v="5229.5063111919999"/>
    <n v="7298.4845338460009"/>
    <n v="570.91150245699987"/>
    <n v="0.7543591394126351"/>
    <n v="6821.0104836120008"/>
    <n v="9.362266563759027"/>
    <n v="528.08090215399989"/>
    <n v="0.69776603409587701"/>
    <n v="6286.5528253140001"/>
    <n v="8.6341936613691388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7.9341639055249384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59.386560740980883"/>
    <n v="0.4235947134989298"/>
    <n v="388.67018694344461"/>
    <n v="3.0019925624918566"/>
    <n v="363.41410182300001"/>
    <n v="0.48018781881568795"/>
    <n v="123.274417554"/>
    <n v="876.67837142000008"/>
    <n v="1567.8195088129996"/>
    <n v="0.25522477681784173"/>
    <n v="0.15689259486283169"/>
    <n v="2.0355688940228989E-2"/>
    <n v="22.835996397721484"/>
    <n v="0.16288546147243438"/>
    <n v="1.1583762789152634"/>
    <n v="2.2002584020078406"/>
    <n v="58.130030410000003"/>
    <n v="10.768310176446072"/>
    <n v="128.7492107016885"/>
    <n v="0"/>
    <n v="0"/>
    <n v="65.144387143999992"/>
    <n v="12.067686221275412"/>
    <n v="742.43450023699995"/>
    <n v="0.98099661376364733"/>
    <n v="197.30908396600003"/>
    <n v="1127.8039609190005"/>
    <n v="671.10803980500043"/>
    <n v="36.550564343259396"/>
    <n v="119.83542238838146"/>
    <n v="2.2598713941572566"/>
    <n v="0.433006201962715"/>
    <n v="1.8682121427269172"/>
    <n v="0.26070925202649542"/>
    <n v="0.80173416048401613"/>
    <n v="240.13968426900004"/>
    <n v="1205.5656981030006"/>
    <n v="0.31730235734325357"/>
    <n v="1.529807062873906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344.772727272727"/>
    <n v="779.45492134000006"/>
    <n v="1.0299125891534688"/>
    <n v="8013.4435648710005"/>
    <n v="9608.1396463770016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8.206038915746056"/>
    <n v="165.05446185699998"/>
    <n v="30.881474344975974"/>
    <n v="235.75983879928"/>
    <n v="0"/>
    <n v="0"/>
    <n v="55.363393297729516"/>
    <n v="39.148132957000001"/>
    <n v="165.05446185699998"/>
    <n v="588.03292461300009"/>
    <n v="0.77698208750097486"/>
    <n v="5817.5392358050003"/>
    <n v="7356.5334222789998"/>
    <n v="553.26764380400004"/>
    <n v="0.73104588337888132"/>
    <n v="6903.1462503380008"/>
    <n v="9.3830901006600715"/>
    <n v="519.41944134300002"/>
    <n v="0.6863214369992644"/>
    <n v="6364.0352131580003"/>
    <n v="8.654303393318358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6.3329544937024282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35.814805697954668"/>
    <n v="0.25293050165249387"/>
    <n v="395.27288519607458"/>
    <n v="2.9854709060339184"/>
    <n v="225.27019918799996"/>
    <n v="0.29765494803211073"/>
    <n v="155.807526182"/>
    <n v="1032.485897602"/>
    <n v="1625.0065685669997"/>
    <n v="0.579870100246896"/>
    <n v="0.20560098657261849"/>
    <n v="0.17610466457425455"/>
    <n v="29.151384751490411"/>
    <n v="0.20587224264853143"/>
    <n v="1.3642485215637947"/>
    <n v="2.2574621667099377"/>
    <n v="81.002848880999991"/>
    <n v="15.155527281387933"/>
    <n v="136.45818562077437"/>
    <n v="0"/>
    <n v="0"/>
    <n v="74.804677301000012"/>
    <n v="13.995857470102482"/>
    <n v="743.84045079500015"/>
    <n v="0.98285433014950641"/>
    <n v="35.614470544999961"/>
    <n v="1163.4184314640004"/>
    <n v="626.59965553100051"/>
    <n v="6.6634209464642531"/>
    <n v="113.40432641824199"/>
    <n v="-0.55550172762248384"/>
    <n v="0.3416693318415096"/>
    <n v="0.36325793008709306"/>
    <n v="4.7058259003962391E-2"/>
    <n v="0.72800873932398069"/>
    <n v="69.46267300599996"/>
    <n v="1165.7106927110008"/>
    <n v="9.1782705383579272E-2"/>
    <n v="1.4567954466656925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396.363636363636"/>
    <n v="811.85265980700001"/>
    <n v="1.0727205024705111"/>
    <n v="8825.2962246780007"/>
    <n v="9675.7335044440006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30.674278483119949"/>
    <n v="126.964387872"/>
    <n v="23.527767294339625"/>
    <n v="259.28760609361962"/>
    <n v="0"/>
    <n v="0"/>
    <n v="55.363393297729516"/>
    <n v="38.565173106000003"/>
    <n v="126.964387872"/>
    <n v="596.15757882299999"/>
    <n v="0.78771738908712985"/>
    <n v="6413.6968146280005"/>
    <n v="7353.921127224"/>
    <n v="582.47164983999994"/>
    <n v="0.76963384099736964"/>
    <n v="6958.920109447"/>
    <n v="9.3587370368916378"/>
    <n v="557.87751955099998"/>
    <n v="0.73713702340030329"/>
    <n v="6431.7039344939994"/>
    <n v="8.6524599743600632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4.5575376209400273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39.97044964326146"/>
    <n v="0.2850031133833813"/>
    <n v="411.49973176108233"/>
    <n v="3.0511522270275497"/>
    <n v="240.28921127300001"/>
    <n v="0.31749993098044765"/>
    <n v="197.40265225100001"/>
    <n v="1229.8885498530001"/>
    <n v="1578.1043354209999"/>
    <n v="-0.19198237918895056"/>
    <n v="0.11735673003222735"/>
    <n v="0.12303777997341636"/>
    <n v="36.580680167806605"/>
    <n v="0.2608328860584691"/>
    <n v="1.6250814076222637"/>
    <n v="2.1500100833055353"/>
    <n v="96.865009009000019"/>
    <n v="17.950052208541109"/>
    <n v="141.12867652470516"/>
    <n v="0"/>
    <n v="0"/>
    <n v="100.53764324199999"/>
    <n v="18.6306279592655"/>
    <n v="793.56023107400006"/>
    <n v="1.0485502751455991"/>
    <n v="18.292428733000008"/>
    <n v="1181.7108601970003"/>
    <n v="743.70804179900051"/>
    <n v="3.3897694754548535"/>
    <n v="132.92073115032679"/>
    <n v="-1.1851161410495963"/>
    <n v="0.53803216709390722"/>
    <n v="1.1930833976614954"/>
    <n v="2.4170227324912183E-2"/>
    <n v="0.90114214372201407"/>
    <n v="42.886559022000007"/>
    <n v="1270.9242167520008"/>
    <n v="5.6667044921978597E-2"/>
    <n v="1.6074192062535899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313.1578947368425"/>
    <n v="730.60140184099998"/>
    <n v="0.96536125542146034"/>
    <n v="9555.8976265190013"/>
    <n v="9555.8976265190013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2.717746493135209"/>
    <n v="125.32086581900001"/>
    <n v="23.586889059544326"/>
    <n v="282.87449515316393"/>
    <n v="0"/>
    <n v="0"/>
    <n v="55.363393297729516"/>
    <n v="48.513687258999994"/>
    <n v="125.32086581900001"/>
    <n v="1226.9523301750003"/>
    <n v="1.6212017097358316"/>
    <n v="7640.649144803001"/>
    <n v="7640.649144803001"/>
    <n v="1046.1435291270002"/>
    <n v="1.3822946795397237"/>
    <n v="7125.4396847839998"/>
    <n v="9.4150153314788803"/>
    <n v="1005.2454993820002"/>
    <n v="1.3282551263176652"/>
    <n v="6609.1828928179984"/>
    <n v="8.732872779389151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7.6974994071817724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93.41919404007929"/>
    <n v="-0.6558404543143711"/>
    <n v="332.77677848039502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65.658600421713714"/>
    <n v="0.46094988051114982"/>
    <n v="2.0860312881334142"/>
    <n v="2.0860312881334133"/>
    <n v="90.774035061000006"/>
    <n v="17.084761428023775"/>
    <n v="129.34329577748343"/>
    <n v="0"/>
    <n v="0"/>
    <n v="258.08047612699994"/>
    <n v="48.573838993689932"/>
    <n v="1575.8068413630003"/>
    <n v="2.0821515902469816"/>
    <n v="-845.20543952200023"/>
    <n v="336.5054206750001"/>
    <n v="336.5054206750001"/>
    <n v="-159.07779446179299"/>
    <n v="45.534746402937486"/>
    <n v="0.92968036738518878"/>
    <n v="1.8714210100150064E-2"/>
    <n v="1.8714210100150064E-2"/>
    <n v="-1.116790334825521"/>
    <n v="0.44463272933829012"/>
    <n v="-804.3074097770002"/>
    <n v="852.76221264100036"/>
    <n v="-1.062750781603462"/>
    <n v="1.1267752814280196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200.681818181818"/>
    <n v="784.47254017"/>
    <n v="0.8729353862177387"/>
    <n v="784.47254017"/>
    <n v="9535.8645221129991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2.476441338425907"/>
    <n v="123.47140217899999"/>
    <n v="23.741387474876547"/>
    <n v="23.741387474876547"/>
    <n v="15.553595251999999"/>
    <n v="2.9906838748765456"/>
    <n v="2.9906838748765456"/>
    <n v="29.874640556999999"/>
    <n v="139.024997431"/>
    <n v="541.194549585"/>
    <n v="0.60222359479726217"/>
    <n v="541.194549585"/>
    <n v="7666.271887844001"/>
    <n v="541.194549585"/>
    <n v="0.60222359479726217"/>
    <n v="7151.6624278250001"/>
    <n v="9.3367942564202195"/>
    <n v="448.30777311200001"/>
    <n v="0.49886222783672135"/>
    <n v="6638.2587742919995"/>
    <n v="8.6777937963213105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7.860499780675614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46.778095467115328"/>
    <n v="0.27071179142047641"/>
    <n v="332.38900293241801"/>
    <n v="2.4196005591958842"/>
    <n v="336.164767058"/>
    <n v="0.37407315838101729"/>
    <n v="84.449454943000006"/>
    <n v="84.449454943000006"/>
    <n v="1651.436641706"/>
    <n v="6.1835962979834802"/>
    <n v="6.1835962979834802"/>
    <n v="0.15491582613007226"/>
    <n v="16.238150668583668"/>
    <n v="9.3972591507881065E-2"/>
    <n v="9.3972591507881065E-2"/>
    <n v="2.1644705593889793"/>
    <n v="77.053257311999985"/>
    <n v="14.815991442240962"/>
    <n v="144.14518796739821"/>
    <n v="0"/>
    <n v="0"/>
    <n v="7.396197631000021"/>
    <n v="1.4221592263427039"/>
    <n v="625.64400452799998"/>
    <n v="0.69619618630514324"/>
    <n v="158.82853564199999"/>
    <n v="158.82853564199999"/>
    <n v="218.15599256300024"/>
    <n v="30.539944798531664"/>
    <n v="30.827861769191955"/>
    <n v="-0.42697993198707873"/>
    <n v="-0.42697993198707873"/>
    <n v="-0.53345643492218298"/>
    <n v="0.17673919991259537"/>
    <n v="0.25512999980690454"/>
    <n v="251.71531211500002"/>
    <n v="731.55964609600051"/>
    <n v="0.28010056687313628"/>
    <n v="0.91413045990581354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204"/>
    <n v="630.8556811819999"/>
    <n v="0.70199556963577647"/>
    <n v="1415.3282213519999"/>
    <n v="9464.383797075001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1.176871814565715"/>
    <n v="125.943392437"/>
    <n v="24.201266801883168"/>
    <n v="47.942654276759711"/>
    <n v="0"/>
    <n v="0"/>
    <n v="2.9906838748765456"/>
    <n v="36.301048485999985"/>
    <n v="125.943392437"/>
    <n v="559.20938584600003"/>
    <n v="0.62226991540618692"/>
    <n v="1100.403935431"/>
    <n v="7739.6200827340008"/>
    <n v="534.76827047400002"/>
    <n v="0.59507264157653106"/>
    <n v="7206.2289991559992"/>
    <n v="9.2973648097553561"/>
    <n v="511.23850927500001"/>
    <n v="0.56888949286439261"/>
    <n v="6693.8751003110001"/>
    <n v="8.6446587081794952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4.5214760182551883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13.767543300538021"/>
    <n v="7.9725654229589535E-2"/>
    <n v="310.42866782661832"/>
    <n v="2.2132922897999538"/>
    <n v="95.176056534999873"/>
    <n v="0.10590880294172815"/>
    <n v="16.131228775"/>
    <n v="100.580683718"/>
    <n v="1638.4049037500001"/>
    <n v="-0.4468591304926246"/>
    <n v="1.4580530933385316"/>
    <n v="0.14647947867529254"/>
    <n v="3.0997749375480397"/>
    <n v="1.7950303802628673E-2"/>
    <n v="0.11192289531050974"/>
    <n v="2.1438871317967432"/>
    <n v="0.77155797699999995"/>
    <n v="0.14826248597232897"/>
    <n v="142.40472585162109"/>
    <n v="0"/>
    <n v="0"/>
    <n v="15.359670798"/>
    <n v="2.9515124515757107"/>
    <n v="575.34061462099999"/>
    <n v="0.64022021920881556"/>
    <n v="55.51506656099987"/>
    <n v="214.34360220299988"/>
    <n v="86.35881059099988"/>
    <n v="10.667768362989982"/>
    <n v="10.580916725184075"/>
    <n v="-0.70362287039003024"/>
    <n v="-0.53854011014001535"/>
    <n v="-0.85325648032865309"/>
    <n v="6.1775350426960869E-2"/>
    <n v="6.9405158003210093E-2"/>
    <n v="79.044827759999862"/>
    <n v="598.71270943600007"/>
    <n v="8.795849913909945E-2"/>
    <n v="0.72211125957907452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90.9523809523807"/>
    <n v="1056.3024390750002"/>
    <n v="1.1754188074153027"/>
    <n v="2471.6306604270003"/>
    <n v="9775.3239299050001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8.739471786231405"/>
    <n v="138.17452801900001"/>
    <n v="27.141194354120294"/>
    <n v="75.083848630879999"/>
    <n v="102"/>
    <n v="20.035543915442897"/>
    <n v="23.026227790319442"/>
    <n v="58.865325726999998"/>
    <n v="240.17452801900001"/>
    <n v="630.03162581900006"/>
    <n v="0.70107858777888554"/>
    <n v="1730.4355612500001"/>
    <n v="7826.337973382002"/>
    <n v="598.8624613610001"/>
    <n v="0.66639456096982463"/>
    <n v="7280.6435238719996"/>
    <n v="9.2707936615887583"/>
    <n v="561.18567601000007"/>
    <n v="0.62446906646533795"/>
    <n v="6767.6515616229999"/>
    <n v="8.6251022222448519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7.4007341911046671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83.731054890805382"/>
    <n v="0.47434021963641732"/>
    <n v="359.82161098603706"/>
    <n v="2.4206608587707494"/>
    <n v="463.94759860700009"/>
    <n v="0.51626571414090394"/>
    <n v="88.820084886000004"/>
    <n v="189.40076860400001"/>
    <n v="1564.489753801"/>
    <n v="-0.45420495459353849"/>
    <n v="-6.9987831969138159E-2"/>
    <n v="3.4187869091400591E-2"/>
    <n v="17.446654032419794"/>
    <n v="9.8836085565277537E-2"/>
    <n v="0.21075898087578726"/>
    <n v="2.0276972261638671"/>
    <n v="56.10283287"/>
    <n v="11.020105605369002"/>
    <n v="139.48699827866639"/>
    <n v="0"/>
    <n v="0"/>
    <n v="32.717252016000003"/>
    <n v="6.4265484270507907"/>
    <n v="718.85171070500007"/>
    <n v="0.79991467334416311"/>
    <n v="337.45072837000009"/>
    <n v="551.79433057300002"/>
    <n v="384.49620272199985"/>
    <n v="66.284400858385581"/>
    <n v="70.184024441368024"/>
    <n v="7.5836197243223911"/>
    <n v="9.5256935341977211E-2"/>
    <n v="-0.12129834633583325"/>
    <n v="0.37550413407113975"/>
    <n v="0.39296363260688211"/>
    <n v="375.12751372100007"/>
    <n v="897.48816497099983"/>
    <n v="0.41742962857562643"/>
    <n v="1.0386550719507919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23.1578947368425"/>
    <n v="884.85361824799998"/>
    <n v="0.98463616690023736"/>
    <n v="3356.4842786750005"/>
    <n v="9769.4243211810008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76203893105613"/>
    <n v="124.049481746"/>
    <n v="24.695517112049455"/>
    <n v="99.779365742929457"/>
    <n v="0"/>
    <n v="0"/>
    <n v="23.026227790319442"/>
    <n v="34.060460336000006"/>
    <n v="124.049481746"/>
    <n v="607.116089386"/>
    <n v="0.67557892829788868"/>
    <n v="2337.551650636"/>
    <n v="7858.1529724010015"/>
    <n v="581.75611862599999"/>
    <n v="0.64735918224399391"/>
    <n v="7326.977922737"/>
    <n v="9.2106872103615451"/>
    <n v="550.80349848599997"/>
    <n v="0.6129161188698361"/>
    <n v="6823.437524852"/>
    <n v="8.5839397312363381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6.1619843111902757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55.291419199266542"/>
    <n v="0.30905723860234874"/>
    <n v="360.69345515281367"/>
    <n v="2.3129035801123461"/>
    <n v="308.690149002"/>
    <n v="0.34350030197650655"/>
    <n v="80.073086495999988"/>
    <n v="269.47385509999998"/>
    <n v="1565.8737885620003"/>
    <n v="1.75886572589663E-2"/>
    <n v="-4.5580257572939042E-2"/>
    <n v="2.7571617258441039E-2"/>
    <n v="15.940786289019275"/>
    <n v="8.9102711830913395E-2"/>
    <n v="0.29986169270670066"/>
    <n v="2.0128261958428926"/>
    <n v="35.881546704999998"/>
    <n v="7.1432249307942159"/>
    <n v="138.90393570831048"/>
    <n v="0"/>
    <n v="0"/>
    <n v="44.19153979099999"/>
    <n v="8.7975613582250602"/>
    <n v="687.18917588199997"/>
    <n v="0.76468164012880213"/>
    <n v="197.664442366"/>
    <n v="749.45877293900003"/>
    <n v="345.39756021799991"/>
    <n v="39.350632910247271"/>
    <n v="68.689961859378371"/>
    <n v="-0.16513825424038553"/>
    <n v="1.2007210616853392E-2"/>
    <n v="-0.35387591966761844"/>
    <n v="0.21995452677143534"/>
    <n v="0.30007738426945341"/>
    <n v="228.617062506"/>
    <n v="848.93795810300003"/>
    <n v="0.2543975901455931"/>
    <n v="0.92682486339466119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45.7142857142853"/>
    <n v="1061.3230152830001"/>
    <n v="1.1810055404196427"/>
    <n v="4417.8072939580006"/>
    <n v="9939.829385024999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429482220215192"/>
    <n v="137.93704857"/>
    <n v="27.337467157134771"/>
    <n v="127.11683290006422"/>
    <n v="143.10098967799999"/>
    <n v="28.360898294054358"/>
    <n v="51.387126084373804"/>
    <n v="39.009006326000048"/>
    <n v="281.03803824800002"/>
    <n v="653.29624466600001"/>
    <n v="0.72696669475330344"/>
    <n v="2990.8478953019999"/>
    <n v="7897.2713829350014"/>
    <n v="609.481177871"/>
    <n v="0.67821072141284611"/>
    <n v="7356.8817867549997"/>
    <n v="9.1230884467322397"/>
    <n v="571.82457223400002"/>
    <n v="0.63630768223411327"/>
    <n v="6836.9764417619999"/>
    <n v="8.482571110428454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7.463087187400907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80.866007766676134"/>
    <n v="0.45403884566633912"/>
    <n v="392.10373605839715"/>
    <n v="2.4012790334066185"/>
    <n v="445.68337625400011"/>
    <n v="0.49594188484507207"/>
    <n v="141.924057713"/>
    <n v="411.39791281299995"/>
    <n v="1592.692321648"/>
    <n v="0.23299084186363417"/>
    <n v="3.5097013235737329E-2"/>
    <n v="2.9583584513937167E-2"/>
    <n v="28.127644507106456"/>
    <n v="0.15792844974081369"/>
    <n v="0.45779014244751431"/>
    <n v="2.0186629393813016"/>
    <n v="85.530482769000017"/>
    <n v="16.951114931568522"/>
    <n v="147.68549948361147"/>
    <n v="0"/>
    <n v="0"/>
    <n v="56.39357494399998"/>
    <n v="11.176529575537936"/>
    <n v="795.22030237900003"/>
    <n v="0.8848951444941171"/>
    <n v="266.1027129040001"/>
    <n v="1015.5614858430001"/>
    <n v="449.86568044200015"/>
    <n v="52.738363259569667"/>
    <n v="92.542898803911029"/>
    <n v="0.64632278580874947"/>
    <n v="0.12564853215733796"/>
    <n v="-0.2824039494106958"/>
    <n v="0.2961103959255254"/>
    <n v="0.38261609402531671"/>
    <n v="303.75931854100008"/>
    <n v="969.77102543500007"/>
    <n v="0.33801343510425841"/>
    <n v="1.0231334303291035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69.5"/>
    <n v="774.75072046299988"/>
    <n v="0.86211726320373194"/>
    <n v="5192.5580144210007"/>
    <n v="9980.4593012250007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284701934510302"/>
    <n v="135.69872530399999"/>
    <n v="26.767674386823156"/>
    <n v="153.88450728688738"/>
    <n v="0"/>
    <n v="0"/>
    <n v="51.387126084373804"/>
    <n v="33.038071152999976"/>
    <n v="135.69872530399999"/>
    <n v="632.41006280599993"/>
    <n v="0.70372523467030035"/>
    <n v="3623.2579581079999"/>
    <n v="7898.8843612380015"/>
    <n v="595.34733679099998"/>
    <n v="0.6624830453118622"/>
    <n v="7380.0895618600007"/>
    <n v="9.0295896883496152"/>
    <n v="574.92164361999994"/>
    <n v="0.63975400198151422"/>
    <n v="6884.2859120310004"/>
    <n v="8.4251784209879137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4.0291336761021794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28.077849424400817"/>
    <n v="0.15839202853343157"/>
    <n v="401.78099088510453"/>
    <n v="2.4231469387026898"/>
    <n v="162.76635082799996"/>
    <n v="0.18112107186377932"/>
    <n v="88.465620295999997"/>
    <n v="499.86353310899995"/>
    <n v="1531.678505888"/>
    <n v="-0.40817531407559093"/>
    <n v="-8.6052547241739719E-2"/>
    <n v="-4.1887415484820445E-2"/>
    <n v="17.450561257717723"/>
    <n v="9.8441648962429587E-2"/>
    <n v="0.55623179140994394"/>
    <n v="1.9195938038214255"/>
    <n v="41.610549323000015"/>
    <n v="8.2080184087188108"/>
    <n v="141.60339336456568"/>
    <n v="0"/>
    <n v="0"/>
    <n v="46.855070972999982"/>
    <n v="9.2425428489989105"/>
    <n v="720.87568310199993"/>
    <n v="0.80216688363273003"/>
    <n v="53.875037360999954"/>
    <n v="1069.436523204"/>
    <n v="549.89643409899986"/>
    <n v="10.627288166683096"/>
    <n v="111.38991256604864"/>
    <n v="-2.1672451796760264"/>
    <n v="0.24927531420477878"/>
    <n v="8.2146871818395084E-2"/>
    <n v="5.9950379571001973E-2"/>
    <n v="0.50355313488126374"/>
    <n v="74.30073053199996"/>
    <n v="1045.7000839279999"/>
    <n v="8.2679422901349761E-2"/>
    <n v="1.1079644022429624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110.681818181818"/>
    <n v="901.46919761300001"/>
    <n v="1.0031254401985414"/>
    <n v="6094.0272120340005"/>
    <n v="10120.506179218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7.42633463846667"/>
    <n v="126.714051157"/>
    <n v="24.793962071009915"/>
    <n v="178.67846935789731"/>
    <n v="0"/>
    <n v="0"/>
    <n v="51.387126084373804"/>
    <n v="64.560036800999995"/>
    <n v="126.714051157"/>
    <n v="734.98419702899992"/>
    <n v="0.81786637650618998"/>
    <n v="4358.2421551369998"/>
    <n v="7995.707967532001"/>
    <n v="688.64678529299988"/>
    <n v="0.7663036202096728"/>
    <n v="7467.3412497560003"/>
    <n v="9.0012554598437617"/>
    <n v="589.37342420799985"/>
    <n v="0.65583547076866378"/>
    <n v="6959.8565350179988"/>
    <n v="8.4021138568320453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9.424680427535911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32.575888405283067"/>
    <n v="0.18525906369235121"/>
    <n v="411.9126210177352"/>
    <n v="2.4455373067670254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22.248872576937785"/>
    <n v="0.12652932900965672"/>
    <n v="0.68276112041960058"/>
    <n v="1.9247325735909513"/>
    <n v="68.58638080599998"/>
    <n v="13.420201696375681"/>
    <n v="145.06021508728315"/>
    <n v="0"/>
    <n v="0"/>
    <n v="45.120527748000015"/>
    <n v="8.8286708805621057"/>
    <n v="848.69110558299985"/>
    <n v="0.94439570551584673"/>
    <n v="52.778092030000096"/>
    <n v="1122.2146152340001"/>
    <n v="571.28318488699983"/>
    <n v="10.327015828345285"/>
    <n v="116.00099874831743"/>
    <n v="0.68129458448833913"/>
    <n v="0.26455715011341052"/>
    <n v="2.1530124869686418E-3"/>
    <n v="5.8729734682694483E-2"/>
    <n v="0.52080473317607368"/>
    <n v="152.0514531150001"/>
    <n v="1078.7678996249999"/>
    <n v="0.16919788412370348"/>
    <n v="1.1199463361877888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96.136363636364"/>
    <n v="915.8331071770001"/>
    <n v="1.0191091289840404"/>
    <n v="7009.8603192110004"/>
    <n v="10271.512886402001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4.837852258912726"/>
    <n v="126.464925295"/>
    <n v="24.815844057351825"/>
    <n v="203.49431341524914"/>
    <n v="50.95"/>
    <n v="9.9977701467243456"/>
    <n v="61.384896231098153"/>
    <n v="51.084884069000012"/>
    <n v="177.41492529499999"/>
    <n v="675.31589589500004"/>
    <n v="0.75146944247956748"/>
    <n v="5033.5580510319996"/>
    <n v="8063.8609673259998"/>
    <n v="615.12934211300001"/>
    <n v="0.68449581385590741"/>
    <n v="7517.980367342001"/>
    <n v="8.9398767237065098"/>
    <n v="578.71637828200005"/>
    <n v="0.64397665860509612"/>
    <n v="6996.9948376569992"/>
    <n v="8.3304903404387858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7.1452098673861659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47.195992045703079"/>
    <n v="0.26763968650447267"/>
    <n v="430.03647254190611"/>
    <n v="2.5048524025058603"/>
    <n v="276.93017511300008"/>
    <n v="0.30815884175528402"/>
    <n v="128.139256053"/>
    <n v="741.70969771599994"/>
    <n v="1567.0488048909999"/>
    <n v="0.11809015007646928"/>
    <n v="-1.5521893786185292E-2"/>
    <n v="1.5747600589355537E-2"/>
    <n v="25.144393106774292"/>
    <n v="0.14258917329093393"/>
    <n v="0.82535029371053459"/>
    <n v="1.9158907644011194"/>
    <n v="60.092019128000004"/>
    <n v="11.791681941007003"/>
    <n v="144.4572525364454"/>
    <n v="0"/>
    <n v="0"/>
    <n v="68.047236924999993"/>
    <n v="13.352711165767289"/>
    <n v="803.45515194800009"/>
    <n v="0.89405861577050161"/>
    <n v="112.37795522900007"/>
    <n v="1234.5925704630001"/>
    <n v="640.60311418499987"/>
    <n v="22.051598938928791"/>
    <n v="130.11297342706683"/>
    <n v="1.6099188896649488"/>
    <n v="0.32681286167399271"/>
    <n v="0.19890027955412526"/>
    <n v="0.12505051321353877"/>
    <n v="0.58896163810474089"/>
    <n v="148.79091906000008"/>
    <n v="1161.5886438699999"/>
    <n v="0.16556966846435009"/>
    <n v="1.1983480213724664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2.5"/>
    <n v="819.66443758600008"/>
    <n v="0.91209577869739611"/>
    <n v="7829.524756797"/>
    <n v="10151.433739785001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95316643331671"/>
    <n v="129.84474825300001"/>
    <n v="25.904189177655862"/>
    <n v="229.398502592905"/>
    <n v="19.84"/>
    <n v="3.9581047381546135"/>
    <n v="65.34300096925277"/>
    <n v="45.567998493999994"/>
    <n v="149.68474825300001"/>
    <n v="720.44249109400016"/>
    <n v="0.80168484173394305"/>
    <n v="5754.0005421259993"/>
    <n v="8165.1433757369996"/>
    <n v="624.74214360000019"/>
    <n v="0.69519262496018197"/>
    <n v="7571.8110084850005"/>
    <n v="8.8807102092540564"/>
    <n v="594.98056801300015"/>
    <n v="0.66207491701102128"/>
    <n v="7063.8945035160004"/>
    <n v="8.2947992233539285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5.9374714388029926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9.794902043291753"/>
    <n v="0.11041093696345303"/>
    <n v="390.44481384421698"/>
    <n v="2.1916686259703835"/>
    <n v="128.98352207899993"/>
    <n v="0.14352864491261372"/>
    <n v="140.114679951"/>
    <n v="881.82437766699991"/>
    <n v="1583.8890672879998"/>
    <n v="0.13660792507596464"/>
    <n v="5.8698907316083737E-3"/>
    <n v="1.0249622730595043E-2"/>
    <n v="27.953053356807981"/>
    <n v="0.15591503334367252"/>
    <n v="0.9812653270542071"/>
    <n v="1.9089203362723575"/>
    <n v="36.504970028000002"/>
    <n v="7.2827870380049884"/>
    <n v="140.97172939800433"/>
    <n v="0"/>
    <n v="0"/>
    <n v="103.609709923"/>
    <n v="20.670266318802994"/>
    <n v="860.55717104500013"/>
    <n v="0.95759987507761557"/>
    <n v="-40.892733459000084"/>
    <n v="1193.6998370040001"/>
    <n v="402.40129675999992"/>
    <n v="-8.1581513135162265"/>
    <n v="85.404257770291224"/>
    <n v="-1.2072521580711746"/>
    <n v="5.8428484354057231E-2"/>
    <n v="-0.40039267466245365"/>
    <n v="-4.5504096380219489E-2"/>
    <n v="0.28274828969802601"/>
    <n v="-11.131157872000085"/>
    <n v="910.31780172899983"/>
    <n v="-1.2386388431058824E-2"/>
    <n v="0.86865927559815415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4952.826086956522"/>
    <n v="964.51359225900001"/>
    <n v="1.0732791806688493"/>
    <n v="8794.0383490559998"/>
    <n v="10336.49241070399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3.392855650607906"/>
    <n v="127.44335605800001"/>
    <n v="25.731441770916913"/>
    <n v="255.12994436382192"/>
    <n v="148.15"/>
    <n v="29.912215248211385"/>
    <n v="95.255216217464152"/>
    <n v="38.380433135000004"/>
    <n v="275.59335605800004"/>
    <n v="734.76640464599996"/>
    <n v="0.81762402426537339"/>
    <n v="6488.7669467719988"/>
    <n v="8311.8768557700005"/>
    <n v="669.44005994700001"/>
    <n v="0.7449310044081624"/>
    <n v="7687.9834246280016"/>
    <n v="8.8945953302833374"/>
    <n v="640.02372194099996"/>
    <n v="0.71219746554800734"/>
    <n v="7184.498784114001"/>
    <n v="8.3206752519026725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5.939303639889391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46.38708962910065"/>
    <n v="0.25565515640347602"/>
    <n v="401.01709777536297"/>
    <n v="2.1943932807213655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26.451170631655181"/>
    <n v="0.145781471072255"/>
    <n v="1.127046798126462"/>
    <n v="1.8488295646960811"/>
    <n v="38.709753270999997"/>
    <n v="7.8156899901944419"/>
    <n v="133.63189210681085"/>
    <n v="0"/>
    <n v="0"/>
    <n v="92.298294664000011"/>
    <n v="18.635480641460742"/>
    <n v="865.77445258099999"/>
    <n v="0.96340549533762831"/>
    <n v="98.739139678000043"/>
    <n v="1292.4389766820002"/>
    <n v="465.52596589299992"/>
    <n v="19.935918997445473"/>
    <n v="98.676755821272423"/>
    <n v="1.7724444072035315"/>
    <n v="0.11089780059238485"/>
    <n v="-0.25705997157228189"/>
    <n v="0.10987368533122101"/>
    <n v="0.34556371602528474"/>
    <n v="128.15547768400003"/>
    <n v="969.01060640699995"/>
    <n v="0.14260722419137595"/>
    <n v="0.91948379440595074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4714.318181818182"/>
    <n v="1011.2920694810001"/>
    <n v="1.1253327402129671"/>
    <n v="9805.3304185369998"/>
    <n v="10535.931820378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2.676154070365911"/>
    <n v="121.887312244"/>
    <n v="25.854706352678011"/>
    <n v="280.98465071649991"/>
    <n v="23"/>
    <n v="4.8787542785518001"/>
    <n v="100.13397049601595"/>
    <n v="56.301656820000019"/>
    <n v="144.88731224399999"/>
    <n v="779.87495200000012"/>
    <n v="0.86781934046809495"/>
    <n v="7268.641898771999"/>
    <n v="8495.5942289470004"/>
    <n v="707.56033004400012"/>
    <n v="0.78734999423365459"/>
    <n v="7813.0721048320011"/>
    <n v="8.9123114835196215"/>
    <n v="656.6096542680001"/>
    <n v="0.73065374859204302"/>
    <n v="7283.2309188310001"/>
    <n v="8.3141919770944135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10.807644671185459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49.088141393067538"/>
    <n v="0.2575133997448722"/>
    <n v="410.13478952516903"/>
    <n v="2.1669035670828567"/>
    <n v="282.36779325700002"/>
    <n v="0.31420964538648383"/>
    <n v="166.76740225399999"/>
    <n v="1179.599827856"/>
    <n v="1528.4543390439999"/>
    <n v="-0.15519168383840609"/>
    <n v="-4.0888844768097621E-2"/>
    <n v="-3.1461795815771909E-2"/>
    <n v="35.374659881290071"/>
    <n v="0.18557331103466923"/>
    <n v="1.3126201091611314"/>
    <n v="1.7735699896722812"/>
    <n v="73.198711153999994"/>
    <n v="15.526892401176298"/>
    <n v="131.20873229944604"/>
    <n v="0"/>
    <n v="0"/>
    <n v="93.568691099999995"/>
    <n v="19.84776748011377"/>
    <n v="946.64235425400011"/>
    <n v="1.0533926515027641"/>
    <n v="64.649715227000002"/>
    <n v="1357.0886919090003"/>
    <n v="511.88325238699997"/>
    <n v="13.713481511777466"/>
    <n v="109.00046785759505"/>
    <n v="2.534233543868905"/>
    <n v="0.14841010404420185"/>
    <n v="-0.31171478104663963"/>
    <n v="7.1940088710202979E-2"/>
    <n v="0.39333357741057551"/>
    <n v="115.600391003"/>
    <n v="1041.7244383879997"/>
    <n v="0.12863633435181457"/>
    <n v="0.99145308383578667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4716.5"/>
    <n v="1007.037033724"/>
    <n v="1.120597875585198"/>
    <n v="10812.367452261"/>
    <n v="10812.36745226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8.251860456694587"/>
    <n v="122.026843771"/>
    <n v="25.872329857097423"/>
    <n v="306.85698057359735"/>
    <n v="0"/>
    <n v="0"/>
    <n v="100.13397049601595"/>
    <n v="58.388056073000016"/>
    <n v="122.026843771"/>
    <n v="1315.7070580649997"/>
    <n v="1.4640757834971283"/>
    <n v="8584.3489568369987"/>
    <n v="8584.3489568369987"/>
    <n v="1183.0788737509997"/>
    <n v="1.3164914776495207"/>
    <n v="7950.0074494559994"/>
    <n v="8.8465082816294185"/>
    <n v="1159.4091594639997"/>
    <n v="1.2901525937182765"/>
    <n v="7437.3945789130003"/>
    <n v="8.2760894444950228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5.0184913149581263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65.444720521785158"/>
    <n v="-0.34347790791193039"/>
    <n v="438.10926304346322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73.783603799851576"/>
    <n v="0.3872434272668277"/>
    <n v="1.6998635364279591"/>
    <n v="1.6998635364279588"/>
    <n v="119.980912166"/>
    <n v="25.43854811109933"/>
    <n v="139.5625189825216"/>
    <n v="0"/>
    <n v="0"/>
    <n v="228.01945515599999"/>
    <n v="48.345055688752247"/>
    <n v="1663.7074253869996"/>
    <n v="1.8513192107639558"/>
    <n v="-656.67039166299969"/>
    <n v="700.41830024600063"/>
    <n v="700.41830024600063"/>
    <n v="-139.22832432163673"/>
    <n v="128.84993799775131"/>
    <n v="-0.22306416764854842"/>
    <n v="1.0814473028132014"/>
    <n v="1.0814473028132014"/>
    <n v="-0.73072133517875804"/>
    <n v="0.77940257705733829"/>
    <n v="-633.00067737599966"/>
    <n v="1213.0311707890005"/>
    <n v="-0.70438245124751397"/>
    <n v="1.3498214141917346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704.090909090909"/>
    <n v="1034.4158915"/>
    <n v="0.96311108916470689"/>
    <n v="1034.4158915"/>
    <n v="11062.310803591001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5.038531697478014"/>
    <n v="122.84667638400001"/>
    <n v="26.114860184056433"/>
    <n v="26.114860184056433"/>
    <n v="0"/>
    <n v="0"/>
    <n v="0"/>
    <n v="41.977762041999966"/>
    <n v="122.84667638400001"/>
    <n v="611.14059862300007"/>
    <n v="0.56901319131809625"/>
    <n v="611.14059862300007"/>
    <n v="8654.2950058749993"/>
    <n v="611.14059862300007"/>
    <n v="0.56901319131809625"/>
    <n v="8019.9534984940001"/>
    <n v="8.8132978781502533"/>
    <n v="531.85118530500006"/>
    <n v="0.49518939003330165"/>
    <n v="7520.9379911060005"/>
    <n v="8.2724166066916034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6.855416880819401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89.980253582896893"/>
    <n v="0.3940978978466107"/>
    <n v="481.31142115924479"/>
    <n v="2.6026522199114313"/>
    <n v="502.56470619499999"/>
    <n v="0.46792169913140524"/>
    <n v="23.030523555999999"/>
    <n v="23.030523555999999"/>
    <n v="1466.1812637909998"/>
    <n v="-0.72728629721121729"/>
    <n v="-0.72728629721121729"/>
    <n v="-0.11217831386109012"/>
    <n v="4.8958500167359169"/>
    <n v="2.144297357408937E-2"/>
    <n v="2.144297357408937E-2"/>
    <n v="1.6273339184941673"/>
    <n v="15.160741663"/>
    <n v="3.2228844969175765"/>
    <n v="127.9694120371982"/>
    <n v="0"/>
    <n v="0"/>
    <n v="7.869781892999999"/>
    <n v="1.6729655198183397"/>
    <n v="634.17112217900012"/>
    <n v="0.59045616489218566"/>
    <n v="400.24476932099998"/>
    <n v="400.24476932099998"/>
    <n v="941.83453392500041"/>
    <n v="85.084403566160972"/>
    <n v="183.39439676538063"/>
    <n v="1.5199802271246328"/>
    <n v="1.5199802271246328"/>
    <n v="3.3172526358771117"/>
    <n v="0.37265492427252134"/>
    <n v="0.97531830141726428"/>
    <n v="479.53418263899994"/>
    <n v="1440.8500413130002"/>
    <n v="0.44647872555731588"/>
    <n v="1.5161995728759141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672.8571428571431"/>
    <n v="1014.461690237"/>
    <n v="0.9445323795086209"/>
    <n v="2048.8775817370001"/>
    <n v="11445.916812646001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2.490041249587286"/>
    <n v="121.963683336"/>
    <n v="26.100451952063587"/>
    <n v="52.215312136120019"/>
    <n v="46.9"/>
    <n v="10.036686028737389"/>
    <n v="10.036686028737389"/>
    <n v="76.414780846000014"/>
    <n v="168.86368333600001"/>
    <n v="684.33390082099993"/>
    <n v="0.63716110124362468"/>
    <n v="1295.474499444"/>
    <n v="8779.4195208500005"/>
    <n v="628.12377604699998"/>
    <n v="0.58482567703173627"/>
    <n v="8113.3090040670004"/>
    <n v="8.8030509136054587"/>
    <n v="608.51103087199999"/>
    <n v="0.56656488606533595"/>
    <n v="7618.210512702999"/>
    <n v="8.2700919998925464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4.197163443136655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70.647952488902476"/>
    <n v="0.30737127826499638"/>
    <n v="538.1918303476092"/>
    <n v="2.830297843946838"/>
    <n v="349.74053459100003"/>
    <n v="0.32563206923139659"/>
    <n v="31.266086548999997"/>
    <n v="54.296610104999999"/>
    <n v="1481.316121565"/>
    <n v="0.93823340956244028"/>
    <n v="-0.46016861192520375"/>
    <n v="-9.5879096690600463E-2"/>
    <n v="6.6909998729134808"/>
    <n v="2.911083918718526E-2"/>
    <n v="5.0553812761274637E-2"/>
    <n v="1.6384944538787238"/>
    <n v="15.575192763000002"/>
    <n v="3.3331198208804649"/>
    <n v="131.15426937210631"/>
    <n v="0"/>
    <n v="0"/>
    <n v="15.690893785999995"/>
    <n v="3.3578800520330163"/>
    <n v="715.59998736999989"/>
    <n v="0.66627194043080984"/>
    <n v="298.86170286700002"/>
    <n v="699.106472188"/>
    <n v="1185.1811702310006"/>
    <n v="63.956952615988996"/>
    <n v="236.68358101837964"/>
    <n v="4.3834341086236694"/>
    <n v="2.2616157655402862"/>
    <n v="12.723917248514276"/>
    <n v="0.27826043907781106"/>
    <n v="1.1918033900681146"/>
    <n v="318.47444804200001"/>
    <n v="1680.2796615950003"/>
    <n v="0.29652123004421133"/>
    <n v="1.724762303781026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524.7368421052633"/>
    <n v="992.9383303149998"/>
    <n v="0.92449267711493288"/>
    <n v="3041.8159120519999"/>
    <n v="11382.552703886002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6.316039402524133"/>
    <n v="122.53881230099999"/>
    <n v="27.081975499813886"/>
    <n v="79.297287635933912"/>
    <n v="46"/>
    <n v="10.166337094335233"/>
    <n v="20.203023123072622"/>
    <n v="41.029077564000019"/>
    <n v="168.53881230100001"/>
    <n v="847.81760941599998"/>
    <n v="0.78937548033373561"/>
    <n v="2143.2921088600001"/>
    <n v="8997.2055044469998"/>
    <n v="741.54267326499996"/>
    <n v="0.69042633391364761"/>
    <n v="8255.9892159709998"/>
    <n v="8.8270826865492822"/>
    <n v="692.12717524199991"/>
    <n v="0.64441716631130708"/>
    <n v="7749.1520119349989"/>
    <n v="8.2900400997385155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10.921187186658138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32.072742783308094"/>
    <n v="0.13511719678119732"/>
    <n v="486.5335182401119"/>
    <n v="2.491074821091618"/>
    <n v="194.53621892199982"/>
    <n v="0.1811263643835378"/>
    <n v="53.593922126999999"/>
    <n v="107.890532232"/>
    <n v="1446.0899588059999"/>
    <n v="-0.39660131831907786"/>
    <n v="-0.43035853007767877"/>
    <n v="-7.5679495316183676E-2"/>
    <n v="11.844649533709433"/>
    <n v="4.9899562774015492E-2"/>
    <n v="0.10045337553529013"/>
    <n v="1.5895579310874619"/>
    <n v="21.664072748999999"/>
    <n v="4.7879188348377335"/>
    <n v="124.92208260157507"/>
    <n v="0"/>
    <n v="0"/>
    <n v="31.929849378"/>
    <n v="7.0567306988716991"/>
    <n v="901.41153154300002"/>
    <n v="0.83927504310775114"/>
    <n v="91.526798771999822"/>
    <n v="790.63327095999978"/>
    <n v="939.25724063300015"/>
    <n v="20.228093249598658"/>
    <n v="190.62727340959273"/>
    <n v="-0.72876988823196531"/>
    <n v="0.43284051167938276"/>
    <n v="1.442825791213616"/>
    <n v="8.5217634007181825E-2"/>
    <n v="0.90151689000415669"/>
    <n v="140.94229679499983"/>
    <n v="1446.094444669"/>
    <n v="0.13122680160952233"/>
    <n v="1.4385594768149224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274.090909090909"/>
    <n v="1052.792667809"/>
    <n v="0.98022110960400244"/>
    <n v="4094.6085798610002"/>
    <n v="11550.491753447001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3.729639399680956"/>
    <n v="108.62129169900001"/>
    <n v="25.413893623077744"/>
    <n v="104.71118125901165"/>
    <n v="43.8"/>
    <n v="10.24779325747102"/>
    <n v="30.450816380543642"/>
    <n v="34.483162516999997"/>
    <n v="152.42129169899999"/>
    <n v="805.66503268400015"/>
    <n v="0.75012858319975506"/>
    <n v="2948.9571415440005"/>
    <n v="9195.754447745001"/>
    <n v="730.47772597100015"/>
    <n v="0.6801241203383892"/>
    <n v="8404.7108233160016"/>
    <n v="8.8598476246436775"/>
    <n v="694.88522248000015"/>
    <n v="0.64698509464766141"/>
    <n v="7893.2337359290004"/>
    <n v="8.3241090755163416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8.3275026778900365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57.819929519834062"/>
    <n v="0.23009252640424743"/>
    <n v="489.06202856067944"/>
    <n v="2.4121101088935171"/>
    <n v="282.72013861599987"/>
    <n v="0.26323155209497529"/>
    <n v="100.10283615999998"/>
    <n v="207.99336839199998"/>
    <n v="1466.1197084699998"/>
    <n v="0.25014334454312026"/>
    <n v="-0.22815009895926641"/>
    <n v="-6.3705057726017866E-2"/>
    <n v="23.420848617675205"/>
    <n v="9.3202504287448668E-2"/>
    <n v="0.1936558798227388"/>
    <n v="1.5936577235439973"/>
    <n v="53.183486373000008"/>
    <n v="12.443227695480168"/>
    <n v="130.22208536626101"/>
    <n v="0"/>
    <n v="0"/>
    <n v="46.919349786999973"/>
    <n v="10.977620922195037"/>
    <n v="905.76786884400008"/>
    <n v="0.84333108748720376"/>
    <n v="147.02479896499989"/>
    <n v="937.65806992499961"/>
    <n v="888.61759723200021"/>
    <n v="34.399080902158857"/>
    <n v="185.67572140150429"/>
    <n v="-0.25618994896024139"/>
    <n v="0.25111360862182819"/>
    <n v="1.572738489151873"/>
    <n v="0.13689002211679874"/>
    <n v="0.81845238534952003"/>
    <n v="182.61730245599989"/>
    <n v="1400.094684619"/>
    <n v="0.17002904780752659"/>
    <n v="1.3541909344768557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072.5"/>
    <n v="1183.3630319040003"/>
    <n v="1.1017909410514035"/>
    <n v="5277.9716117650005"/>
    <n v="11672.531770068001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41.732332267894414"/>
    <n v="113.19774268499999"/>
    <n v="27.795639701657457"/>
    <n v="132.5068209606691"/>
    <n v="12.494814033999999"/>
    <n v="3.0680942993247391"/>
    <n v="33.518910679868384"/>
    <n v="44.262366442000015"/>
    <n v="125.692556719"/>
    <n v="672.71715304200006"/>
    <n v="0.62634512413236787"/>
    <n v="3621.6742945860005"/>
    <n v="9215.1753561210007"/>
    <n v="654.62658918000011"/>
    <n v="0.60950158682024369"/>
    <n v="8449.8562346250001"/>
    <n v="8.7911384900510754"/>
    <n v="642.50722869900017"/>
    <n v="0.59821764332251792"/>
    <n v="7963.9163923940005"/>
    <n v="8.2860190366047455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2.9759018983425412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125.3887977561695"/>
    <n v="0.47544581691903559"/>
    <n v="533.58481855017283"/>
    <n v="2.4335170801462138"/>
    <n v="522.76523934300019"/>
    <n v="0.4867297604167613"/>
    <n v="128.320563443"/>
    <n v="336.31393183499995"/>
    <n v="1452.5162141999999"/>
    <n v="-9.5850516742616687E-2"/>
    <n v="-0.18250938723680221"/>
    <n v="-8.8012044475078599E-2"/>
    <n v="31.50903951945979"/>
    <n v="0.1194751150241939"/>
    <n v="0.31313099484693269"/>
    <n v="1.5552043888273774"/>
    <n v="78.042201250999994"/>
    <n v="19.163217004542663"/>
    <n v="132.43418743923516"/>
    <n v="0"/>
    <n v="0"/>
    <n v="50.278362192000003"/>
    <n v="12.345822514917128"/>
    <n v="801.03771648500003"/>
    <n v="0.7458202391565617"/>
    <n v="382.32531541900028"/>
    <n v="1319.983385344"/>
    <n v="1004.8401997470004"/>
    <n v="93.879758236709705"/>
    <n v="226.81711637864433"/>
    <n v="0.43675842777645379"/>
    <n v="0.29975723158534762"/>
    <n v="1.2336449376616794"/>
    <n v="0.3559707018948417"/>
    <n v="0.87831269131883638"/>
    <n v="394.44467590000028"/>
    <n v="1490.7800419780003"/>
    <n v="0.36725464539256747"/>
    <n v="1.3834321447651647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3969"/>
    <n v="961.69130117399993"/>
    <n v="0.89539958166228073"/>
    <n v="6239.6629129390003"/>
    <n v="11859.472350779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5.938655387251195"/>
    <n v="108.48828704599998"/>
    <n v="27.333909560594606"/>
    <n v="159.84073052126371"/>
    <n v="27.829152894"/>
    <n v="7.0116283431594857"/>
    <n v="40.53053902302787"/>
    <n v="46.013083292000033"/>
    <n v="136.31743993999999"/>
    <n v="736.55129303700005"/>
    <n v="0.68577902166010785"/>
    <n v="4358.225587623001"/>
    <n v="9319.3165863519989"/>
    <n v="700.13225375600007"/>
    <n v="0.65187043530090827"/>
    <n v="8554.6411515900018"/>
    <n v="8.7805258800401216"/>
    <n v="648.77288025900009"/>
    <n v="0.60405138828705773"/>
    <n v="8037.767629033"/>
    <n v="8.2503164229102897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12.940129376921137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56.724617822373361"/>
    <n v="0.20962056000217288"/>
    <n v="562.23158694814526"/>
    <n v="2.4847456116149549"/>
    <n v="276.49938163399986"/>
    <n v="0.25743960701602342"/>
    <n v="76.133217696000017"/>
    <n v="412.44714953099998"/>
    <n v="1440.1838115999999"/>
    <n v="-0.13940333610657551"/>
    <n v="-0.17488049795170391"/>
    <n v="-5.973492083115417E-2"/>
    <n v="19.181964650037798"/>
    <n v="7.0885169900551853E-2"/>
    <n v="0.38401616474748451"/>
    <n v="1.5276479097654998"/>
    <n v="32.502854918999994"/>
    <n v="8.1891798737717298"/>
    <n v="132.41534890428807"/>
    <n v="0"/>
    <n v="0"/>
    <n v="43.630362777000023"/>
    <n v="10.992784776266069"/>
    <n v="812.68451073300002"/>
    <n v="0.75666419156065967"/>
    <n v="149.00679044099985"/>
    <n v="1468.9901757849998"/>
    <n v="1099.9719528270002"/>
    <n v="37.542653172335562"/>
    <n v="253.73248138429682"/>
    <n v="1.765785375563667"/>
    <n v="0.37361137749807627"/>
    <n v="1.0003256697405103"/>
    <n v="0.13873539010162103"/>
    <n v="0.95709770184945553"/>
    <n v="200.36616393799983"/>
    <n v="1616.8454753840001"/>
    <n v="0.18655443711547159"/>
    <n v="1.4873071589792866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3962.8260869565215"/>
    <n v="1086.4679564180001"/>
    <n v="1.0115750786957949"/>
    <n v="7326.1308693570008"/>
    <n v="12044.471109584001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7.811315181293544"/>
    <n v="63.105137161000002"/>
    <n v="15.924276204981075"/>
    <n v="175.76500672624479"/>
    <n v="0"/>
    <n v="0"/>
    <n v="40.53053902302787"/>
    <n v="47.106268151999998"/>
    <n v="63.105137161000002"/>
    <n v="808.80953297700012"/>
    <n v="0.75305632544246004"/>
    <n v="5167.0351206000014"/>
    <n v="9393.1419222999994"/>
    <n v="713.54285020800012"/>
    <n v="0.66435660673482244"/>
    <n v="8579.5372165050012"/>
    <n v="8.678578866565271"/>
    <n v="670.53056281500017"/>
    <n v="0.6243092608858849"/>
    <n v="8118.9247676400009"/>
    <n v="8.2187902130275106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10.853942729047123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70.065760482121902"/>
    <n v="0.25851875325333484"/>
    <n v="599.72145902498414"/>
    <n v="2.5580053011759385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35.757189533600304"/>
    <n v="0.1319318308181103"/>
    <n v="0.51594799556559479"/>
    <n v="1.5330504115739534"/>
    <n v="38.629924931999994"/>
    <n v="9.7480747538098633"/>
    <n v="128.74322196172227"/>
    <n v="0"/>
    <n v="0"/>
    <n v="103.06959854799999"/>
    <n v="26.009114779790444"/>
    <n v="950.50905645700004"/>
    <n v="0.88498815626057037"/>
    <n v="135.95889996099999"/>
    <n v="1604.9490757459998"/>
    <n v="1183.1527607580003"/>
    <n v="34.308570948521584"/>
    <n v="277.71403650447314"/>
    <n v="1.5760480292413432"/>
    <n v="0.43016233611548693"/>
    <n v="1.0710442597606451"/>
    <n v="0.12658692243522451"/>
    <n v="1.0249548896019856"/>
    <n v="178.97118735399999"/>
    <n v="1643.7652096230001"/>
    <n v="0.16663426828416211"/>
    <n v="1.4847435431397451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3974.5"/>
    <n v="951.01629430699995"/>
    <n v="0.88546042897234256"/>
    <n v="8277.1471636640017"/>
    <n v="12079.654296714001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52.820994832054339"/>
    <n v="157.86137652399998"/>
    <n v="39.718549886526603"/>
    <n v="215.48355661277139"/>
    <n v="0"/>
    <n v="0"/>
    <n v="40.53053902302787"/>
    <n v="52.075667436000003"/>
    <n v="157.86137652399998"/>
    <n v="683.05188582799997"/>
    <n v="0.63596745866100424"/>
    <n v="5850.0870064280016"/>
    <n v="9400.8779122329997"/>
    <n v="664.92511693400002"/>
    <n v="0.6190902120177596"/>
    <n v="8629.3329913260004"/>
    <n v="8.6131732647271217"/>
    <n v="647.66270052300001"/>
    <n v="0.603017735939396"/>
    <n v="8187.8710898809995"/>
    <n v="8.1778312903618104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4.3432925930305712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67.420910423701088"/>
    <n v="0.24949297031133832"/>
    <n v="619.94637740298219"/>
    <n v="2.5398585849828046"/>
    <n v="285.22682488999999"/>
    <n v="0.26556544638970198"/>
    <n v="109.06892762299998"/>
    <n v="663.21560063399988"/>
    <n v="1449.1060980960001"/>
    <n v="-0.148825028468343"/>
    <n v="-0.105828597527729"/>
    <n v="-7.5264220506012669E-2"/>
    <n v="27.44217577632406"/>
    <n v="0.10155054126700265"/>
    <n v="0.61749853683259748"/>
    <n v="1.4920117795500221"/>
    <n v="40.708756139999998"/>
    <n v="10.242484876085042"/>
    <n v="127.19402489680031"/>
    <n v="0"/>
    <n v="0"/>
    <n v="68.360171482999988"/>
    <n v="17.19969090023902"/>
    <n v="792.120813451"/>
    <n v="0.73751799992800693"/>
    <n v="158.89548085600001"/>
    <n v="1763.8445566019998"/>
    <n v="1229.6702863850001"/>
    <n v="39.978734647377031"/>
    <n v="295.64117221292133"/>
    <n v="0.41393817437065894"/>
    <n v="0.4286855427459102"/>
    <n v="0.91955090313514054"/>
    <n v="0.14794242904433569"/>
    <n v="1.0478468054327823"/>
    <n v="176.15789726700001"/>
    <n v="1671.1321878299998"/>
    <n v="0.16401490512269928"/>
    <n v="1.4831887797980945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3986.6666666666665"/>
    <n v="1090.1667557430001"/>
    <n v="1.0150189107905792"/>
    <n v="9367.3139194070027"/>
    <n v="12350.156614871001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8.045438933277595"/>
    <n v="107.505259619"/>
    <n v="26.966202245568564"/>
    <n v="242.44975885833995"/>
    <n v="0"/>
    <n v="0"/>
    <n v="40.53053902302787"/>
    <n v="44.16922359500002"/>
    <n v="107.505259619"/>
    <n v="783.54315273199995"/>
    <n v="0.72953161821689272"/>
    <n v="6633.6301591600013"/>
    <n v="9463.9785738709998"/>
    <n v="740.73724960999994"/>
    <n v="0.68967643006938129"/>
    <n v="8745.3280973359997"/>
    <n v="8.6076570698363213"/>
    <n v="694.75573513599988"/>
    <n v="0.64686453318110049"/>
    <n v="8287.6462570040003"/>
    <n v="8.16262090653189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11.53382470083611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76.912275002759216"/>
    <n v="0.28548729257368627"/>
    <n v="677.0637503624497"/>
    <n v="2.7149349405930381"/>
    <n v="352.60511748500011"/>
    <n v="0.32829918946196684"/>
    <n v="53.162851089"/>
    <n v="716.3784517229999"/>
    <n v="1362.1542692340001"/>
    <n v="-0.62057615156676116"/>
    <n v="-0.18761777303289384"/>
    <n v="-0.13999389391181483"/>
    <n v="13.335163316638797"/>
    <n v="4.9498206510710706E-2"/>
    <n v="0.66699674334330816"/>
    <n v="1.3855949527170603"/>
    <n v="20.274481881999996"/>
    <n v="5.0855723784280933"/>
    <n v="124.9968102372234"/>
    <n v="0"/>
    <n v="0"/>
    <n v="32.888369207000004"/>
    <n v="8.2495909382107033"/>
    <n v="836.70600382099997"/>
    <n v="0.7790298247276034"/>
    <n v="253.4607519220001"/>
    <n v="2017.3053085239999"/>
    <n v="1524.0237717660002"/>
    <n v="63.577111686120432"/>
    <n v="367.37643521255802"/>
    <n v="-7.1981856061572698"/>
    <n v="0.68996027811071903"/>
    <n v="2.7873232120197615"/>
    <n v="0.23598908606297558"/>
    <n v="1.3293399878759775"/>
    <n v="299.44226639600009"/>
    <n v="1981.7056120980001"/>
    <n v="0.27880098295125616"/>
    <n v="1.7743761511804093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51.95652173913"/>
    <n v="989.88140071600003"/>
    <n v="0.9216464691053835"/>
    <n v="10357.195320123003"/>
    <n v="12375.524423328003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158313173165489"/>
    <n v="130.16522457000002"/>
    <n v="29.909587542934219"/>
    <n v="272.35934640127414"/>
    <n v="0"/>
    <n v="0"/>
    <n v="40.53053902302787"/>
    <n v="44.602008345999963"/>
    <n v="130.16522457000002"/>
    <n v="771.72568192100005"/>
    <n v="0.71852875440024166"/>
    <n v="7405.355841081001"/>
    <n v="9500.9378511460018"/>
    <n v="696.70807852600001"/>
    <n v="0.64868229679457312"/>
    <n v="8772.5961159150011"/>
    <n v="8.511408362222733"/>
    <n v="680.19505638800001"/>
    <n v="0.63330755741999922"/>
    <n v="8327.8175914509993"/>
    <n v="8.0837309984038814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3.7943904208402031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50.128193538987965"/>
    <n v="0.20311771470514184"/>
    <n v="680.80485427233691"/>
    <n v="2.6623974988947037"/>
    <n v="234.66874093299998"/>
    <n v="0.21849245407971579"/>
    <n v="85.901997723000008"/>
    <n v="802.28044944599992"/>
    <n v="1317.048219022"/>
    <n v="-0.34429984205534825"/>
    <n v="-0.20788431613537028"/>
    <n v="-0.15524532504118638"/>
    <n v="19.73870770397123"/>
    <n v="7.9980564169844545E-2"/>
    <n v="0.74697730751315272"/>
    <n v="1.3197940458146498"/>
    <n v="45.698800129999995"/>
    <n v="10.500748318996953"/>
    <n v="127.68186856602591"/>
    <n v="0"/>
    <n v="0"/>
    <n v="40.203197593000013"/>
    <n v="9.2379593849742783"/>
    <n v="857.62767964400007"/>
    <n v="0.79850931857008611"/>
    <n v="132.25372107199996"/>
    <n v="2149.5590295960001"/>
    <n v="1557.5383531600003"/>
    <n v="30.389485835016728"/>
    <n v="377.83000205012922"/>
    <n v="0.33942549533340993"/>
    <n v="0.66318028810492224"/>
    <n v="2.345760424281031"/>
    <n v="0.12313715053529728"/>
    <n v="1.3426034530800539"/>
    <n v="148.76674320999996"/>
    <n v="2002.3168776240002"/>
    <n v="0.13851188990987123"/>
    <n v="1.7702808168989046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799"/>
    <n v="1208.7742741490001"/>
    <n v="1.1254505245871131"/>
    <n v="11565.969594272003"/>
    <n v="12573.006627996001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74.504683307355705"/>
    <n v="126.623489667"/>
    <n v="26.38539063700771"/>
    <n v="298.74473703828187"/>
    <n v="194.1"/>
    <n v="40.445926234632218"/>
    <n v="80.976465257660095"/>
    <n v="36.824485525000028"/>
    <n v="320.72348966699997"/>
    <n v="822.004882694"/>
    <n v="0.7653420876221384"/>
    <n v="8227.3607237750002"/>
    <n v="9543.0677818400018"/>
    <n v="770.19183449499997"/>
    <n v="0.71710063880649788"/>
    <n v="8835.2276203660003"/>
    <n v="8.4411590067955764"/>
    <n v="750.05747457199993"/>
    <n v="0.69835418926485848"/>
    <n v="8421.265411755001"/>
    <n v="8.0514314390766977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4.1955323865388623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80.593746917066071"/>
    <n v="0.36010843696497485"/>
    <n v="712.31045979633541"/>
    <n v="2.7649925361148062"/>
    <n v="406.90375137800009"/>
    <n v="0.37885488650661431"/>
    <n v="161.28281733100005"/>
    <n v="963.56326677699997"/>
    <n v="1311.563634099"/>
    <n v="-3.2887631808562245E-2"/>
    <n v="-0.18314394083259633"/>
    <n v="-0.14190198516539154"/>
    <n v="33.607588524901033"/>
    <n v="0.1501652006118778"/>
    <n v="0.89714250812503049"/>
    <n v="1.2843859353918585"/>
    <n v="73.119611266999996"/>
    <n v="15.236426602833923"/>
    <n v="127.39140276768356"/>
    <n v="0"/>
    <n v="0"/>
    <n v="88.16320606400005"/>
    <n v="18.37116192206711"/>
    <n v="983.28770002500005"/>
    <n v="0.91550728823401628"/>
    <n v="225.48657412400007"/>
    <n v="2375.0456037200001"/>
    <n v="1718.3752120570002"/>
    <n v="46.986158392165045"/>
    <n v="411.10267893051684"/>
    <n v="2.4878200674552846"/>
    <n v="0.75010345151358693"/>
    <n v="2.3569670506779037"/>
    <n v="0.20994323635309706"/>
    <n v="1.4806066007229477"/>
    <n v="245.62093404700008"/>
    <n v="2132.337420668"/>
    <n v="0.22868968589473657"/>
    <n v="1.8703341684418264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874.2857142857147"/>
    <n v="1153.1431435940003"/>
    <n v="1.0736541831150237"/>
    <n v="12719.112737866002"/>
    <n v="12719.11273786600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58.257386816236824"/>
    <n v="136.34448594699998"/>
    <n v="27.972198172010543"/>
    <n v="326.71693521029243"/>
    <n v="82.62"/>
    <n v="16.950175849941381"/>
    <n v="97.926641107601483"/>
    <n v="64.998662363000079"/>
    <n v="218.96448594699999"/>
    <n v="1452.4623545049999"/>
    <n v="1.3523405930950405"/>
    <n v="9679.8230782800001"/>
    <n v="9679.8230782800001"/>
    <n v="1296.1519122319999"/>
    <n v="1.2068050096392771"/>
    <n v="8948.3006588469998"/>
    <n v="8.3314725387853326"/>
    <n v="1241.2977214709999"/>
    <n v="1.1557320516122442"/>
    <n v="8503.1539737620005"/>
    <n v="7.9170108969706643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11.253790601611957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61.407809975879154"/>
    <n v="-0.27868640998001665"/>
    <n v="716.34737034224145"/>
    <n v="2.8297840340467202"/>
    <n v="-244.46502014999959"/>
    <n v="-0.22761345195298374"/>
    <n v="283.39011580400006"/>
    <n v="1246.9533825809999"/>
    <n v="1246.9533825809999"/>
    <n v="-0.1856614463231786"/>
    <n v="-0.18371745007815887"/>
    <n v="-0.18371745007815887"/>
    <n v="58.139824461547484"/>
    <n v="0.26385534612651773"/>
    <n v="1.160997854251548"/>
    <n v="1.1609978542515482"/>
    <n v="131.17334401100001"/>
    <n v="26.911295664624852"/>
    <n v="128.86415032120905"/>
    <n v="0"/>
    <n v="0"/>
    <n v="152.21677179300005"/>
    <n v="31.228528796922635"/>
    <n v="1735.852470309"/>
    <n v="1.6161959392215584"/>
    <n v="-582.70932671499963"/>
    <n v="1792.3362770050005"/>
    <n v="1792.3362770050005"/>
    <n v="-119.54763443742664"/>
    <n v="430.78336881472694"/>
    <n v="-0.1126304244671299"/>
    <n v="1.558951238674799"/>
    <n v="1.558951238674799"/>
    <n v="-0.54254175610653432"/>
    <n v="1.6687861797951715"/>
    <n v="-527.85513595399959"/>
    <n v="2237.4829620899995"/>
    <n v="-0.49146879807950145"/>
    <n v="2.0832478216098398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78.5714285714284"/>
    <n v="940.72586127900001"/>
    <n v="0.84726465937101469"/>
    <n v="940.72586127900001"/>
    <n v="12625.422707645001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156880784476314"/>
    <n v="130.57840407200001"/>
    <n v="26.228086901119084"/>
    <n v="26.228086901119084"/>
    <n v="164.46"/>
    <n v="33.03357245337159"/>
    <n v="33.03357245337159"/>
    <n v="34.328352404999947"/>
    <n v="295.03840407200005"/>
    <n v="644.78271129300003"/>
    <n v="0.58072348889105452"/>
    <n v="644.78271129300003"/>
    <n v="9713.4651909500008"/>
    <n v="644.64137129300002"/>
    <n v="0.58059619103321447"/>
    <n v="8981.8014315170003"/>
    <n v="8.343055538500451"/>
    <n v="590.66509630200005"/>
    <n v="0.53198246398824001"/>
    <n v="8561.9678847590003"/>
    <n v="7.9538039709256028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10.841719510387374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59.443387371649926"/>
    <n v="0.26654117047996029"/>
    <n v="685.81050413099445"/>
    <n v="2.7022273066800695"/>
    <n v="349.91942497699995"/>
    <n v="0.31515489752493475"/>
    <n v="2.4334052349999995"/>
    <n v="2.4334052349999995"/>
    <n v="1226.35626426"/>
    <n v="-0.89433999496003469"/>
    <n v="-0.89433999496003469"/>
    <n v="-0.16357118008103677"/>
    <n v="0.48877580043041602"/>
    <n v="2.1916461983311516E-3"/>
    <n v="2.1916461983311516E-3"/>
    <n v="1.14174652687579"/>
    <n v="0.43937369899999995"/>
    <n v="8.8252966800573873E-2"/>
    <n v="125.72951879109205"/>
    <n v="0"/>
    <n v="0"/>
    <n v="1.9940315359999996"/>
    <n v="0.40052283362984209"/>
    <n v="647.21611652800004"/>
    <n v="0.58291513508938564"/>
    <n v="293.50974475099997"/>
    <n v="293.50974475099997"/>
    <n v="1685.6012524350003"/>
    <n v="58.954611571219509"/>
    <n v="404.65357681978548"/>
    <n v="-0.26667437715943654"/>
    <n v="-0.26667437715943654"/>
    <n v="0.78969998627086557"/>
    <n v="0.26434952428162917"/>
    <n v="1.5604807798042797"/>
    <n v="347.48601974199994"/>
    <n v="2105.4347991929999"/>
    <n v="0.31296325132660358"/>
    <n v="1.949732347379127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5085.75"/>
    <n v="936.44543586400005"/>
    <n v="0.84340949461954062"/>
    <n v="1877.1712971430002"/>
    <n v="12547.406453272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1.148999044388731"/>
    <n v="132.07897184699999"/>
    <n v="25.970401975519831"/>
    <n v="52.198488876638919"/>
    <n v="0"/>
    <n v="0"/>
    <n v="33.03357245337159"/>
    <n v="77.194550042999992"/>
    <n v="132.07897184699999"/>
    <n v="746.20260054200003"/>
    <n v="0.67206730270007564"/>
    <n v="1390.9853118350002"/>
    <n v="9775.3338906710014"/>
    <n v="703.79945201500004"/>
    <n v="0.63387691092734211"/>
    <n v="9057.4771074850014"/>
    <n v="8.3921067723960565"/>
    <n v="685.77256334500009"/>
    <n v="0.61764099532516981"/>
    <n v="8639.2294172320017"/>
    <n v="8.0048800801854387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3.5445880489603305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37.407036390306253"/>
    <n v="0.17134219191946498"/>
    <n v="652.56958803239831"/>
    <n v="2.5661982203345377"/>
    <n v="208.26972399200002"/>
    <n v="0.18757810752163734"/>
    <n v="39.361891436999997"/>
    <n v="41.795296671999999"/>
    <n v="1234.4520691480002"/>
    <n v="0.25893246586240681"/>
    <n v="-0.23024114044734434"/>
    <n v="-0.16665183671679051"/>
    <n v="7.7396434030379"/>
    <n v="3.5451283857793038E-2"/>
    <n v="3.7642930056124194E-2"/>
    <n v="1.1480869715463977"/>
    <n v="31.988522150000001"/>
    <n v="6.2898337806616524"/>
    <n v="128.68623275087324"/>
    <n v="0"/>
    <n v="0"/>
    <n v="7.3733692869999956"/>
    <n v="1.4498096223762464"/>
    <n v="785.56449197899997"/>
    <n v="0.70751858655786859"/>
    <n v="150.88094388500002"/>
    <n v="444.39068863599999"/>
    <n v="1537.6204934530003"/>
    <n v="29.66739298726835"/>
    <n v="370.36401719106476"/>
    <n v="-0.49514794823964003"/>
    <n v="-0.36434476533283067"/>
    <n v="0.29737168635011879"/>
    <n v="0.13589090806167195"/>
    <n v="1.4181112487881402"/>
    <n v="168.90783255500003"/>
    <n v="1955.8681837059999"/>
    <n v="0.15212682366384431"/>
    <n v="1.8053379409987595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5124.545454545455"/>
    <n v="985.46210423200012"/>
    <n v="0.88755635242129349"/>
    <n v="2862.6334013750002"/>
    <n v="12539.930227188997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8.298457398580801"/>
    <n v="144.27900401799999"/>
    <n v="28.154497856980662"/>
    <n v="80.352986733619588"/>
    <n v="0"/>
    <n v="0"/>
    <n v="33.03357245337159"/>
    <n v="51.983181759999979"/>
    <n v="144.27900401799999"/>
    <n v="911.29042259000005"/>
    <n v="0.82075363425646719"/>
    <n v="2302.2757344250003"/>
    <n v="9838.8067038450008"/>
    <n v="805.63523747500005"/>
    <n v="0.72559530162007679"/>
    <n v="9121.5696716950006"/>
    <n v="8.4272757401024876"/>
    <n v="772.24680568799999"/>
    <n v="0.69552401363987415"/>
    <n v="8719.3490476780007"/>
    <n v="8.0559869275140041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6.5153938204186623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4.473806955153462"/>
    <n v="6.680271816482633E-2"/>
    <n v="634.97065220424372"/>
    <n v="2.4978837417181663"/>
    <n v="107.56011342900007"/>
    <n v="9.6874006145028904E-2"/>
    <n v="158.92890780900001"/>
    <n v="200.72420448100002"/>
    <n v="1339.7870548300002"/>
    <n v="1.9654278228115247"/>
    <n v="0.86044317632410228"/>
    <n v="-7.3510574725082378E-2"/>
    <n v="31.013269219425222"/>
    <n v="0.14313930602048575"/>
    <n v="0.18078223607660995"/>
    <n v="1.2413267147928682"/>
    <n v="139.56255626600003"/>
    <n v="27.234133740039031"/>
    <n v="151.13244765607453"/>
    <n v="0"/>
    <n v="0"/>
    <n v="19.366351542999979"/>
    <n v="3.779135479386194"/>
    <n v="1070.219330399"/>
    <n v="0.96389294027695283"/>
    <n v="-84.757226166999942"/>
    <n v="359.63346246900005"/>
    <n v="1361.3364685140004"/>
    <n v="-16.539462264271762"/>
    <n v="333.59646167719438"/>
    <n v="-1.9260372623556583"/>
    <n v="-0.54513239490626642"/>
    <n v="0.4493755380544584"/>
    <n v="-7.633658785565943E-2"/>
    <n v="1.256557026925299"/>
    <n v="-51.36879437999994"/>
    <n v="1763.5570925310003"/>
    <n v="-4.6265299875456842E-2"/>
    <n v="1.6278458395137805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5034.5"/>
    <n v="1331.6446183040002"/>
    <n v="1.1993456014875798"/>
    <n v="4194.2780196790009"/>
    <n v="12818.782177683999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5.147671977952122"/>
    <n v="142.92288358100001"/>
    <n v="28.388694722613963"/>
    <n v="108.74168145623355"/>
    <n v="75.099999999999994"/>
    <n v="14.917072201807528"/>
    <n v="47.950644655179119"/>
    <n v="59.618070991999986"/>
    <n v="218.022883581"/>
    <n v="848.02505008599996"/>
    <n v="0.7637736824013065"/>
    <n v="3150.3007845110005"/>
    <n v="9881.1667212470002"/>
    <n v="797.78347880999991"/>
    <n v="0.71852361590951275"/>
    <n v="9188.8754245339987"/>
    <n v="8.4656752356736096"/>
    <n v="758.13017080399993"/>
    <n v="0.68280986774598329"/>
    <n v="8782.5939960019987"/>
    <n v="8.0918117006123254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7.8763150275101808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96.061092108054481"/>
    <n v="0.43557191908627318"/>
    <n v="673.21181479246411"/>
    <n v="2.7033631344001923"/>
    <n v="523.27287622400024"/>
    <n v="0.47128566724980259"/>
    <n v="116.13020943800002"/>
    <n v="316.85441391900002"/>
    <n v="1355.8144281080001"/>
    <n v="0.1601090827474918"/>
    <n v="0.52338709819744023"/>
    <n v="-7.5236203240942046E-2"/>
    <n v="23.066880412752017"/>
    <n v="0.1045926623175828"/>
    <n v="0.28537489839419272"/>
    <n v="1.252716872823002"/>
    <n v="50.979568219000001"/>
    <n v="10.126043940609792"/>
    <n v="148.81526390120416"/>
    <n v="0"/>
    <n v="0"/>
    <n v="65.150641219000022"/>
    <n v="12.940836472142223"/>
    <n v="964.15525952400003"/>
    <n v="0.86836634471888952"/>
    <n v="367.48935878000026"/>
    <n v="727.12282124900025"/>
    <n v="1581.8010283290009"/>
    <n v="72.994211695302468"/>
    <n v="372.19159247033792"/>
    <n v="1.4995059429904969"/>
    <n v="-0.22453307386651022"/>
    <n v="0.78006943960622976"/>
    <n v="0.33097925676869039"/>
    <n v="1.4506462615771907"/>
    <n v="407.14266678600029"/>
    <n v="1988.0824568610008"/>
    <n v="0.36669300493221985"/>
    <n v="1.8245097966384738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5026.8421052631575"/>
    <n v="1194.2228953949998"/>
    <n v="1.0755767395447691"/>
    <n v="5388.5009150740007"/>
    <n v="12829.64204117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36410438837818"/>
    <n v="154.86689152700001"/>
    <n v="30.807988053743067"/>
    <n v="139.54966950997661"/>
    <n v="0"/>
    <n v="0"/>
    <n v="47.950644655179119"/>
    <n v="53.063930058999972"/>
    <n v="154.86689152700001"/>
    <n v="909.05867466200004"/>
    <n v="0.81874361069290946"/>
    <n v="4059.3594591730007"/>
    <n v="10117.508242866999"/>
    <n v="799.39457381200009"/>
    <n v="0.71997464847305703"/>
    <n v="9333.6434091659994"/>
    <n v="8.5761482973264229"/>
    <n v="785.46874172600008"/>
    <n v="0.7074323491014195"/>
    <n v="8925.5555090289999"/>
    <n v="8.201026406391227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2.7702943108993825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56.72830273193378"/>
    <n v="0.25683312885185949"/>
    <n v="604.55131976822827"/>
    <n v="2.4847504463330168"/>
    <n v="299.09005281899977"/>
    <n v="0.26937542822349697"/>
    <n v="127.62713335800001"/>
    <n v="444.481547277"/>
    <n v="1355.1209980230003"/>
    <n v="-5.4038890291189245E-3"/>
    <n v="0.32162692414142535"/>
    <n v="-6.7052756605985198E-2"/>
    <n v="25.389127146916557"/>
    <n v="0.11494736577566525"/>
    <n v="0.40032226416985794"/>
    <n v="1.2481891235744735"/>
    <n v="96.559888146999995"/>
    <n v="19.208856400303635"/>
    <n v="148.86090329696515"/>
    <n v="0"/>
    <n v="0"/>
    <n v="31.067245211000014"/>
    <n v="6.1802707466129227"/>
    <n v="1036.68580802"/>
    <n v="0.9336909764685748"/>
    <n v="157.53708737499974"/>
    <n v="884.65990862399997"/>
    <n v="1357.0128002850004"/>
    <n v="31.339175585017227"/>
    <n v="309.65100981864555"/>
    <n v="-0.58795015390924155"/>
    <n v="-0.32979466374612787"/>
    <n v="0.35047622559952352"/>
    <n v="0.14188576307619422"/>
    <n v="1.2365613227585432"/>
    <n v="171.46291946099973"/>
    <n v="1765.1007004220003"/>
    <n v="0.15442806244783169"/>
    <n v="1.611683213693738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5016.1904761904761"/>
    <n v="1000.8325818450002"/>
    <n v="0.90139977165231444"/>
    <n v="6389.3334969190009"/>
    <n v="12868.783321846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497751497996965"/>
    <n v="151.24852598999999"/>
    <n v="30.152069923960507"/>
    <n v="169.70173943393712"/>
    <n v="0"/>
    <n v="0"/>
    <n v="47.950644655179119"/>
    <n v="41.863528429000041"/>
    <n v="151.24852598999999"/>
    <n v="913.70105938599988"/>
    <n v="0.82292477406233289"/>
    <n v="4973.0605185590002"/>
    <n v="10294.658009216"/>
    <n v="851.04509168699985"/>
    <n v="0.76649368258805439"/>
    <n v="9484.5562470969999"/>
    <n v="8.69077154461357"/>
    <n v="797.77627639899981"/>
    <n v="0.71851712905871612"/>
    <n v="9074.5589051690004"/>
    <n v="8.3154921471628871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10.619376505107271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7.370058587801459"/>
    <n v="7.8474997589981499E-2"/>
    <n v="565.19676053365652"/>
    <n v="2.3536048839208257"/>
    <n v="140.40033774700026"/>
    <n v="0.1264515511193198"/>
    <n v="129.024681614"/>
    <n v="573.50622889099998"/>
    <n v="1408.0124619410003"/>
    <n v="0.6947225602521574"/>
    <n v="0.39049628429519467"/>
    <n v="-2.2338363617112278E-2"/>
    <n v="25.721647179551926"/>
    <n v="0.11620606748230754"/>
    <n v="0.5165283316521655"/>
    <n v="1.2935100211562294"/>
    <n v="95.846592891000014"/>
    <n v="19.107446845557245"/>
    <n v="159.77917026875065"/>
    <n v="0"/>
    <n v="0"/>
    <n v="33.178088722999988"/>
    <n v="6.6142003339946811"/>
    <n v="1042.725741"/>
    <n v="0.93913084154464044"/>
    <n v="-41.893159154999722"/>
    <n v="842.76674946900027"/>
    <n v="1166.1128506890009"/>
    <n v="-8.3515885917504669"/>
    <n v="263.75676805455953"/>
    <n v="-1.2811493290407296"/>
    <n v="-0.42629517653605675"/>
    <n v="6.0129622116285919E-2"/>
    <n v="-3.7731069892326032E-2"/>
    <n v="1.0600948627645961"/>
    <n v="11.375656133000277"/>
    <n v="1576.1101926170011"/>
    <n v="1.0245483637012276E-2"/>
    <n v="1.4353742602152788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98.695652173913"/>
    <n v="1312.153936317"/>
    <n v="1.1817913205707433"/>
    <n v="7701.4874332360014"/>
    <n v="13094.469301744999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4.604472582021401"/>
    <n v="143.06059869199999"/>
    <n v="28.619585717282764"/>
    <n v="198.3213251512199"/>
    <n v="89.82"/>
    <n v="17.968687483691397"/>
    <n v="65.919332138870516"/>
    <n v="40.070540993000009"/>
    <n v="232.88059869199998"/>
    <n v="920.4208200459999"/>
    <n v="0.82897692587509253"/>
    <n v="5893.481338605"/>
    <n v="10406.269296285"/>
    <n v="858.26279295799986"/>
    <n v="0.77299430456574869"/>
    <n v="9629.2761898469998"/>
    <n v="8.7994092424444972"/>
    <n v="822.36857807099989"/>
    <n v="0.74066618326984168"/>
    <n v="9226.3969204250006"/>
    <n v="8.4318490695468427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7.1807162077150553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78.367066836853112"/>
    <n v="0.35281439469565068"/>
    <n v="573.4980668883876"/>
    <n v="2.4479005253631416"/>
    <n v="427.62733115800006"/>
    <n v="0.38514251599155758"/>
    <n v="117.24399944999999"/>
    <n v="690.75022834099991"/>
    <n v="1383.5569379110002"/>
    <n v="-0.17258720022055496"/>
    <n v="0.24651155006986447"/>
    <n v="-5.7635776658822024E-2"/>
    <n v="23.454918564408104"/>
    <n v="0.10559579718818686"/>
    <n v="0.62212412884035229"/>
    <n v="1.2671739875263059"/>
    <n v="63.455301827999996"/>
    <n v="12.694371940888926"/>
    <n v="162.72546745582969"/>
    <n v="0"/>
    <n v="0"/>
    <n v="53.788697621999994"/>
    <n v="10.760546623519177"/>
    <n v="1037.6648194959998"/>
    <n v="0.93457272306327943"/>
    <n v="274.4891168210001"/>
    <n v="1117.2558662900003"/>
    <n v="1304.643067549001"/>
    <n v="54.912148272445009"/>
    <n v="284.36034537848292"/>
    <n v="1.0189124573657016"/>
    <n v="-0.30386833876913744"/>
    <n v="0.10268353404607411"/>
    <n v="0.24721859750746383"/>
    <n v="1.1807265378368355"/>
    <n v="310.38333170800007"/>
    <n v="1707.5223369710011"/>
    <n v="0.27954671880337073"/>
    <n v="1.5482867107344873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44.7619047619046"/>
    <n v="1082.5927304659999"/>
    <n v="0.97503704189522322"/>
    <n v="8784.0801637020013"/>
    <n v="13226.045737904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823542453803931"/>
    <n v="142.39229160599999"/>
    <n v="28.796592100597071"/>
    <n v="227.11791725181698"/>
    <n v="0"/>
    <n v="0"/>
    <n v="65.919332138870516"/>
    <n v="59.470405937000038"/>
    <n v="142.39229160599999"/>
    <n v="912.11059336700009"/>
    <n v="0.82149232099040725"/>
    <n v="6805.5919319719997"/>
    <n v="10635.328003824001"/>
    <n v="838.48600800600013"/>
    <n v="0.75518234504012405"/>
    <n v="9802.8370809190001"/>
    <n v="8.9355013754668597"/>
    <n v="821.21243793700012"/>
    <n v="0.73962490576580164"/>
    <n v="9399.9466578389984"/>
    <n v="8.5684562393732495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3.4933067358339756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34.477319713780787"/>
    <n v="0.15354472090481602"/>
    <n v="540.55447617846721"/>
    <n v="2.3519522759566187"/>
    <n v="187.75570716799984"/>
    <n v="0.1691021601791384"/>
    <n v="179.89636810000002"/>
    <n v="870.64659644099993"/>
    <n v="1454.3843783880004"/>
    <n v="0.64938238617158883"/>
    <n v="0.31276555558811747"/>
    <n v="3.6424388103366567E-3"/>
    <n v="36.381199249807402"/>
    <n v="0.1620236471793185"/>
    <n v="0.78414777601967067"/>
    <n v="1.3276470934386215"/>
    <n v="73.596733084999997"/>
    <n v="14.883776914339368"/>
    <n v="167.36675949408402"/>
    <n v="0"/>
    <n v="0"/>
    <n v="106.29963501500002"/>
    <n v="21.497422335468034"/>
    <n v="1092.0069614670001"/>
    <n v="0.98351596816972575"/>
    <n v="-9.4142310010001893"/>
    <n v="1107.8416352890001"/>
    <n v="1136.3333556920006"/>
    <n v="-1.9038795360266176"/>
    <n v="242.47773119507931"/>
    <n v="-1.0592479468282165"/>
    <n v="-0.3719165154648163"/>
    <n v="-7.5904030313192705E-2"/>
    <n v="-8.4789262745024636E-3"/>
    <n v="1.0243051825179972"/>
    <n v="7.8593390679998123"/>
    <n v="1539.2237787720007"/>
    <n v="7.0785129998198965E-3"/>
    <n v="1.3913503186116079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23.8095238095239"/>
    <n v="1187.0916968199999"/>
    <n v="1.0691540262121733"/>
    <n v="9971.1718605220012"/>
    <n v="13322.970678980999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381062117321086"/>
    <n v="150.434712171"/>
    <n v="30.552504406102514"/>
    <n v="257.67042165791952"/>
    <n v="0"/>
    <n v="0"/>
    <n v="65.919332138870516"/>
    <n v="43.470136540000027"/>
    <n v="150.434712171"/>
    <n v="940.13784316400006"/>
    <n v="0.84673506091048989"/>
    <n v="7745.7297751360002"/>
    <n v="10791.922694256002"/>
    <n v="854.94502344500006"/>
    <n v="0.77000615576277909"/>
    <n v="9917.044854754"/>
    <n v="9.0158311011602574"/>
    <n v="817.01836288700008"/>
    <n v="0.73584751246252478"/>
    <n v="9522.2092855900009"/>
    <n v="8.6574392186546731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7.7027066897292071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50.155037976557033"/>
    <n v="0.22241896530168342"/>
    <n v="513.79723915226509"/>
    <n v="2.2888839486846155"/>
    <n v="284.88051421399985"/>
    <n v="0.25657760860193785"/>
    <n v="276.42658779599998"/>
    <n v="1147.0731842369999"/>
    <n v="1677.6481150950003"/>
    <n v="4.1996193231479229"/>
    <n v="0.60121117752511011"/>
    <n v="0.2316138876387448"/>
    <n v="56.140796360889752"/>
    <n v="0.24896358056070172"/>
    <n v="1.0331113565803725"/>
    <n v="1.5271124674886127"/>
    <n v="117.20193401700003"/>
    <n v="23.803100719119925"/>
    <n v="186.08428783477586"/>
    <n v="0"/>
    <n v="0"/>
    <n v="159.22465377899994"/>
    <n v="32.337695641769812"/>
    <n v="1216.56443096"/>
    <n v="1.0956986414711913"/>
    <n v="-29.472734140000114"/>
    <n v="1078.3689011490001"/>
    <n v="853.39986963000069"/>
    <n v="-5.9857583843327111"/>
    <n v="172.91486112462613"/>
    <n v="-1.1162812542632639"/>
    <n v="-0.46544090446179942"/>
    <n v="-0.44003506674892445"/>
    <n v="-2.6544615259018297E-2"/>
    <n v="0.76177148119600346"/>
    <n v="8.4539264179998881"/>
    <n v="1248.2354387940004"/>
    <n v="7.614028041236111E-3"/>
    <n v="1.1201633637015878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870"/>
    <n v="1106.391461536"/>
    <n v="0.996471366817546"/>
    <n v="11077.563322058002"/>
    <n v="13439.4807398009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8.26708034147844"/>
    <n v="145.97044163499999"/>
    <n v="29.973396639630391"/>
    <n v="287.6438182975499"/>
    <n v="29.25"/>
    <n v="6.0061601642710469"/>
    <n v="71.925492303141567"/>
    <n v="59.840239628000006"/>
    <n v="175.22044163499999"/>
    <n v="1015.8569623990001"/>
    <n v="0.9149314785993713"/>
    <n v="8761.5867375350008"/>
    <n v="11036.053974734001"/>
    <n v="838.11615963999998"/>
    <n v="0.7548492411437222"/>
    <n v="10058.452935867999"/>
    <n v="9.1219980455094056"/>
    <n v="800.22170831899996"/>
    <n v="0.7207196070897729"/>
    <n v="9642.2359375210017"/>
    <n v="8.7448512683244477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7.7812015032854207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8.59024622936343"/>
    <n v="8.1539888218174567E-2"/>
    <n v="482.25929184264055"/>
    <n v="2.1673061221976484"/>
    <n v="128.42895045799989"/>
    <n v="0.11566952227212388"/>
    <n v="222.670541262"/>
    <n v="1369.7437254989998"/>
    <n v="1814.416658634"/>
    <n v="1.592146249962946"/>
    <n v="0.7073128560528319"/>
    <n v="0.37763874733556113"/>
    <n v="45.722903749897334"/>
    <n v="0.20054820225501907"/>
    <n v="1.2336595588353916"/>
    <n v="1.6476801055737873"/>
    <n v="56.814902325999995"/>
    <n v="11.666304379055441"/>
    <n v="187.24984389483436"/>
    <n v="0"/>
    <n v="0"/>
    <n v="165.85563893599999"/>
    <n v="34.056599370841887"/>
    <n v="1238.5275036610001"/>
    <n v="1.1154796808543905"/>
    <n v="-132.1360421250001"/>
    <n v="946.23285902399994"/>
    <n v="589.0101064330006"/>
    <n v="-27.1326575205339"/>
    <n v="115.3927177690755"/>
    <n v="-1.9991102031304222"/>
    <n v="-0.55980140763948216"/>
    <n v="-0.62183267895908201"/>
    <n v="-0.11900831403684452"/>
    <n v="0.51962601662386154"/>
    <n v="-94.241590804000111"/>
    <n v="1005.2271047800003"/>
    <n v="-8.4878679982895208E-2"/>
    <n v="0.89677279380882147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828.5714285714284"/>
    <n v="1366.3515112499999"/>
    <n v="1.230604361387875"/>
    <n v="12443.914833308001"/>
    <n v="13597.057976902001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6.810544263639059"/>
    <n v="139.650022506"/>
    <n v="28.921602294142016"/>
    <n v="316.56542059169192"/>
    <n v="91.555000000000007"/>
    <n v="18.961094674556215"/>
    <n v="90.886586977697789"/>
    <n v="43.108748367000004"/>
    <n v="231.20502250600001"/>
    <n v="960.81370928300009"/>
    <n v="0.86535677780546072"/>
    <n v="9722.400446818001"/>
    <n v="11174.862801323001"/>
    <n v="855.69626836900011"/>
    <n v="0.77068276443363226"/>
    <n v="10143.957369741998"/>
    <n v="9.1755801711365397"/>
    <n v="838.16326202000016"/>
    <n v="0.75489166389788365"/>
    <n v="9730.3417249689992"/>
    <n v="8.801388742957470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3.6310959894378696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83.987118750562104"/>
    <n v="0.36524758358241421"/>
    <n v="485.65266367613663"/>
    <n v="2.1724452688150877"/>
    <n v="423.07080831599984"/>
    <n v="0.38103868411816277"/>
    <n v="220.98430591399998"/>
    <n v="1590.7280314129998"/>
    <n v="1874.1181472170001"/>
    <n v="0.37016645400281423"/>
    <n v="0.65088073223649179"/>
    <n v="0.42891896244474337"/>
    <n v="45.76598051473372"/>
    <n v="0.19902949454584634"/>
    <n v="1.4326890533812378"/>
    <n v="1.696544399507756"/>
    <n v="139.718408866"/>
    <n v="28.935765149763316"/>
    <n v="200.94918244176375"/>
    <n v="0"/>
    <n v="0"/>
    <n v="81.265897047999971"/>
    <n v="16.830215364970407"/>
    <n v="1181.798015197"/>
    <n v="1.0643862723513071"/>
    <n v="184.55349605299986"/>
    <n v="1130.7863550769998"/>
    <n v="548.07702836200042"/>
    <n v="38.221138235828377"/>
    <n v="106.62769761273884"/>
    <n v="-0.18153221862553204"/>
    <n v="-0.52388857152643076"/>
    <n v="-0.68104926996361947"/>
    <n v="0.1662180890365679"/>
    <n v="0.47590086930733244"/>
    <n v="202.08650240199987"/>
    <n v="961.69267313500029"/>
    <n v="0.18200918957231646"/>
    <n v="0.85009229748640147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649.0476190476193"/>
    <n v="1434.017582059"/>
    <n v="1.2915478017616899"/>
    <n v="13877.932415367"/>
    <n v="13877.932415367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4.639702566557403"/>
    <n v="133.306309164"/>
    <n v="28.673896265942844"/>
    <n v="345.23931685763478"/>
    <n v="106.61"/>
    <n v="22.931578408276142"/>
    <n v="113.81816538597393"/>
    <n v="60.596746148999998"/>
    <n v="239.91630916399998"/>
    <n v="1986.6967264730001"/>
    <n v="1.7893182217188317"/>
    <n v="11709.097173291"/>
    <n v="11709.097173291"/>
    <n v="1745.0759283010002"/>
    <n v="1.5717024723422581"/>
    <n v="10592.881385811001"/>
    <n v="9.5404776338395205"/>
    <n v="1669.3808174990002"/>
    <n v="1.5035276778463225"/>
    <n v="10158.424820997001"/>
    <n v="9.1491843691915502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6.281853188999282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118.8800781798013"/>
    <n v="-0.49777041995714172"/>
    <n v="428.1803954722144"/>
    <n v="1.9533612588379621"/>
    <n v="-476.98403361200013"/>
    <n v="-0.42959562546120622"/>
    <n v="484.29171089399995"/>
    <n v="2075.0197423069999"/>
    <n v="2075.0197423069999"/>
    <n v="0.70892237903226185"/>
    <n v="0.66407162552623356"/>
    <n v="0.66407162552623356"/>
    <n v="104.17009043095359"/>
    <n v="0.43617728432482983"/>
    <n v="1.8688663377060679"/>
    <n v="1.8688663377060681"/>
    <n v="112.929128401"/>
    <n v="24.290809140848097"/>
    <n v="198.32869591798701"/>
    <n v="0"/>
    <n v="0"/>
    <n v="371.36258249299993"/>
    <n v="79.879281290105482"/>
    <n v="2470.9884373670002"/>
    <n v="2.2254955060436616"/>
    <n v="-1036.970855308"/>
    <n v="93.815499768999871"/>
    <n v="93.815499768999871"/>
    <n v="-223.05016861075487"/>
    <n v="3.1251634394106134"/>
    <n v="0.77956797285858004"/>
    <n v="-0.94765742289958788"/>
    <n v="-0.94765742289958788"/>
    <n v="-0.93394770428197149"/>
    <n v="8.4494921131895273E-2"/>
    <n v="-961.27574450599991"/>
    <n v="528.27206458299975"/>
    <n v="-0.86577290978603594"/>
    <n v="0.47578818577986681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655.5"/>
    <n v="1022.5046873049999"/>
    <n v="0.79206898145018489"/>
    <n v="1022.5046873049999"/>
    <n v="13959.711241392997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5.589251391042843"/>
    <n v="134.62718101999999"/>
    <n v="28.9178779980668"/>
    <n v="28.9178779980668"/>
    <n v="0"/>
    <n v="0"/>
    <n v="0"/>
    <n v="124.16857883099996"/>
    <n v="134.62718101999999"/>
    <n v="690.51319839999996"/>
    <n v="0.53489640930267346"/>
    <n v="690.51319839999996"/>
    <n v="11754.827660397998"/>
    <n v="690.32389563699996"/>
    <n v="0.53474976856005718"/>
    <n v="10638.563910155"/>
    <n v="9.4946312113663645"/>
    <n v="685.97175841899991"/>
    <n v="0.53137844622169361"/>
    <n v="10253.731483114001"/>
    <n v="9.1485803514250055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93483776565352805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71.311671980453227"/>
    <n v="0.25717257214751138"/>
    <n v="440.04868008101784"/>
    <n v="1.9439926605055138"/>
    <n v="336.34362612299998"/>
    <n v="0.26054389448587489"/>
    <n v="26.404467097999998"/>
    <n v="26.404467097999998"/>
    <n v="2098.99080417"/>
    <n v="9.8508302350224888"/>
    <n v="9.8508302350224888"/>
    <n v="0.71156691194997856"/>
    <n v="5.6716715923101706"/>
    <n v="2.0453851820641439E-2"/>
    <n v="2.0453851820641439E-2"/>
    <n v="1.8871285433283784"/>
    <n v="17.553025422999998"/>
    <n v="3.7703845823219844"/>
    <n v="202.0108275335084"/>
    <n v="0"/>
    <n v="0"/>
    <n v="8.8514416750000002"/>
    <n v="1.901287009988186"/>
    <n v="716.91766549799991"/>
    <n v="0.55535026112331498"/>
    <n v="305.58702180699999"/>
    <n v="305.58702180699999"/>
    <n v="105.89277682500011"/>
    <n v="65.640000388143051"/>
    <n v="9.8105522563341481"/>
    <n v="4.114778903251004E-2"/>
    <n v="4.114778903251004E-2"/>
    <n v="-0.93717803859481674"/>
    <n v="0.23671872032686997"/>
    <n v="5.6864117177136075E-2"/>
    <n v="309.93915902499998"/>
    <n v="490.7252038659999"/>
    <n v="0.24009004266523346"/>
    <n v="0.40291497711849666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694.75"/>
    <n v="1140.62903729"/>
    <n v="0.88357236010332907"/>
    <n v="2163.1337245949999"/>
    <n v="14163.894842818998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4.029782507907761"/>
    <n v="127.39420744300001"/>
    <n v="27.135461407529689"/>
    <n v="56.053339405596489"/>
    <n v="0"/>
    <n v="0"/>
    <n v="0"/>
    <n v="126.26211398599996"/>
    <n v="127.39420744300001"/>
    <n v="823.26688017400011"/>
    <n v="0.63773219559489747"/>
    <n v="1513.7800785740001"/>
    <n v="11831.89194003"/>
    <n v="750.29685308000012"/>
    <n v="0.58120698279702521"/>
    <n v="10685.061311220003"/>
    <n v="9.4419612832360489"/>
    <n v="731.35069714600013"/>
    <n v="0.56653060759859697"/>
    <n v="10299.309616915001"/>
    <n v="9.097469963698431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4.0356048637307627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67.599373154268051"/>
    <n v="0.2458401645084316"/>
    <n v="470.24101684497958"/>
    <n v="2.0184906330944807"/>
    <n v="336.30831304999992"/>
    <n v="0.2605165397068599"/>
    <n v="160.07253134299998"/>
    <n v="186.47699844099998"/>
    <n v="2219.7014440759999"/>
    <n v="3.0666879943816046"/>
    <n v="3.4616742382385546"/>
    <n v="0.79812687713991504"/>
    <n v="34.096071429362581"/>
    <n v="0.12399795172888378"/>
    <n v="0.14445180354952522"/>
    <n v="1.9756752111994689"/>
    <n v="91.158531441999997"/>
    <n v="19.417121559614461"/>
    <n v="215.13811531246122"/>
    <n v="0"/>
    <n v="0"/>
    <n v="68.913999900999983"/>
    <n v="14.67894986974812"/>
    <n v="983.33941151700014"/>
    <n v="0.7617301473237813"/>
    <n v="157.28962577299995"/>
    <n v="462.87664757999994"/>
    <n v="112.30145871299999"/>
    <n v="33.503301724905469"/>
    <n v="13.646460993971289"/>
    <n v="4.2475091439543089E-2"/>
    <n v="4.159843897886395E-2"/>
    <n v="-0.92696412463857902"/>
    <n v="0.12184221277954785"/>
    <n v="4.281542189501189E-2"/>
    <n v="176.23578170699994"/>
    <n v="498.05315301799982"/>
    <n v="0.13651858797797611"/>
    <n v="0.38730674143262867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693.909090909091"/>
    <n v="1091.1580805890001"/>
    <n v="0.84525037412905935"/>
    <n v="3254.2918051839997"/>
    <n v="14269.590819175999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7.045301499719173"/>
    <n v="113.415044904"/>
    <n v="24.162173298936725"/>
    <n v="80.215512704533211"/>
    <n v="0"/>
    <n v="0"/>
    <n v="0"/>
    <n v="60.472232581"/>
    <n v="113.415044904"/>
    <n v="947.86995608400002"/>
    <n v="0.73425422884026148"/>
    <n v="2461.6500346580001"/>
    <n v="11868.471473524"/>
    <n v="868.73119250299999"/>
    <n v="0.67295049044074051"/>
    <n v="10748.157266248001"/>
    <n v="9.3893164720567128"/>
    <n v="813.84189728900003"/>
    <n v="0.63043126417952822"/>
    <n v="10340.904708515998"/>
    <n v="9.0323772142380836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11.693727797222705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30.526395319950428"/>
    <n v="0.11099614528879793"/>
    <n v="486.29360520977656"/>
    <n v="2.0626840602184524"/>
    <n v="198.17741971900003"/>
    <n v="0.15351537155001027"/>
    <n v="93.985145602999992"/>
    <n v="280.46214404399996"/>
    <n v="2154.7576818699999"/>
    <n v="-0.40863404336767428"/>
    <n v="0.39725124216670005"/>
    <n v="0.60828370008650956"/>
    <n v="20.022787783646116"/>
    <n v="7.2804280971486862E-2"/>
    <n v="0.21725608452101206"/>
    <n v="1.9053401861504702"/>
    <n v="59.602106168999995"/>
    <n v="12.697754689036081"/>
    <n v="200.60173626145829"/>
    <n v="0"/>
    <n v="0"/>
    <n v="34.383039433999997"/>
    <n v="7.3250330946100357"/>
    <n v="1041.8551016870001"/>
    <n v="0.80705850981174843"/>
    <n v="49.302978902000049"/>
    <n v="512.179626482"/>
    <n v="246.36166378200005"/>
    <n v="10.503607536304312"/>
    <n v="40.68953079454738"/>
    <n v="-1.5816964656778265"/>
    <n v="0.42417121856715223"/>
    <n v="-0.81902955699782143"/>
    <n v="3.8191864317311065E-2"/>
    <n v="0.15734387406798239"/>
    <n v="104.19227411600005"/>
    <n v="653.61422151399995"/>
    <n v="8.0711090578523423E-2"/>
    <n v="0.51428313188660879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00.1000000000004"/>
    <n v="1309.3331825929999"/>
    <n v="1.0142566710855756"/>
    <n v="4563.6249877769997"/>
    <n v="14247.27938346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381648319610221"/>
    <n v="110.32043213499999"/>
    <n v="23.471932966319862"/>
    <n v="103.68744567085307"/>
    <n v="0"/>
    <n v="0"/>
    <n v="0"/>
    <n v="46.576653132000033"/>
    <n v="110.32043213499999"/>
    <n v="985.22358603799989"/>
    <n v="0.76318969681265081"/>
    <n v="3446.8736206960002"/>
    <n v="12005.670009476"/>
    <n v="931.50321161699992"/>
    <n v="0.72157595872513847"/>
    <n v="10881.876999055003"/>
    <n v="9.3923688148723361"/>
    <n v="916.78896479599996"/>
    <n v="0.71017777284196737"/>
    <n v="10499.563502508001"/>
    <n v="9.0597451193340692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3.1306242039531074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68.95802143677794"/>
    <n v="0.25106697427292463"/>
    <n v="459.1905345385"/>
    <n v="1.8781791154051037"/>
    <n v="338.82384337600007"/>
    <n v="0.26246516015609567"/>
    <n v="129.139390975"/>
    <n v="409.60153501899993"/>
    <n v="2167.7668634070001"/>
    <n v="0.11202237212829069"/>
    <n v="0.29271210065487541"/>
    <n v="0.59886693817829939"/>
    <n v="27.475881571668687"/>
    <n v="0.10003602638171034"/>
    <n v="0.31729211090272241"/>
    <n v="1.9007835502145978"/>
    <n v="89.062279715000003"/>
    <n v="18.949018045360734"/>
    <n v="209.42471036620921"/>
    <n v="0"/>
    <n v="0"/>
    <n v="40.077111259999995"/>
    <n v="8.5268635263079506"/>
    <n v="1114.3629770129999"/>
    <n v="0.86322572319436108"/>
    <n v="194.97020558000006"/>
    <n v="707.14983206200009"/>
    <n v="73.842510581999662"/>
    <n v="41.482139865109261"/>
    <n v="9.1774589643541589"/>
    <n v="-0.46945346600710647"/>
    <n v="-2.7468521965370307E-2"/>
    <n v="-0.95331744684727748"/>
    <n v="0.1510309478912143"/>
    <n v="-2.2604434809493645E-2"/>
    <n v="209.68445240100004"/>
    <n v="456.1560071289997"/>
    <n v="0.16242913377438534"/>
    <n v="0.31001926072877428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26.9523809523807"/>
    <n v="1536.6515740680002"/>
    <n v="1.1903456895868576"/>
    <n v="6100.2765618449994"/>
    <n v="14589.708062138001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168420069721769"/>
    <n v="119.067152028"/>
    <n v="25.188989105917436"/>
    <n v="128.87643477677051"/>
    <n v="0"/>
    <n v="0"/>
    <n v="0"/>
    <n v="136.98439019300002"/>
    <n v="119.067152028"/>
    <n v="905.04170743199995"/>
    <n v="0.70107792392131274"/>
    <n v="4351.9153281280005"/>
    <n v="12001.653042246"/>
    <n v="851.45262282900001"/>
    <n v="0.65956588765845625"/>
    <n v="10933.935048072"/>
    <n v="9.3319600540577348"/>
    <n v="819.46962591099998"/>
    <n v="0.63479070559123874"/>
    <n v="10533.564386693"/>
    <n v="8.9871034758238899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6.7660924715209649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133.61883423685859"/>
    <n v="0.48926776566554475"/>
    <n v="536.08106604342481"/>
    <n v="2.1106137522187889"/>
    <n v="663.59286355400025"/>
    <n v="0.51404294773276227"/>
    <n v="139.663017612"/>
    <n v="549.2645526309999"/>
    <n v="2179.802747661"/>
    <n v="9.4305058315764079E-2"/>
    <n v="0.23574208197376367"/>
    <n v="0.60856687398478537"/>
    <n v="29.54610208784478"/>
    <n v="0.10818800684206423"/>
    <n v="0.42548011774478661"/>
    <n v="1.8940241912809967"/>
    <n v="81.210647107"/>
    <n v="17.180339585024075"/>
    <n v="207.39619355092967"/>
    <n v="0"/>
    <n v="0"/>
    <n v="58.452370505000005"/>
    <n v="12.365762502820706"/>
    <n v="1044.704725044"/>
    <n v="0.80926593076337716"/>
    <n v="491.94684902400024"/>
    <n v="1199.0966810860004"/>
    <n v="408.25227223100023"/>
    <n v="104.07273214901382"/>
    <n v="81.911015528350731"/>
    <n v="2.1227367296246551"/>
    <n v="0.35543237508194014"/>
    <n v="-0.69915370573862012"/>
    <n v="0.38107975882348055"/>
    <n v="0.21658956093779264"/>
    <n v="523.92984594200027"/>
    <n v="808.62293361000025"/>
    <n v="0.40585494089069801"/>
    <n v="0.56144613917164055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52.090909090909"/>
    <n v="1348.71413611"/>
    <n v="1.0447625769538025"/>
    <n v="7448.9906979549996"/>
    <n v="14937.589616403002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749516227995336"/>
    <n v="117.02006054799999"/>
    <n v="24.624962524209437"/>
    <n v="153.50139730097993"/>
    <n v="0"/>
    <n v="0"/>
    <n v="0"/>
    <n v="81.377435978000008"/>
    <n v="117.02006054799999"/>
    <n v="1134.1617800519998"/>
    <n v="0.87856258956938615"/>
    <n v="5486.0771081800003"/>
    <n v="12222.113762912"/>
    <n v="1056.8649417809997"/>
    <n v="0.81868567289724947"/>
    <n v="11139.754898166"/>
    <n v="9.3841520443669317"/>
    <n v="1041.6034793959998"/>
    <n v="0.806863594116772"/>
    <n v="10777.39158969"/>
    <n v="9.075449940881942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3.2115257634916685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45.1490428450252"/>
    <n v="0.16619998738441641"/>
    <n v="563.8600503006486"/>
    <n v="2.1983387420132239"/>
    <n v="229.8138184430002"/>
    <n v="0.17802206616489397"/>
    <n v="146.85220017099999"/>
    <n v="696.11675280199984"/>
    <n v="2197.6302662180001"/>
    <n v="0.13817138189369182"/>
    <n v="0.21379109368714988"/>
    <n v="0.56080313606633903"/>
    <n v="30.902649587377805"/>
    <n v="0.11375700674755612"/>
    <n v="0.53923712449234273"/>
    <n v="1.8915751305462452"/>
    <n v="57.490605440999992"/>
    <n v="12.097959938228147"/>
    <n v="200.38670664360058"/>
    <n v="0"/>
    <n v="0"/>
    <n v="89.361594730000007"/>
    <n v="18.804689649149658"/>
    <n v="1281.0139802229999"/>
    <n v="0.99231959631694222"/>
    <n v="67.700155887000221"/>
    <n v="1266.7968369730006"/>
    <n v="517.84558727300009"/>
    <n v="14.246393257647398"/>
    <n v="104.5089973777486"/>
    <n v="-2.6160193514296131"/>
    <n v="0.50314050450040626"/>
    <n v="-0.55592154998803966"/>
    <n v="5.2442980636860294E-2"/>
    <n v="0.30676361146697906"/>
    <n v="82.961618272000223"/>
    <n v="880.20889574900013"/>
    <n v="6.4265059417337844E-2"/>
    <n v="0.61546571495196611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57"/>
    <n v="1329.911541814"/>
    <n v="1.0301974097740736"/>
    <n v="8778.9022397689987"/>
    <n v="14955.347221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207447872188354"/>
    <n v="124.90430323899999"/>
    <n v="26.256948336977082"/>
    <n v="179.75834563795701"/>
    <n v="0"/>
    <n v="0"/>
    <n v="0"/>
    <n v="56.84852628900002"/>
    <n v="124.90430323899999"/>
    <n v="947.84010428400029"/>
    <n v="0.73423110456013463"/>
    <n v="6433.9172124640008"/>
    <n v="12249.53304715"/>
    <n v="890.93763686800025"/>
    <n v="0.69015240255732468"/>
    <n v="11172.429742075999"/>
    <n v="9.3013101423585063"/>
    <n v="870.7488270040003"/>
    <n v="0.67451342283996318"/>
    <n v="10825.771838623001"/>
    <n v="9.0092971804520641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4.2440214134959007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80.317729142316523"/>
    <n v="0.29596630521393896"/>
    <n v="565.81071260611202"/>
    <n v="2.1414906525315125"/>
    <n v="402.26024739399969"/>
    <n v="0.31160528493130041"/>
    <n v="117.58548041299998"/>
    <n v="813.70223321499986"/>
    <n v="2197.971747181"/>
    <n v="2.9125666524676408E-3"/>
    <n v="0.17799777666277183"/>
    <n v="0.58863844844698998"/>
    <n v="24.7184108499054"/>
    <n v="9.108595086202706E-2"/>
    <n v="0.63032307535436982"/>
    <n v="1.8770652842200855"/>
    <n v="53.39386829099999"/>
    <n v="11.22427334265293"/>
    <n v="198.91660804536457"/>
    <n v="0"/>
    <n v="0"/>
    <n v="64.191612121999995"/>
    <n v="13.49413750725247"/>
    <n v="1065.4255846970002"/>
    <n v="0.82531705542216149"/>
    <n v="264.48595711699971"/>
    <n v="1531.2827940900004"/>
    <n v="507.84242756899971"/>
    <n v="55.599318292411127"/>
    <n v="105.1961673977147"/>
    <n v="-3.644282811592725E-2"/>
    <n v="0.37057485245061428"/>
    <n v="-0.61074224805174482"/>
    <n v="0.20488035435191188"/>
    <n v="0.26442536831142699"/>
    <n v="284.67476698099972"/>
    <n v="854.50033102199984"/>
    <n v="0.22051933406927338"/>
    <n v="0.55643833021786893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55.772727272727"/>
    <n v="1205.2821447450001"/>
    <n v="0.93365498721034412"/>
    <n v="9984.1843845139992"/>
    <n v="15078.036636179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616316323816989"/>
    <n v="128.97815725100003"/>
    <n v="27.120336619820893"/>
    <n v="206.87868225777791"/>
    <n v="0"/>
    <n v="0"/>
    <n v="0"/>
    <n v="45.160721294999973"/>
    <n v="128.97815725100003"/>
    <n v="1000.2794962620001"/>
    <n v="0.77485254748119947"/>
    <n v="7434.1967087260009"/>
    <n v="12337.701950045001"/>
    <n v="938.14123771800007"/>
    <n v="0.72671801297480321"/>
    <n v="11272.084971787999"/>
    <n v="9.2728458102931874"/>
    <n v="905.93950753100012"/>
    <n v="0.70177339223435808"/>
    <n v="10910.498908217001"/>
    <n v="8.9714456669206211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6.771082647060509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43.106065036998103"/>
    <n v="0.15880243972914462"/>
    <n v="574.43945792932925"/>
    <n v="2.1467483713558408"/>
    <n v="237.20437867000004"/>
    <n v="0.18374706046958988"/>
    <n v="165.840449124"/>
    <n v="979.54268233899984"/>
    <n v="2183.9158282049998"/>
    <n v="-7.813342272806012E-2"/>
    <n v="0.12507495732842888"/>
    <n v="0.50160841979449189"/>
    <n v="34.871399167786521"/>
    <n v="0.12846598871551751"/>
    <n v="0.75878906406988722"/>
    <n v="1.8435076257562844"/>
    <n v="88.379591563000005"/>
    <n v="18.583644894587444"/>
    <n v="202.61647602561266"/>
    <n v="0"/>
    <n v="0"/>
    <n v="77.460857560999997"/>
    <n v="16.287754273199077"/>
    <n v="1166.1199453860002"/>
    <n v="0.90331853619671709"/>
    <n v="39.162199359000027"/>
    <n v="1570.4449934490003"/>
    <n v="556.41885792899996"/>
    <n v="8.2346658692115859"/>
    <n v="115.33471280295292"/>
    <n v="-5.159893607331214"/>
    <n v="0.41757173897812749"/>
    <n v="-0.51033835701306707"/>
    <n v="3.033645101362711E-2"/>
    <n v="0.30324074559955644"/>
    <n v="71.363929546000023"/>
    <n v="918.00492150000002"/>
    <n v="5.5281071754072326E-2"/>
    <n v="0.60464088897212143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83.4761904761908"/>
    <n v="1396.3915642619995"/>
    <n v="1.0816952310759582"/>
    <n v="11380.575948775999"/>
    <n v="15287.336503621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0.629069776482531"/>
    <n v="133.56201015399998"/>
    <n v="27.921537567160758"/>
    <n v="234.80021982493867"/>
    <n v="0"/>
    <n v="0"/>
    <n v="0"/>
    <n v="60.786177763000012"/>
    <n v="133.56201015399998"/>
    <n v="999.63427546599985"/>
    <n v="0.77435273619911582"/>
    <n v="8433.830984192"/>
    <n v="12397.198382347"/>
    <n v="896.33437767199985"/>
    <n v="0.69433291248050277"/>
    <n v="11313.474326014999"/>
    <n v="9.1971725670109095"/>
    <n v="862.29457099099989"/>
    <n v="0.66796445144425665"/>
    <n v="10955.775116321001"/>
    <n v="8.9035626059023514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7.1161233641703081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82.943297509442147"/>
    <n v="0.30734249487684245"/>
    <n v="607.2277174622144"/>
    <n v="2.2316719009309995"/>
    <n v="430.79709547699969"/>
    <n v="0.33371095591308853"/>
    <n v="192.467079993"/>
    <n v="1172.0097623319998"/>
    <n v="2099.9563204020001"/>
    <n v="-0.30373166514995742"/>
    <n v="2.1739308736074214E-2"/>
    <n v="0.25172633134874389"/>
    <n v="40.235818540541345"/>
    <n v="0.14909193659986983"/>
    <n v="0.90788100066975708"/>
    <n v="1.7436359817954523"/>
    <n v="125.43722925900001"/>
    <n v="26.223027828327673"/>
    <n v="205.0364031348204"/>
    <n v="0"/>
    <n v="0"/>
    <n v="67.029850733999993"/>
    <n v="14.01279071221367"/>
    <n v="1192.1013554589999"/>
    <n v="0.92344467279898579"/>
    <n v="204.29020880299967"/>
    <n v="1774.7352022519999"/>
    <n v="790.18180087199971"/>
    <n v="42.707478968900809"/>
    <n v="164.02795015618645"/>
    <n v="-7.9314983751622465"/>
    <n v="0.64575888674184023"/>
    <n v="-7.4077898307401635E-2"/>
    <n v="0.1582505582769726"/>
    <n v="0.48803591913554745"/>
    <n v="238.33001548399966"/>
    <n v="1147.8810105659998"/>
    <n v="0.1846190193132187"/>
    <n v="0.78164588024410397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917.1428571428569"/>
    <n v="1404.4151720910002"/>
    <n v="1.0879106068679487"/>
    <n v="12784.991120866998"/>
    <n v="15585.360214175998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39.966029949796628"/>
    <n v="134.12176689399999"/>
    <n v="27.276361657699013"/>
    <n v="262.07658148263766"/>
    <n v="0"/>
    <n v="0"/>
    <n v="0"/>
    <n v="62.396911802000005"/>
    <n v="134.12176689399999"/>
    <n v="997.7368778719997"/>
    <n v="0.77288294364134591"/>
    <n v="9431.5678620639992"/>
    <n v="12379.078297819999"/>
    <n v="952.63002850699968"/>
    <n v="0.73794155249024085"/>
    <n v="11427.988194881998"/>
    <n v="9.1802648783574288"/>
    <n v="907.19212412599973"/>
    <n v="0.70274371419265047"/>
    <n v="11062.745532127999"/>
    <n v="8.88558671300523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9.240712686432305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82.706219045119212"/>
    <n v="0.31502766322660275"/>
    <n v="671.34369027797015"/>
    <n v="2.4651596759394279"/>
    <n v="452.11619860000047"/>
    <n v="0.35022550152419313"/>
    <n v="202.73093912600004"/>
    <n v="1374.7407014579999"/>
    <n v="2080.0167182659998"/>
    <n v="-8.9547553183240813E-2"/>
    <n v="3.6481101289072004E-3"/>
    <n v="0.14638316858926936"/>
    <n v="41.229418183672294"/>
    <n v="0.15704269178970745"/>
    <n v="1.0649236924594645"/>
    <n v="1.7001304713301406"/>
    <n v="94.866845462999976"/>
    <n v="19.293083040122017"/>
    <n v="212.66318179588697"/>
    <n v="0"/>
    <n v="0"/>
    <n v="107.86409366300006"/>
    <n v="21.936335143550277"/>
    <n v="1200.4678169979998"/>
    <n v="0.92992563543105344"/>
    <n v="203.94735509300043"/>
    <n v="1978.6825573450003"/>
    <n v="1126.2651980900002"/>
    <n v="41.476800861446925"/>
    <n v="232.63740853816725"/>
    <n v="-2.5434649911798264"/>
    <n v="1.091115879642913"/>
    <n v="0.91213221265518629"/>
    <n v="0.15798497143689536"/>
    <n v="0.76502920460928736"/>
    <n v="249.38525947400041"/>
    <n v="1491.5078608440001"/>
    <n v="0.19318280973448568"/>
    <n v="1.059707369961485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96.636363636364"/>
    <n v="1650.383432765"/>
    <n v="1.2784464861846712"/>
    <n v="14435.374553631998"/>
    <n v="15869.392135691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7.807836742167808"/>
    <n v="65.217052334000002"/>
    <n v="13.596413692815039"/>
    <n v="275.67299517545268"/>
    <n v="0"/>
    <n v="0"/>
    <n v="0"/>
    <n v="260.03248312300002"/>
    <n v="65.217052334000002"/>
    <n v="1183.2364822680001"/>
    <n v="0.91657762253872044"/>
    <n v="10614.804344331998"/>
    <n v="12601.501070804999"/>
    <n v="1128.3129520770001"/>
    <n v="0.87403187663050896"/>
    <n v="11700.604878589998"/>
    <n v="9.283613990554306"/>
    <n v="1094.8534232480001"/>
    <n v="0.84811291973140579"/>
    <n v="11319.435693355999"/>
    <n v="8.978807968838753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6.9756233936470631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97.39052850419796"/>
    <n v="0.36186886364595078"/>
    <n v="684.74710003160601"/>
    <n v="2.4617809560029644"/>
    <n v="500.60647932599983"/>
    <n v="0.38778782054505384"/>
    <n v="283.63779865899994"/>
    <n v="1658.3785001169999"/>
    <n v="2142.670211011"/>
    <n v="0.28352010105813896"/>
    <n v="4.2527991817625788E-2"/>
    <n v="0.14329516215015059"/>
    <n v="59.132645703409572"/>
    <n v="0.21971606103512492"/>
    <n v="1.2846397534945895"/>
    <n v="1.7208170378194192"/>
    <n v="119.05245963100002"/>
    <n v="24.819988551465993"/>
    <n v="208.54740519758963"/>
    <n v="0"/>
    <n v="0"/>
    <n v="164.58533902799991"/>
    <n v="34.312657151943576"/>
    <n v="1466.8742809270002"/>
    <n v="1.1362936835738455"/>
    <n v="183.50915183799987"/>
    <n v="2162.1917091830001"/>
    <n v="1125.2208538750001"/>
    <n v="38.257882800788401"/>
    <n v="232.67415310312728"/>
    <n v="-5.6587614829040067E-3"/>
    <n v="0.91211337090795341"/>
    <n v="1.053034146017521"/>
    <n v="0.14215280261082586"/>
    <n v="0.74096391818354523"/>
    <n v="216.96868066699986"/>
    <n v="1506.3900391090003"/>
    <n v="0.16807175950992889"/>
    <n v="1.0457699398990972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570.227272727273"/>
    <n v="1806.7679813609998"/>
    <n v="1.3995875935642921"/>
    <n v="16242.142534992998"/>
    <n v="16242.1425349929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9.831785381331756"/>
    <n v="36.259682461000004"/>
    <n v="7.9338904385300122"/>
    <n v="283.60688561398268"/>
    <n v="0"/>
    <n v="0"/>
    <n v="0"/>
    <n v="282.88744759200006"/>
    <n v="36.259682461000004"/>
    <n v="2109.7191020509999"/>
    <n v="1.6342644498891021"/>
    <n v="12724.523446382998"/>
    <n v="12724.523446382998"/>
    <n v="1907.070451646"/>
    <n v="1.4772855019083344"/>
    <n v="11862.599401935"/>
    <n v="9.1891970201203819"/>
    <n v="1866.2004803570001"/>
    <n v="1.4456261492103057"/>
    <n v="11516.255356214"/>
    <n v="8.920906440202736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8.9426562072504865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66.287977076731835"/>
    <n v="-0.23467685632481022"/>
    <n v="737.33920113467548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133.06660315102692"/>
    <n v="0.47109073902129223"/>
    <n v="1.7557304925158816"/>
    <n v="1.7557304925158819"/>
    <n v="164.388984147"/>
    <n v="35.969542505684025"/>
    <n v="220.22613856242555"/>
    <n v="0"/>
    <n v="0"/>
    <n v="443.75563466300014"/>
    <n v="97.097060645342907"/>
    <n v="2717.8637208609998"/>
    <n v="2.1053551889103943"/>
    <n v="-911.09573950000026"/>
    <n v="1251.0959696829998"/>
    <n v="1251.0959696829998"/>
    <n v="-199.35458022775876"/>
    <n v="256.36974148612342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592.4285714285716"/>
    <n v="1245.5600994060001"/>
    <n v="0.88033879198568532"/>
    <n v="1245.5600994060001"/>
    <n v="16465.197947093999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59.477999161570274"/>
    <n v="129.24483819599999"/>
    <n v="28.143026328179918"/>
    <n v="28.143026328179918"/>
    <n v="0"/>
    <n v="0"/>
    <n v="0"/>
    <n v="143.903624525"/>
    <n v="129.24483819599999"/>
    <n v="739.44159979100004"/>
    <n v="0.52262361729025353"/>
    <n v="739.44159979100004"/>
    <n v="12773.451847773998"/>
    <n v="729.383589583"/>
    <n v="0.51551480209898892"/>
    <n v="11901.659095880999"/>
    <n v="9.1699620536593134"/>
    <n v="715.08423881600004"/>
    <n v="0.50540828601325083"/>
    <n v="11545.367836611"/>
    <n v="8.8949362799942957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3.1136795150091765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110.20715766027935"/>
    <n v="0.35771517469543174"/>
    <n v="776.23468681450163"/>
    <n v="2.8254171221832163"/>
    <n v="520.41785038199998"/>
    <n v="0.36782169078116989"/>
    <n v="38.999830975999998"/>
    <n v="38.999830975999998"/>
    <n v="2279.1184828049995"/>
    <n v="0.47701640147678015"/>
    <n v="0.47701640147678015"/>
    <n v="8.5816325768147905E-2"/>
    <n v="8.4922019731856775"/>
    <n v="2.7564357677667239E-2"/>
    <n v="2.7564357677667239E-2"/>
    <n v="1.7628409983729076"/>
    <n v="34.63144235"/>
    <n v="7.5409866068373406"/>
    <n v="223.99674058694092"/>
    <n v="0"/>
    <n v="0"/>
    <n v="4.368388625999998"/>
    <n v="0.95121536634833692"/>
    <n v="778.44143076700004"/>
    <n v="0.55018797496792082"/>
    <n v="467.11866863900002"/>
    <n v="467.11866863900002"/>
    <n v="1412.6276165149998"/>
    <n v="101.71495568709366"/>
    <n v="292.44469678507403"/>
    <n v="0.5285945910818779"/>
    <n v="0.5285945910818779"/>
    <n v="12.340169734613042"/>
    <n v="0.33015081701776455"/>
    <n v="1.0625761238103089"/>
    <n v="481.41801940600004"/>
    <n v="1768.9188757849997"/>
    <n v="0.3402573331035027"/>
    <n v="1.3376018974753285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587.3999999999996"/>
    <n v="1457.4215451810001"/>
    <n v="1.0300785350385093"/>
    <n v="2702.9816445870001"/>
    <n v="16781.990454985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11.96730805183765"/>
    <n v="130.170974433"/>
    <n v="28.375762835811138"/>
    <n v="56.518789163991059"/>
    <n v="0"/>
    <n v="0"/>
    <n v="0"/>
    <n v="383.46785452400002"/>
    <n v="130.170974433"/>
    <n v="990.95262965200004"/>
    <n v="0.70038695147581376"/>
    <n v="1730.3942294430001"/>
    <n v="12941.137597251998"/>
    <n v="980.92707740500009"/>
    <n v="0.69330107696978049"/>
    <n v="12132.289320206"/>
    <n v="9.2820561478320691"/>
    <n v="949.96477480500005"/>
    <n v="0.67141749537385575"/>
    <n v="11763.98191427"/>
    <n v="8.9998231677695539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6.7494228975018533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101.68481395321969"/>
    <n v="0.32969158356269551"/>
    <n v="810.32012761345322"/>
    <n v="2.9092685412374801"/>
    <n v="497.431218129"/>
    <n v="0.35157516515862014"/>
    <n v="88.52373468799999"/>
    <n v="127.52356566399999"/>
    <n v="2207.5696861500001"/>
    <n v="-0.44697735491973178"/>
    <n v="-0.31614318800638808"/>
    <n v="-5.4654908471485353E-3"/>
    <n v="19.297147553734142"/>
    <n v="6.2566934902988591E-2"/>
    <n v="9.0131292580655845E-2"/>
    <n v="1.7014099815470121"/>
    <n v="71.429146595999995"/>
    <n v="15.570725595326328"/>
    <n v="220.1503446226528"/>
    <n v="0"/>
    <n v="0"/>
    <n v="17.094588091999995"/>
    <n v="3.726421958407812"/>
    <n v="1079.4763643400001"/>
    <n v="0.76295388637880246"/>
    <n v="377.94518084100002"/>
    <n v="845.06384948000004"/>
    <n v="1633.2831715829998"/>
    <n v="82.387666399485568"/>
    <n v="341.32906145965416"/>
    <n v="1.4028614664418471"/>
    <n v="0.82567829657888692"/>
    <n v="13.543739594309752"/>
    <n v="0.26712464865970686"/>
    <n v="1.2078585596904676"/>
    <n v="408.90748344100001"/>
    <n v="2001.5905775190001"/>
    <n v="0.28900823025563155"/>
    <n v="1.4900915397529839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323.090909090909"/>
    <n v="1382.6243175969998"/>
    <n v="0.97721324093782391"/>
    <n v="4085.605962184"/>
    <n v="17073.45669199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1.392484799175676"/>
    <n v="122.033946836"/>
    <n v="28.228401715859867"/>
    <n v="84.747190879850933"/>
    <n v="0"/>
    <n v="0"/>
    <n v="0"/>
    <n v="56.909527904000001"/>
    <n v="122.033946836"/>
    <n v="1250.5870683670003"/>
    <n v="0.88389176047318496"/>
    <n v="2980.9812978100003"/>
    <n v="13243.854709534999"/>
    <n v="1145.8879278160002"/>
    <n v="0.80989234851501246"/>
    <n v="12409.446055519"/>
    <n v="9.4189980059063405"/>
    <n v="1094.9880087430001"/>
    <n v="0.77391722913677996"/>
    <n v="12045.128025724"/>
    <n v="9.14330913272680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11.77396454142659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30.542325388610745"/>
    <n v="9.3321480464638881E-2"/>
    <n v="810.33605768211339"/>
    <n v="2.8915938764133209"/>
    <n v="182.93716830299959"/>
    <n v="0.12929659984287137"/>
    <n v="151.87738189800001"/>
    <n v="279.400947562"/>
    <n v="2265.4619224449998"/>
    <n v="0.6159721935159943"/>
    <n v="-3.7837423143761706E-3"/>
    <n v="5.1376654324733817E-2"/>
    <n v="35.131665072927625"/>
    <n v="0.10734411850042105"/>
    <n v="0.19747541108107691"/>
    <n v="1.7359498190759466"/>
    <n v="96.747322936999993"/>
    <n v="22.379201587815956"/>
    <n v="229.83179152143265"/>
    <n v="0"/>
    <n v="0"/>
    <n v="55.130058961000017"/>
    <n v="12.752463485111667"/>
    <n v="1402.4644502650003"/>
    <n v="0.9912358789736061"/>
    <n v="-19.840132668000422"/>
    <n v="825.22371681199957"/>
    <n v="1564.1400600129991"/>
    <n v="-4.5893396843168741"/>
    <n v="326.23611423903299"/>
    <n v="-1.4024124527533484"/>
    <n v="0.61119980987959344"/>
    <n v="5.3489588274459452"/>
    <n v="-1.402263803578219E-2"/>
    <n v="1.1556440573373745"/>
    <n v="31.059786404999585"/>
    <n v="1928.4580898079996"/>
    <n v="2.195248134245029E-2"/>
    <n v="1.4313329305169109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051.1052631578946"/>
    <n v="1533.9288576629999"/>
    <n v="1.0841524854489271"/>
    <n v="5619.5348198470001"/>
    <n v="17298.05236706299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1.999383985488031"/>
    <n v="95.469808026999999"/>
    <n v="23.566360739928022"/>
    <n v="108.31355161977896"/>
    <n v="0"/>
    <n v="0"/>
    <n v="0"/>
    <n v="74.674117485999972"/>
    <n v="95.469808026999999"/>
    <n v="1192.4454228780003"/>
    <n v="0.84279832308846481"/>
    <n v="4173.4267206880004"/>
    <n v="13451.076546374999"/>
    <n v="1132.3184307590002"/>
    <n v="0.8003016795037704"/>
    <n v="12610.261274660999"/>
    <n v="9.4977237266849723"/>
    <n v="1117.6906430700003"/>
    <n v="0.78996303028909309"/>
    <n v="12246.029703998"/>
    <n v="9.2230943901739302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3.6108140220472649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84.29389329637128"/>
    <n v="0.24135416236046214"/>
    <n v="825.67192954170685"/>
    <n v="2.8818810645008588"/>
    <n v="356.11122247399965"/>
    <n v="0.25169281157513956"/>
    <n v="112.804719017"/>
    <n v="392.20566657899997"/>
    <n v="2249.1272504869999"/>
    <n v="-0.12648868664064106"/>
    <n v="-4.2470222771975319E-2"/>
    <n v="3.7531889823303466E-2"/>
    <n v="27.845417901846151"/>
    <n v="7.9728284582228526E-2"/>
    <n v="0.27720369566330544"/>
    <n v="1.7156420772764647"/>
    <n v="79.841647855999994"/>
    <n v="19.708608557300803"/>
    <n v="230.59138203337272"/>
    <n v="0"/>
    <n v="0"/>
    <n v="32.963071161000002"/>
    <n v="8.1368093445453482"/>
    <n v="1305.2501418950003"/>
    <n v="0.92252660767069339"/>
    <n v="228.67871576799965"/>
    <n v="1053.9024325799992"/>
    <n v="1597.8485702009991"/>
    <n v="56.448475394525126"/>
    <n v="341.20244976844884"/>
    <n v="0.17289057108865968"/>
    <n v="0.49035237625227523"/>
    <n v="20.638600280615339"/>
    <n v="0.16162587777823365"/>
    <n v="1.1662389872243941"/>
    <n v="243.30650345699965"/>
    <n v="1962.0801408639993"/>
    <n v="0.17196452699291101"/>
    <n v="1.4408683237354365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3994.3333333333335"/>
    <n v="1733.6074537179998"/>
    <n v="1.2252816161269946"/>
    <n v="7353.1422735649994"/>
    <n v="17495.008246712998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62.581714474588992"/>
    <n v="95.243968615"/>
    <n v="23.844772247767672"/>
    <n v="132.15832386754664"/>
    <n v="0"/>
    <n v="0"/>
    <n v="0"/>
    <n v="154.72825956799997"/>
    <n v="95.243968615"/>
    <n v="1165.6688305330003"/>
    <n v="0.82387312391924616"/>
    <n v="5339.0955512210003"/>
    <n v="13711.703669476001"/>
    <n v="1095.2249276780003"/>
    <n v="0.7740846790487802"/>
    <n v="12854.03357951"/>
    <n v="9.6122425180752966"/>
    <n v="1064.3505605610003"/>
    <n v="0.7522632486223686"/>
    <n v="12490.910638648002"/>
    <n v="9.3405669332050589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7.7295419636985727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142.18608608487008"/>
    <n v="0.40140849220774838"/>
    <n v="834.2391813897184"/>
    <n v="2.7940217910430625"/>
    <n v="598.81299030199943"/>
    <n v="0.42322992263416004"/>
    <n v="221.02686007799997"/>
    <n v="613.23252665699988"/>
    <n v="2330.4910929529997"/>
    <n v="0.582572565430586"/>
    <n v="0.1164611364771142"/>
    <n v="6.9129349182486033E-2"/>
    <n v="55.335106420262029"/>
    <n v="0.15621768800256919"/>
    <n v="0.43342138366587457"/>
    <n v="1.7636717584369694"/>
    <n v="106.05382996699998"/>
    <n v="26.5510715097221"/>
    <n v="239.96211395807077"/>
    <n v="0"/>
    <n v="0"/>
    <n v="114.97303011099999"/>
    <n v="28.784034910539926"/>
    <n v="1386.6956906110004"/>
    <n v="0.98009081192181535"/>
    <n v="346.91176310699944"/>
    <n v="1400.8141956869986"/>
    <n v="1452.8134842839984"/>
    <n v="86.850979664608062"/>
    <n v="323.980697284043"/>
    <n v="-0.29481860937770754"/>
    <n v="0.16822456252510531"/>
    <n v="2.5586170196793345"/>
    <n v="0.24519080420517922"/>
    <n v="1.0303500326060928"/>
    <n v="377.78613022399946"/>
    <n v="1815.9364251459986"/>
    <n v="0.26701223463159085"/>
    <n v="1.3020256174763296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3994.9545454545455"/>
    <n v="1404.5063388080002"/>
    <n v="0.99267904794969264"/>
    <n v="8757.6486123729992"/>
    <n v="17550.800449410999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3.648357950505755"/>
    <n v="78.971872789999992"/>
    <n v="19.767902711147013"/>
    <n v="151.92622657869364"/>
    <n v="0"/>
    <n v="0"/>
    <n v="0"/>
    <n v="95.401333206000004"/>
    <n v="78.971872789999992"/>
    <n v="1197.5415645380001"/>
    <n v="0.84640018155751151"/>
    <n v="6536.6371157590002"/>
    <n v="13775.083453962001"/>
    <n v="1071.1182136010002"/>
    <n v="0.75704650035358012"/>
    <n v="12868.286851330002"/>
    <n v="9.550603345531627"/>
    <n v="1068.3340630180003"/>
    <n v="0.75507871432534013"/>
    <n v="12517.641222270002"/>
    <n v="9.2887820534136267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69691671114701492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51.806540453754202"/>
    <n v="0.14627886639218099"/>
    <n v="840.89667899844744"/>
    <n v="2.7741006700508266"/>
    <n v="209.74892485300015"/>
    <n v="0.14824665242042109"/>
    <n v="104.63789867200001"/>
    <n v="717.87042532899989"/>
    <n v="2288.276791454"/>
    <n v="-0.28746114426507829"/>
    <n v="3.1250034479758604E-2"/>
    <n v="4.1247395719570923E-2"/>
    <n v="26.192512951381858"/>
    <n v="7.395612733320453E-2"/>
    <n v="0.50737751099907913"/>
    <n v="1.723870879022618"/>
    <n v="41.662717998999987"/>
    <n v="10.428834051792599"/>
    <n v="238.29298807163522"/>
    <n v="0"/>
    <n v="0"/>
    <n v="62.975180673000018"/>
    <n v="15.763678899589259"/>
    <n v="1302.17946321"/>
    <n v="0.92035630889071607"/>
    <n v="102.32687559800013"/>
    <n v="1503.1410712849988"/>
    <n v="1487.4402039949982"/>
    <n v="25.614027502372341"/>
    <n v="335.34833152876791"/>
    <n v="0.51147178698962081"/>
    <n v="0.18656838051217473"/>
    <n v="1.8723624195156905"/>
    <n v="7.232273905897646E-2"/>
    <n v="1.050229791028209"/>
    <n v="105.11102618100013"/>
    <n v="1838.0858330549984"/>
    <n v="7.4290525087216563E-2"/>
    <n v="1.3120510831462082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3926.0476190476193"/>
    <n v="1754.4943487280002"/>
    <n v="1.2400440863845152"/>
    <n v="10512.142961100999"/>
    <n v="17975.383256325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7.529313442781408"/>
    <n v="89.377975933000002"/>
    <n v="22.765382543852414"/>
    <n v="174.69160912254605"/>
    <n v="0"/>
    <n v="0"/>
    <n v="0"/>
    <n v="97.224371943999969"/>
    <n v="89.377975933000002"/>
    <n v="1146.1850541479998"/>
    <n v="0.8101023518992766"/>
    <n v="7682.822169907"/>
    <n v="13973.428403825999"/>
    <n v="1038.7934876449999"/>
    <n v="0.73419998318195234"/>
    <n v="13016.142702106999"/>
    <n v="9.5946509261562554"/>
    <n v="1021.3209846699999"/>
    <n v="0.72185074192951237"/>
    <n v="12668.213379936002"/>
    <n v="9.3361193725031768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4.45040526004584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154.94190432859907"/>
    <n v="0.42994173448523859"/>
    <n v="915.52085418473007"/>
    <n v="2.9080760993221264"/>
    <n v="625.78179755500037"/>
    <n v="0.44229097573767856"/>
    <n v="124.68399351199999"/>
    <n v="842.55441884099992"/>
    <n v="2295.3753045530002"/>
    <n v="6.0368959450330273E-2"/>
    <n v="3.545791623552863E-2"/>
    <n v="4.4315199909609859E-2"/>
    <n v="31.758146005943207"/>
    <n v="8.8124335614677238E-2"/>
    <n v="0.59550184661375638"/>
    <n v="1.7209092637752683"/>
    <n v="43.182713863999993"/>
    <n v="10.999029572258539"/>
    <n v="238.06774430124085"/>
    <n v="0"/>
    <n v="0"/>
    <n v="81.501279647999993"/>
    <n v="20.759116433684667"/>
    <n v="1270.8690476599998"/>
    <n v="0.89822668751395385"/>
    <n v="483.6253010680004"/>
    <n v="1986.7663723529993"/>
    <n v="1706.5795479459991"/>
    <n v="123.18375832265586"/>
    <n v="402.93277155901268"/>
    <n v="0.82854812535117239"/>
    <n v="0.29745229295394804"/>
    <n v="2.3604509101676601"/>
    <n v="0.3418173988705614"/>
    <n v="1.1871668355468583"/>
    <n v="501.09780404300039"/>
    <n v="2054.5088701169989"/>
    <n v="0.35416664012300136"/>
    <n v="1.445698389199936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3873.0454545454545"/>
    <n v="1406.7394333329999"/>
    <n v="0.99425735776988156"/>
    <n v="11918.882394433998"/>
    <n v="18176.840544913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6.027244331803708"/>
    <n v="97.270508563999996"/>
    <n v="25.114734568849979"/>
    <n v="199.80634369139602"/>
    <n v="0"/>
    <n v="0"/>
    <n v="0"/>
    <n v="119.72555542599993"/>
    <n v="97.270508563999996"/>
    <n v="1339.0682486220001"/>
    <n v="0.94642861869166928"/>
    <n v="9021.8904185289994"/>
    <n v="14312.217156186"/>
    <n v="1132.601017508"/>
    <n v="0.80050140658025937"/>
    <n v="13210.602481897"/>
    <n v="9.6684343197617117"/>
    <n v="1089.3359629020001"/>
    <n v="0.76992246789620511"/>
    <n v="12851.609835307001"/>
    <n v="9.4042684481650234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11.17080992561643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17.472344568427424"/>
    <n v="4.7828739078212293E-2"/>
    <n v="889.88713371615938"/>
    <n v="2.79710239867119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41.111526863990044"/>
    <n v="0.11253855965259678"/>
    <n v="0.70804040626635312"/>
    <n v="1.7049818347123473"/>
    <n v="56.525911729000001"/>
    <n v="14.594693605431479"/>
    <n v="234.07879301208482"/>
    <n v="0"/>
    <n v="0"/>
    <n v="102.70090052099999"/>
    <n v="26.516833258558567"/>
    <n v="1498.295060872"/>
    <n v="1.058967178344266"/>
    <n v="-91.555627539000199"/>
    <n v="1895.2107448139991"/>
    <n v="1575.8617210479988"/>
    <n v="-23.639182295562623"/>
    <n v="371.05892339423849"/>
    <n v="-3.3378571438163984"/>
    <n v="0.20679855246107692"/>
    <n v="1.8321500944690872"/>
    <n v="-6.47098205743845E-2"/>
    <n v="1.0921205639588467"/>
    <n v="-48.290572933000199"/>
    <n v="1934.8543676379988"/>
    <n v="-3.4130881890330117E-2"/>
    <n v="1.356286435555534"/>
    <n v="644.87668385100005"/>
    <n v="79.368149580915528"/>
    <n v="1772.423120308272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3996.5714285714284"/>
    <n v="1609.0620551499999"/>
    <n v="1.1372552368498996"/>
    <n v="13527.944449583998"/>
    <n v="18389.511035800999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6.156537397841007"/>
    <n v="104.06339916"/>
    <n v="26.038168219902776"/>
    <n v="225.84451191129881"/>
    <n v="0"/>
    <n v="0"/>
    <n v="0"/>
    <n v="80.404499446000003"/>
    <n v="104.06339916"/>
    <n v="1133.7828547630002"/>
    <n v="0.80133670724691264"/>
    <n v="10155.673273291999"/>
    <n v="14446.365735482999"/>
    <n v="1079.2306085480002"/>
    <n v="0.76278019074006465"/>
    <n v="13393.498712773"/>
    <n v="9.7368815980212737"/>
    <n v="1052.2697497720003"/>
    <n v="0.74372475547276651"/>
    <n v="13041.585014088001"/>
    <n v="9.4800287521935349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6.74599697712324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118.92173301075916"/>
    <n v="0.3359185296029869"/>
    <n v="925.86556921747626"/>
    <n v="2.8256784333973388"/>
    <n v="502.24005916299973"/>
    <n v="0.3549739648702851"/>
    <n v="159.86334444100001"/>
    <n v="1161.6445755319999"/>
    <n v="2256.1579321270001"/>
    <n v="-0.16939902425487918"/>
    <n v="-8.8439423741453194E-3"/>
    <n v="7.4383267026762789E-2"/>
    <n v="40.00012192904633"/>
    <n v="0.11298844880716441"/>
    <n v="0.82102885507351764"/>
    <n v="1.668878346919642"/>
    <n v="73.787150228999977"/>
    <n v="18.462612653810403"/>
    <n v="226.31837783756754"/>
    <n v="0"/>
    <n v="0"/>
    <n v="86.076194212000033"/>
    <n v="21.537509275235927"/>
    <n v="1293.6461992040001"/>
    <n v="0.91432515605407694"/>
    <n v="315.41585594599974"/>
    <n v="2210.6266007599988"/>
    <n v="1686.9873681909987"/>
    <n v="78.92161108171284"/>
    <n v="407.27305550705051"/>
    <n v="0.54395973157069077"/>
    <n v="0.24560925931648114"/>
    <n v="1.1349357405211502"/>
    <n v="0.22293008079582255"/>
    <n v="1.1568000864776968"/>
    <n v="342.37671472199975"/>
    <n v="2038.9010668759988"/>
    <n v="0.24198551606312069"/>
    <n v="1.4136529323054359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68.4285714285716"/>
    <n v="1768.6679052320001"/>
    <n v="1.2500616934167432"/>
    <n v="15296.612354815998"/>
    <n v="18753.763768941997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7.02571948716543"/>
    <n v="256.172680254"/>
    <n v="61.455456382261218"/>
    <n v="287.29996829356003"/>
    <n v="0"/>
    <n v="0"/>
    <n v="0"/>
    <n v="189.95638673400003"/>
    <n v="256.172680254"/>
    <n v="1203.3235379509999"/>
    <n v="0.85048677319778732"/>
    <n v="11358.996811243"/>
    <n v="14651.952395562001"/>
    <n v="1088.790870669"/>
    <n v="0.76953720680912552"/>
    <n v="13529.659554935"/>
    <n v="9.7684772523401584"/>
    <n v="1081.1256989190001"/>
    <n v="0.76411960548906421"/>
    <n v="13215.518588881001"/>
    <n v="9.5414046434899493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8388636433736589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135.62529802141955"/>
    <n v="0.39957492021895591"/>
    <n v="978.78464819377666"/>
    <n v="2.9102256903896917"/>
    <n v="573.00953903100014"/>
    <n v="0.40499252153901738"/>
    <n v="214.47531162999999"/>
    <n v="1376.1198871619999"/>
    <n v="2267.9023046309999"/>
    <n v="5.79308346058649E-2"/>
    <n v="1.0032333388669823E-3"/>
    <n v="9.0328882799379784E-2"/>
    <n v="51.452317811097018"/>
    <n v="0.15158717499151617"/>
    <n v="0.97261603006503372"/>
    <n v="1.6634228301214506"/>
    <n v="79.924891737999985"/>
    <n v="19.173866210836557"/>
    <n v="226.19916100828209"/>
    <n v="0"/>
    <n v="0"/>
    <n v="134.55041989200001"/>
    <n v="32.27845160026046"/>
    <n v="1417.798849581"/>
    <n v="1.0020739481893035"/>
    <n v="350.86905565100017"/>
    <n v="2561.4956564109989"/>
    <n v="1833.9090687489984"/>
    <n v="84.172980210322535"/>
    <n v="449.96923485592612"/>
    <n v="0.72039032078157206"/>
    <n v="0.29454603362351262"/>
    <n v="0.62831016341361723"/>
    <n v="0.24798774522743977"/>
    <n v="1.2468028602682413"/>
    <n v="358.53422740100018"/>
    <n v="2148.0500348029982"/>
    <n v="0.25340534654750119"/>
    <n v="1.4738754691184512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309"/>
    <n v="1818.2747747079995"/>
    <n v="1.285122909306301"/>
    <n v="17114.887129523999"/>
    <n v="18921.65511088499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0.773436701786949"/>
    <n v="141.99710550600003"/>
    <n v="32.953610003713166"/>
    <n v="320.25357829727318"/>
    <n v="0"/>
    <n v="0"/>
    <n v="0"/>
    <n v="76.78563324199996"/>
    <n v="141.99710550600003"/>
    <n v="1302.0841136610002"/>
    <n v="0.92028891759677289"/>
    <n v="12661.080924903999"/>
    <n v="14770.800026954999"/>
    <n v="1188.3937440460002"/>
    <n v="0.83993467158728252"/>
    <n v="13589.740346903998"/>
    <n v="9.7343800472969324"/>
    <n v="1177.4782840560001"/>
    <n v="0.83221982678280659"/>
    <n v="13298.143449689001"/>
    <n v="9.5255115505413475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2.5331770689255051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119.79360896890216"/>
    <n v="0.36483399170952824"/>
    <n v="1001.1877286584809"/>
    <n v="2.9131908184532693"/>
    <n v="527.10612103699941"/>
    <n v="0.372548836514004"/>
    <n v="341.19722061900001"/>
    <n v="1717.317107781"/>
    <n v="2325.4617265910001"/>
    <n v="0.2029328327611235"/>
    <n v="3.5539900969436156E-2"/>
    <n v="8.5310149289727466E-2"/>
    <n v="79.182460111162683"/>
    <n v="0.2411518714928714"/>
    <n v="1.2137679015579053"/>
    <n v="1.6848586405791972"/>
    <n v="138.72823384699998"/>
    <n v="32.194995090972384"/>
    <n v="233.57416754778851"/>
    <n v="0"/>
    <n v="0"/>
    <n v="202.46898677200002"/>
    <n v="46.987465020190307"/>
    <n v="1643.2813342800002"/>
    <n v="1.1614407890896443"/>
    <n v="174.99344042799936"/>
    <n v="2736.4890968389982"/>
    <n v="1825.3933573389982"/>
    <n v="40.611148857739465"/>
    <n v="452.32250091287716"/>
    <n v="-4.640483226426817E-2"/>
    <n v="0.26560891211307092"/>
    <n v="0.62225340123475847"/>
    <n v="0.12368212021665684"/>
    <n v="1.2283321778740723"/>
    <n v="185.90890041799935"/>
    <n v="2116.9902545539981"/>
    <n v="0.1313969650211326"/>
    <n v="1.4372006746296548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431.666666666667"/>
    <n v="1854.3482631790002"/>
    <n v="1.3106189823407657"/>
    <n v="18969.235392702998"/>
    <n v="18969.23539270299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4.317305352312893"/>
    <n v="140.642880478"/>
    <n v="31.735888787814968"/>
    <n v="351.98946708508817"/>
    <n v="0"/>
    <n v="0"/>
    <n v="0"/>
    <n v="100.07331107499999"/>
    <n v="140.642880478"/>
    <n v="2800.1506920699999"/>
    <n v="1.9790946087710795"/>
    <n v="15461.231616973999"/>
    <n v="15461.231616973999"/>
    <n v="2268.4817657839999"/>
    <n v="1.6033208660780105"/>
    <n v="13951.151661041999"/>
    <n v="9.860415411466608"/>
    <n v="2235.120968362"/>
    <n v="1.5797420727976474"/>
    <n v="13667.063937694002"/>
    <n v="9.659627474128690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7.527821907935313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213.41912648913114"/>
    <n v="-0.66847562643031366"/>
    <n v="854.05657924608147"/>
    <n v="2.4793920483477656"/>
    <n v="-912.44163146899962"/>
    <n v="-0.6448968331499505"/>
    <n v="736.63733869899988"/>
    <n v="2453.9544464800001"/>
    <n v="2453.9544464800001"/>
    <n v="0.21128645377218103"/>
    <n v="8.2695528665832629E-2"/>
    <n v="8.2695528665832629E-2"/>
    <n v="166.2212874085746"/>
    <n v="0.52064161752699745"/>
    <n v="1.7344095190849027"/>
    <n v="1.7344095190849025"/>
    <n v="225.277738994"/>
    <n v="50.833637982850696"/>
    <n v="248.43826302495518"/>
    <n v="0"/>
    <n v="0"/>
    <n v="511.35959970499988"/>
    <n v="115.38764942572392"/>
    <n v="3536.7880307689998"/>
    <n v="2.4997362262980767"/>
    <n v="-1682.4397675899995"/>
    <n v="1054.0493292489987"/>
    <n v="1054.0493292489987"/>
    <n v="-379.6404138977058"/>
    <n v="272.03666724293009"/>
    <n v="0.84661138741939967"/>
    <n v="-0.15749922085028245"/>
    <n v="-0.15749922085028245"/>
    <n v="-1.189117243957311"/>
    <n v="0.74498252926286357"/>
    <n v="-1649.0789701679996"/>
    <n v="1338.1370525969987"/>
    <n v="-1.1655384506769479"/>
    <n v="0.94577046660078024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596.545454545455"/>
    <n v="1528.9273107419999"/>
    <n v="1.0384934997329291"/>
    <n v="1528.9273107419999"/>
    <n v="19252.602604038999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4.16807507179303"/>
    <n v="168.511634867"/>
    <n v="36.660495699082311"/>
    <n v="36.660495699082311"/>
    <n v="0"/>
    <n v="0"/>
    <n v="0"/>
    <n v="310.30165711299992"/>
    <n v="168.511634867"/>
    <n v="945.55378436800004"/>
    <n v="0.64224862216470668"/>
    <n v="945.55378436800004"/>
    <n v="15667.343801550998"/>
    <n v="933.327190148"/>
    <n v="0.63394395095363376"/>
    <n v="14155.095261606999"/>
    <n v="9.978844560321253"/>
    <n v="922.53148226899998"/>
    <n v="0.62661118086143353"/>
    <n v="13874.511181147001"/>
    <n v="9.7808303689768739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2.3486568306040105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126.91564396412322"/>
    <n v="0.39624487756822246"/>
    <n v="870.76506554992534"/>
    <n v="2.5179217512205567"/>
    <n v="594.1692342529999"/>
    <n v="0.4035776476604227"/>
    <n v="27.989961966999999"/>
    <n v="27.989961966999999"/>
    <n v="2442.9445774709998"/>
    <n v="-0.28230555706190963"/>
    <n v="-0.28230555706190963"/>
    <n v="7.1881341800349441E-2"/>
    <n v="6.0893473683200812"/>
    <n v="1.9011625573222828E-2"/>
    <n v="1.9011625573222828E-2"/>
    <n v="1.7258567869804582"/>
    <n v="10.219476956999999"/>
    <n v="2.223295093686958"/>
    <n v="243.1205715118048"/>
    <n v="0"/>
    <n v="0"/>
    <n v="17.770485010000002"/>
    <n v="3.8660522746331236"/>
    <n v="973.54374633500004"/>
    <n v="0.66126024773792957"/>
    <n v="555.38356440699988"/>
    <n v="555.38356440699988"/>
    <n v="1142.3142250169985"/>
    <n v="120.82629659580313"/>
    <n v="291.1480081516396"/>
    <n v="0.18895604413578471"/>
    <n v="0.18895604413578471"/>
    <n v="-0.19135502402598747"/>
    <n v="0.37723325199499963"/>
    <n v="0.79206496424009876"/>
    <n v="566.1792722859999"/>
    <n v="1422.8983054769988"/>
    <n v="0.38456602208719992"/>
    <n v="0.9900791555844780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55.2857142857147"/>
    <n v="1418.8697596560003"/>
    <n v="0.9637390947351745"/>
    <n v="2947.797070398"/>
    <n v="19214.05081851399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428238036393374"/>
    <n v="154.494627052"/>
    <n v="34.676704696315767"/>
    <n v="71.337200395398071"/>
    <n v="123.943000029"/>
    <n v="27.819315747042033"/>
    <n v="27.819315747042033"/>
    <n v="-9.212561417999936"/>
    <n v="278.43762708100002"/>
    <n v="1389.4406080599999"/>
    <n v="0.94374992819967096"/>
    <n v="2334.9943924280001"/>
    <n v="16065.831779959"/>
    <n v="1218.8207889609998"/>
    <n v="0.82785980587990593"/>
    <n v="14392.988973163001"/>
    <n v="10.113403289231378"/>
    <n v="1187.7022015779999"/>
    <n v="0.80672312365108678"/>
    <n v="14112.248607920003"/>
    <n v="9.9161359972541057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6.9846446173405576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6.6054465377241272"/>
    <n v="1.9989166535503478E-2"/>
    <n v="775.68569813442991"/>
    <n v="2.208219334193364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12.931341743194279"/>
    <n v="3.9132364807736159E-2"/>
    <n v="5.8143990380958986E-2"/>
    <n v="1.7024222168852059"/>
    <n v="46.042951591000005"/>
    <n v="10.334455418507712"/>
    <n v="237.88430133498616"/>
    <n v="0"/>
    <n v="0"/>
    <n v="11.569870543999997"/>
    <n v="2.5968863246865674"/>
    <n v="1447.0534301949999"/>
    <n v="0.98288229300740704"/>
    <n v="-28.183670538999664"/>
    <n v="527.19989386800023"/>
    <n v="736.18537363699886"/>
    <n v="-6.325895205470152"/>
    <n v="202.43444654668389"/>
    <n v="-1.0745707895422443"/>
    <n v="-0.37614193981625599"/>
    <n v="-0.54926041825100169"/>
    <n v="-1.9143198272232678E-2"/>
    <n v="0.50579711730815935"/>
    <n v="2.9349168440003339"/>
    <n v="1016.9257388799991"/>
    <n v="1.9934839565864419E-3"/>
    <n v="0.70306440928543312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284.0476190476193"/>
    <n v="1591.9370650359999"/>
    <n v="1.0812916234856744"/>
    <n v="4539.7341354339997"/>
    <n v="19423.363565953001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80.703483291079863"/>
    <n v="194.48714618499997"/>
    <n v="45.397988883287937"/>
    <n v="116.73518927868601"/>
    <n v="0"/>
    <n v="0"/>
    <n v="27.819315747042033"/>
    <n v="151.25041925700003"/>
    <n v="194.48714618499997"/>
    <n v="1614.1515768740001"/>
    <n v="1.0963803893030026"/>
    <n v="3949.1459693020001"/>
    <n v="16429.396288466"/>
    <n v="1456.0652779520001"/>
    <n v="0.98900341155272598"/>
    <n v="14703.166323299001"/>
    <n v="10.292514352269091"/>
    <n v="1420.6819393300002"/>
    <n v="0.96496998177511073"/>
    <n v="14437.942538507003"/>
    <n v="10.107188749892437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8.259324304585115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5.1854026410048668"/>
    <n v="-1.5088765817328152E-2"/>
    <n v="739.95797010481431"/>
    <n v="2.0998090879113973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39.232017598899574"/>
    <n v="0.11415945242323118"/>
    <n v="0.17230344280419016"/>
    <n v="1.709237550808016"/>
    <n v="81.77041534300001"/>
    <n v="19.087186374734621"/>
    <n v="234.59228612190483"/>
    <n v="0"/>
    <n v="0"/>
    <n v="86.301416242000002"/>
    <n v="20.144831224164953"/>
    <n v="1782.223408459"/>
    <n v="1.2105398417262336"/>
    <n v="-190.28634342300015"/>
    <n v="336.91355044500006"/>
    <n v="565.73916288199916"/>
    <n v="-44.417420239904445"/>
    <n v="162.60636599109631"/>
    <n v="8.590981401546145"/>
    <n v="-0.59173065002716729"/>
    <n v="-0.63830658305797916"/>
    <n v="-0.12924821824055932"/>
    <n v="0.39057153710338222"/>
    <n v="-154.90300480100015"/>
    <n v="830.96294767399934"/>
    <n v="-0.10521478846294401"/>
    <n v="0.57589713948003862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305.4736842105267"/>
    <n v="1709.0081072089999"/>
    <n v="1.1608098029631655"/>
    <n v="6248.7422426429994"/>
    <n v="19598.442815498998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60.625103978974131"/>
    <n v="185.42805576900003"/>
    <n v="43.067980289606865"/>
    <n v="159.80316956829287"/>
    <n v="53.887500000000003"/>
    <n v="12.516044447704267"/>
    <n v="40.335360194746301"/>
    <n v="21.704234014999983"/>
    <n v="239.31555576900001"/>
    <n v="1593.9241333960001"/>
    <n v="1.0826413001909612"/>
    <n v="5543.0701026980005"/>
    <n v="16830.874998984003"/>
    <n v="1426.9606725670001"/>
    <n v="0.96923468658309619"/>
    <n v="14997.808565107003"/>
    <n v="10.461447359348417"/>
    <n v="1411.1746926010001"/>
    <n v="0.95851237332044059"/>
    <n v="14731.426588038003"/>
    <n v="10.275738092923783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3.6664908727446091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26.729689287161953"/>
    <n v="7.8168502772204357E-2"/>
    <n v="682.39376609560486"/>
    <n v="1.9366234283231394"/>
    <n v="130.86995377899984"/>
    <n v="8.8890816034859918E-2"/>
    <n v="193.54750977899999"/>
    <n v="447.22212546600002"/>
    <n v="2508.9709053669994"/>
    <n v="0.71577493801329206"/>
    <n v="0.140274513030062"/>
    <n v="0.11553088195598371"/>
    <n v="44.953824822759273"/>
    <n v="0.13146330069638254"/>
    <n v="0.3037667435005727"/>
    <n v="1.7609725669221701"/>
    <n v="103.06396914000001"/>
    <n v="23.937893179551125"/>
    <n v="238.82157074415517"/>
    <n v="0"/>
    <n v="0"/>
    <n v="90.483540638999983"/>
    <n v="21.015931643208152"/>
    <n v="1787.4716431750001"/>
    <n v="1.2141046008873435"/>
    <n v="-78.463535966000165"/>
    <n v="258.45001447899989"/>
    <n v="258.59691114799938"/>
    <n v="-18.22413553559732"/>
    <n v="87.93375506097388"/>
    <n v="-1.3431169171231634"/>
    <n v="-0.75476855685179234"/>
    <n v="-0.83815931248386732"/>
    <n v="-5.3294797924178183E-2"/>
    <n v="0.17565086140097042"/>
    <n v="-62.677556000000166"/>
    <n v="524.97888821699917"/>
    <n v="-4.2572484661522622E-2"/>
    <n v="0.36136012782560506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369.1000000000004"/>
    <n v="2057.4732229590004"/>
    <n v="1.3974978096771249"/>
    <n v="8306.2154656019993"/>
    <n v="19922.30858474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946166476391028"/>
    <n v="195.53715674400001"/>
    <n v="44.754561979355017"/>
    <n v="204.5577315476479"/>
    <n v="0"/>
    <n v="0"/>
    <n v="40.335360194746301"/>
    <n v="101.32643920800007"/>
    <n v="195.53715674400001"/>
    <n v="1593.542871716"/>
    <n v="1.0823823357695688"/>
    <n v="7136.6129744140007"/>
    <n v="17258.749040167"/>
    <n v="1452.228420745"/>
    <n v="0.98639730252394608"/>
    <n v="15354.812058174002"/>
    <n v="10.673759982823583"/>
    <n v="1437.605210149"/>
    <n v="0.97646477725444725"/>
    <n v="15104.681237626002"/>
    <n v="10.4999396215558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3.3469617532214868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106.18442041679072"/>
    <n v="0.31511547390755607"/>
    <n v="646.39210042752552"/>
    <n v="1.8503304100229472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37.01492797166464"/>
    <n v="0.10984640235980189"/>
    <n v="0.41361314586037456"/>
    <n v="1.7146012812794027"/>
    <n v="70.807023768000008"/>
    <n v="16.20631795289648"/>
    <n v="228.47681718732957"/>
    <n v="0"/>
    <n v="0"/>
    <n v="90.914898032999972"/>
    <n v="20.80861001876816"/>
    <n v="1755.264793517"/>
    <n v="1.1922287381293706"/>
    <n v="302.20842944200035"/>
    <n v="560.6584439210003"/>
    <n v="213.89357748300037"/>
    <n v="69.169492445126068"/>
    <n v="70.252267841491872"/>
    <n v="-0.12886081828021223"/>
    <n v="-0.59976244840520221"/>
    <n v="-0.85277285777092349"/>
    <n v="0.20526907154775417"/>
    <n v="0.13572912874354509"/>
    <n v="316.83164003800033"/>
    <n v="464.02439803100015"/>
    <n v="0.2152015968172529"/>
    <n v="0.30954949001126708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529.8999999999996"/>
    <n v="1527.7991969509999"/>
    <n v="1.0377272508532855"/>
    <n v="9834.0146625529997"/>
    <n v="20045.60144288299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69.525362335813142"/>
    <n v="202.21095507699999"/>
    <n v="44.639165340736"/>
    <n v="249.19689688838389"/>
    <n v="11.202500000000001"/>
    <n v="2.4730126492858564"/>
    <n v="42.808372844032156"/>
    <n v="101.52948376799996"/>
    <n v="213.41345507699998"/>
    <n v="1469.733598214"/>
    <n v="0.99828734653421725"/>
    <n v="8606.346572628001"/>
    <n v="17530.941073843002"/>
    <n v="1332.4878125600001"/>
    <n v="0.9050658733706255"/>
    <n v="15616.181657133002"/>
    <n v="10.821779355840629"/>
    <n v="1321.334541812"/>
    <n v="0.89749023580356657"/>
    <n v="15357.68171642"/>
    <n v="10.642351143034087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2.4621450248349852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12.818295930815218"/>
    <n v="3.9439904319068325E-2"/>
    <n v="607.40385590458652"/>
    <n v="1.7434914479498347"/>
    <n v="69.218869484999843"/>
    <n v="4.7015541886127221E-2"/>
    <n v="143.86700422900003"/>
    <n v="752.811051496"/>
    <n v="2488.8950726469998"/>
    <n v="0.37490341506157665"/>
    <n v="4.8672608501717951E-2"/>
    <n v="8.7672209036182336E-2"/>
    <n v="31.759421671339336"/>
    <n v="9.7718804333058212E-2"/>
    <n v="0.51133195019343269"/>
    <n v="1.7383639582792563"/>
    <n v="79.010564409999972"/>
    <n v="17.442010730921208"/>
    <n v="235.48999386645812"/>
    <n v="0"/>
    <n v="0"/>
    <n v="64.856439819000059"/>
    <n v="14.317410940418124"/>
    <n v="1613.6006024430001"/>
    <n v="1.0960061508672754"/>
    <n v="-85.801405492000185"/>
    <n v="474.85703842900011"/>
    <n v="25.765296392999915"/>
    <n v="-18.941125740524114"/>
    <n v="25.697114598595434"/>
    <n v="-1.8385031301950265"/>
    <n v="-0.68409017124184068"/>
    <n v="-0.9826780960177095"/>
    <n v="-5.8278900013989873E-2"/>
    <n v="5.1274896705787582E-3"/>
    <n v="-74.648134744000188"/>
    <n v="284.2652371059998"/>
    <n v="-5.0703262446930984E-2"/>
    <n v="0.18455570247711953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38"/>
    <n v="1961.0089379989997"/>
    <n v="1.3319763606301267"/>
    <n v="11795.023600552"/>
    <n v="20252.116032153997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6.738011540108161"/>
    <n v="205.87212564800001"/>
    <n v="46.38849158359622"/>
    <n v="295.58538847198008"/>
    <n v="22.54"/>
    <n v="5.0788643533123032"/>
    <n v="47.887237197344461"/>
    <n v="67.771169567000044"/>
    <n v="228.412125648"/>
    <n v="1595.1021806619999"/>
    <n v="1.083441465391441"/>
    <n v="10201.44875329"/>
    <n v="17979.858200357001"/>
    <n v="1447.360132929"/>
    <n v="0.98309061474603499"/>
    <n v="16024.748302417001"/>
    <n v="11.070669987404711"/>
    <n v="1429.4329976270001"/>
    <n v="0.97091396426098064"/>
    <n v="15765.793729377003"/>
    <n v="10.891414365365556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4.0394626638125279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82.448570828526314"/>
    <n v="0.24853489523868583"/>
    <n v="534.91052240451381"/>
    <n v="1.562084608703282"/>
    <n v="383.83389263899983"/>
    <n v="0.26071154572374039"/>
    <n v="244.86899949600001"/>
    <n v="997.68005099200002"/>
    <n v="2609.0800786310001"/>
    <n v="0.96391687977521379"/>
    <n v="0.18411348713165343"/>
    <n v="0.13666818382847867"/>
    <n v="55.175529404236144"/>
    <n v="0.16632240295275433"/>
    <n v="0.67765435314618705"/>
    <n v="1.8165620256173334"/>
    <n v="124.289732688"/>
    <n v="28.005798262280308"/>
    <n v="252.49676255647992"/>
    <n v="0"/>
    <n v="0"/>
    <n v="120.57926680800001"/>
    <n v="27.16973114195584"/>
    <n v="1839.9711801579999"/>
    <n v="1.2497638683441952"/>
    <n v="121.0377578409998"/>
    <n v="595.89479626999992"/>
    <n v="-336.82224683400045"/>
    <n v="27.273041424290177"/>
    <n v="-70.21360229977023"/>
    <n v="-0.74972823470213523"/>
    <n v="-0.70006800771232092"/>
    <n v="-1.1973668600677843"/>
    <n v="8.2212492285931499E-2"/>
    <n v="-0.25447741691405112"/>
    <n v="138.96489314299981"/>
    <n v="-77.867673794000609"/>
    <n v="9.4389142770986062E-2"/>
    <n v="-7.5221794874895914E-2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1.4507894736853"/>
    <n v="1575.3633269430002"/>
    <n v="1.0700342411661032"/>
    <n v="13370.386927495001"/>
    <n v="20420.739925763995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582963449415388"/>
    <n v="203.783322793"/>
    <n v="46.194173417791355"/>
    <n v="341.77956188977146"/>
    <n v="11.710835078000001"/>
    <n v="2.654644840636923"/>
    <n v="50.541882037981381"/>
    <n v="64.998956434999997"/>
    <n v="215.494157871"/>
    <n v="1471.2967148519997"/>
    <n v="0.99934906245523059"/>
    <n v="11672.745468142"/>
    <n v="18112.086666586998"/>
    <n v="1368.6616794529996"/>
    <n v="0.92963625377043213"/>
    <n v="16260.808964362001"/>
    <n v="11.199804834594884"/>
    <n v="1330.1427052349995"/>
    <n v="0.90347300581173073"/>
    <n v="16006.60047171"/>
    <n v="11.024964903281081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8.7315887802514869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23.590110613795673"/>
    <n v="7.0685178710872695E-2"/>
    <n v="541.02828844988198"/>
    <n v="1.5849410483359423"/>
    <n v="142.58558630900046"/>
    <n v="9.6848426669573981E-2"/>
    <n v="226.32655082999995"/>
    <n v="1224.006601822"/>
    <n v="2676.1798172109998"/>
    <n v="0.42140979670338119"/>
    <n v="0.22183023981092487"/>
    <n v="0.16926976495760471"/>
    <n v="51.304335383281511"/>
    <n v="0.15372781308999137"/>
    <n v="0.83138216623617844"/>
    <n v="1.8577512790547279"/>
    <n v="146.819510108"/>
    <n v="33.281457079455834"/>
    <n v="271.18352603050425"/>
    <n v="0"/>
    <n v="0"/>
    <n v="79.507040721999942"/>
    <n v="18.022878303825678"/>
    <n v="1697.6232656819996"/>
    <n v="1.1530768755452221"/>
    <n v="-122.25993873899947"/>
    <n v="473.63485753100042"/>
    <n v="-367.52655803399978"/>
    <n v="-27.714224769485838"/>
    <n v="-74.288644773693449"/>
    <n v="0.33536235865916675"/>
    <n v="-0.75008855409508346"/>
    <n v="-1.2332225937879771"/>
    <n v="-8.3042634379118685E-2"/>
    <n v="-0.2728102307187853"/>
    <n v="-83.740964520999469"/>
    <n v="-113.31806538199994"/>
    <n v="-5.6879386420417385E-2"/>
    <n v="-9.797029940498321E-2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24.5859999999993"/>
    <n v="1861.1546437239999"/>
    <n v="1.2641523151072034"/>
    <n v="15231.541571219001"/>
    <n v="20672.832514337999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684480137576713"/>
    <n v="212.41151109399999"/>
    <n v="48.007092888238589"/>
    <n v="389.78665477801007"/>
    <n v="0"/>
    <n v="0"/>
    <n v="50.541882037981381"/>
    <n v="126.88556613999998"/>
    <n v="212.41151109399999"/>
    <n v="1342.1995347699999"/>
    <n v="0.91166236773333131"/>
    <n v="13014.945002912"/>
    <n v="18320.503346593996"/>
    <n v="1302.307856936"/>
    <n v="0.8845667381157637"/>
    <n v="16483.88621275"/>
    <n v="11.321591381970583"/>
    <n v="1262.5480593249999"/>
    <n v="0.85756068551952747"/>
    <n v="16216.878781263002"/>
    <n v="11.138800833327842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8.9861057307960568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117.28896420004044"/>
    <n v="0.3524899473738719"/>
    <n v="539.39551963916335"/>
    <n v="1.6015124661068274"/>
    <n v="558.71490656499998"/>
    <n v="0.37949599997010802"/>
    <n v="179.081099765"/>
    <n v="1403.0877015870001"/>
    <n v="2695.3975725350001"/>
    <n v="0.1202136449177853"/>
    <n v="0.20784595489926527"/>
    <n v="0.19468479318462673"/>
    <n v="40.474091760223445"/>
    <n v="0.12163727910695889"/>
    <n v="0.95301944534313743"/>
    <n v="1.8664001093545222"/>
    <n v="79.327765068999994"/>
    <n v="17.928855958274969"/>
    <n v="270.64976933496882"/>
    <n v="0"/>
    <n v="0"/>
    <n v="99.75333469600001"/>
    <n v="22.545235801948479"/>
    <n v="1521.280634535"/>
    <n v="1.0332996468402904"/>
    <n v="339.87400918900005"/>
    <n v="813.50886672000047"/>
    <n v="-343.06840479099947"/>
    <n v="76.814872439816995"/>
    <n v="-76.395383415589336"/>
    <n v="7.7542560977618136E-2"/>
    <n v="-0.6320007791273653"/>
    <n v="-1.2033615729789848"/>
    <n v="0.23085266826691303"/>
    <n v="-0.26488764324769476"/>
    <n v="379.63380680000006"/>
    <n v="-76.060973303999674"/>
    <n v="0.2578587208631492"/>
    <n v="-8.2097094604954679E-2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55.0123913043481"/>
    <n v="1611.8926080349997"/>
    <n v="1.0948460295993601"/>
    <n v="16843.434179254"/>
    <n v="20516.057217141002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215135899256012"/>
    <n v="198.25317643899999"/>
    <n v="44.50115039544368"/>
    <n v="434.28780517345376"/>
    <n v="0"/>
    <n v="0"/>
    <n v="50.541882037981381"/>
    <n v="110.10111165800001"/>
    <n v="198.25317643899999"/>
    <n v="1580.4766163980003"/>
    <n v="1.0735073414397152"/>
    <n v="14595.42161931"/>
    <n v="18697.656425041001"/>
    <n v="1371.0285802290002"/>
    <n v="0.93124392409793555"/>
    <n v="16766.123922310002"/>
    <n v="11.483298099259393"/>
    <n v="1359.7919376650002"/>
    <n v="0.92361165788125488"/>
    <n v="16495.545020009002"/>
    <n v="11.298292885720032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2.5222472076469606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7.051830360409264"/>
    <n v="2.1338688159644896E-2"/>
    <n v="410.82205197815307"/>
    <n v="1.2232762340475163"/>
    <n v="42.652634200999479"/>
    <n v="2.8970954376325408E-2"/>
    <n v="154.06207348399997"/>
    <n v="1557.149775071"/>
    <n v="2634.9843343889997"/>
    <n v="-0.28167921839983778"/>
    <n v="0.13155095685910156"/>
    <n v="0.16185971900483875"/>
    <n v="34.581738489596738"/>
    <n v="0.10464360257314345"/>
    <n v="1.0576630479162807"/>
    <n v="1.8194565369361495"/>
    <n v="69.271594979999989"/>
    <n v="15.549136320071717"/>
    <n v="267.02503944420403"/>
    <n v="0"/>
    <n v="0"/>
    <n v="84.790478503999978"/>
    <n v="19.03260216952502"/>
    <n v="1734.5386898820002"/>
    <n v="1.1781509440128586"/>
    <n v="-122.64608184700049"/>
    <n v="690.86278487300001"/>
    <n v="-816.58354228900009"/>
    <n v="-27.529908129187472"/>
    <n v="-188.09827175509932"/>
    <n v="-1.3495494398029595"/>
    <n v="-0.73028930064984299"/>
    <n v="-1.4452693736042392"/>
    <n v="-8.3304914413498549E-2"/>
    <n v="-0.596180302888633"/>
    <n v="-111.40943928300049"/>
    <n v="-546.00463998800012"/>
    <n v="-7.5672648196818043E-2"/>
    <n v="-0.41117508934927371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60.1520454545462"/>
    <n v="1937.3664661090002"/>
    <n v="1.3159176813175912"/>
    <n v="18780.800645363001"/>
    <n v="20635.148908542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5.700050113680888"/>
    <n v="191.59777972699999"/>
    <n v="42.957678970218545"/>
    <n v="477.24548414367229"/>
    <n v="0"/>
    <n v="0"/>
    <n v="50.541882037981381"/>
    <n v="101.43443317399999"/>
    <n v="191.59777972699999"/>
    <n v="2128.7825355320001"/>
    <n v="1.4459332434987267"/>
    <n v="16724.204154842002"/>
    <n v="19524.354846912"/>
    <n v="1500.83906286"/>
    <n v="1.0194151154046462"/>
    <n v="17078.569241124002"/>
    <n v="11.662778543076758"/>
    <n v="1492.518233238"/>
    <n v="1.0137633571986666"/>
    <n v="16810.584969191001"/>
    <n v="11.479836416135893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8655932661488452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42.916938138482728"/>
    <n v="-0.13001556218113536"/>
    <n v="248.11150487076819"/>
    <n v="0.72842668015685286"/>
    <n v="-183.09523980099996"/>
    <n v="-0.12436380397515591"/>
    <n v="643.89407579099986"/>
    <n v="2201.043850862"/>
    <n v="2937.6811895609999"/>
    <n v="0.88716096403964606"/>
    <n v="0.28167584244591759"/>
    <n v="0.26326791620323942"/>
    <n v="144.36594744504475"/>
    <n v="0.43735225836274721"/>
    <n v="1.4950153062790281"/>
    <n v="2.0156569238060253"/>
    <n v="408.466213783"/>
    <n v="91.581230778730571"/>
    <n v="326.41127513196216"/>
    <n v="0"/>
    <n v="0"/>
    <n v="235.42786200799986"/>
    <n v="52.784716666314175"/>
    <n v="2772.6766113230001"/>
    <n v="1.8832855018614738"/>
    <n v="-835.31014521399982"/>
    <n v="-144.44736034099981"/>
    <n v="-1826.887127930999"/>
    <n v="-187.28288558352747"/>
    <n v="-415.99230619636626"/>
    <n v="-5.7733797516695278"/>
    <n v="-1.0527856516979568"/>
    <n v="-2.0008183280529619"/>
    <n v="-0.56736782054388257"/>
    <n v="-1.2872302436491725"/>
    <n v="-826.9893155919998"/>
    <n v="-1558.9028559979993"/>
    <n v="-0.56171606233790305"/>
    <n v="-1.1042881167083094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288.7688888888879"/>
    <n v="1856.0509289409999"/>
    <n v="1.2606857182393221"/>
    <n v="20636.851574304001"/>
    <n v="20636.851574304001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5.099032456970278"/>
    <n v="197.28119870199998"/>
    <n v="45.999493983717691"/>
    <n v="523.24497812739003"/>
    <n v="54.11499997"/>
    <n v="12.617840077649843"/>
    <n v="63.159722115631226"/>
    <n v="113.5738842039999"/>
    <n v="251.39619867199997"/>
    <n v="2844.9283115110002"/>
    <n v="1.9323610337476018"/>
    <n v="19569.132466353003"/>
    <n v="19569.132466353003"/>
    <n v="2562.725447158"/>
    <n v="1.740680344824348"/>
    <n v="17372.812922498"/>
    <n v="11.800138021823095"/>
    <n v="2538.1837833889999"/>
    <n v="1.7240109072927696"/>
    <n v="17113.647784217996"/>
    <n v="11.624105250631015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5.722309689519812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230.57371665139866"/>
    <n v="-0.67167531550827964"/>
    <n v="230.95691470850065"/>
    <n v="0.72522699107888677"/>
    <n v="-964.33571880100021"/>
    <n v="-0.6550058779767014"/>
    <n v="680.88847224800008"/>
    <n v="2881.9323231100002"/>
    <n v="2881.9323231100002"/>
    <n v="-7.5680207236657027E-2"/>
    <n v="0.17440335016972286"/>
    <n v="0.17440335016972286"/>
    <n v="158.76082155231293"/>
    <n v="0.46247996716696294"/>
    <n v="1.9574952734459912"/>
    <n v="1.9574952734459909"/>
    <n v="232.79847300799997"/>
    <n v="54.28095545346865"/>
    <n v="329.85859260258019"/>
    <n v="0"/>
    <n v="0"/>
    <n v="448.08999924000011"/>
    <n v="104.47986609884427"/>
    <n v="3525.8167837590004"/>
    <n v="2.3948410009145644"/>
    <n v="-1669.7658548180002"/>
    <n v="-1814.2132151589999"/>
    <n v="-1814.2132151589999"/>
    <n v="-389.33453820371153"/>
    <n v="-425.68643050237199"/>
    <n v="-7.5330558728732289E-3"/>
    <n v="-2.7211843552441817"/>
    <n v="-2.7211843552441817"/>
    <n v="-1.1341552826752426"/>
    <n v="-1.2322682823671041"/>
    <n v="-1645.2241910490002"/>
    <n v="-1555.0480768789998"/>
    <n v="-1.1174858451436642"/>
    <n v="-1.0562355111750259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187.5409090909088"/>
    <n v="1764.9782131279999"/>
    <n v="1.0609976982004465"/>
    <n v="1764.9782131279999"/>
    <n v="20872.90247669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3.24885288150237"/>
    <n v="273.39696908600001"/>
    <n v="65.288190616232782"/>
    <n v="65.288190616232782"/>
    <n v="109.384"/>
    <n v="26.121297051100722"/>
    <n v="26.121297051100722"/>
    <n v="49.577826171999973"/>
    <n v="382.78096908600003"/>
    <n v="1662.4010929680003"/>
    <n v="0.999334564022202"/>
    <n v="1662.4010929680003"/>
    <n v="20285.979774953001"/>
    <n v="1365.2778050140003"/>
    <n v="0.82072209036325383"/>
    <n v="17804.763537364004"/>
    <n v="11.986916161232715"/>
    <n v="1345.4971649360002"/>
    <n v="0.80883117101049029"/>
    <n v="17536.613466884999"/>
    <n v="11.806325240780071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4.7236887967010368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24.495789387349173"/>
    <n v="6.1663134178244573E-2"/>
    <n v="128.53706013172661"/>
    <n v="0.39064524768890879"/>
    <n v="122.3577602379996"/>
    <n v="7.3554053531007968E-2"/>
    <n v="278.946520013"/>
    <n v="278.946520013"/>
    <n v="3132.888881156"/>
    <n v="8.9659485190396584"/>
    <n v="8.9659485190396584"/>
    <n v="0.28242323221235277"/>
    <n v="66.613443562407539"/>
    <n v="0.16768570481688663"/>
    <n v="0.16768570481688663"/>
    <n v="2.1061693526896548"/>
    <n v="187.27544246599999"/>
    <n v="44.722056818462555"/>
    <n v="372.35735432735572"/>
    <n v="0"/>
    <n v="0"/>
    <n v="91.67107754700001"/>
    <n v="21.891386743944974"/>
    <n v="1941.3476129810003"/>
    <n v="1.1670202688390887"/>
    <n v="-176.3693998530004"/>
    <n v="-176.3693998530004"/>
    <n v="-2545.9661794190001"/>
    <n v="-42.117654175058355"/>
    <n v="-588.63038127323341"/>
    <n v="-1.3175632322524982"/>
    <n v="-1.3175632322524982"/>
    <n v="-3.228779195480223"/>
    <n v="-0.10602257063864207"/>
    <n v="-1.7155241050007457"/>
    <n v="-156.5887597750004"/>
    <n v="-2277.81610894"/>
    <n v="-9.4131651285878651E-2"/>
    <n v="-1.5349331845481045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024.5557500000004"/>
    <n v="1463.494532426"/>
    <n v="0.87976402126858155"/>
    <n v="3228.4727455539996"/>
    <n v="20917.527249460003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81.758824166369152"/>
    <n v="185.15740321999999"/>
    <n v="46.006917215645466"/>
    <n v="111.29510783187825"/>
    <n v="82.38"/>
    <n v="20.469340001067195"/>
    <n v="46.590637052167921"/>
    <n v="61.505542692000006"/>
    <n v="267.53740321999999"/>
    <n v="1720.5790166969996"/>
    <n v="1.0343075980820127"/>
    <n v="3382.9801096649999"/>
    <n v="20617.118183590002"/>
    <n v="1528.4124469919996"/>
    <n v="0.91878872843730608"/>
    <n v="18114.355195394997"/>
    <n v="12.077845083790116"/>
    <n v="1520.7358119729995"/>
    <n v="0.91417400173728125"/>
    <n v="17869.647077279998"/>
    <n v="11.913776118866267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9074490442827134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63.878972050765995"/>
    <n v="-0.15454357681343114"/>
    <n v="58.052641543236462"/>
    <n v="0.21611250433997423"/>
    <n v="-249.40784925199961"/>
    <n v="-0.14992885011340629"/>
    <n v="144.478443113"/>
    <n v="423.42496312599997"/>
    <n v="3219.7545021340002"/>
    <n v="1.5077480629998301"/>
    <n v="3.9463924283288252"/>
    <n v="0.33487129510833724"/>
    <n v="35.899227663326563"/>
    <n v="8.6851664480778593E-2"/>
    <n v="0.25453736929766518"/>
    <n v="2.1538886523626974"/>
    <n v="92.11894043400001"/>
    <n v="22.889219619830087"/>
    <n v="384.91211852867809"/>
    <n v="0"/>
    <n v="0"/>
    <n v="52.359502678999988"/>
    <n v="13.010008043496473"/>
    <n v="1865.0574598099995"/>
    <n v="1.1211592625627913"/>
    <n v="-401.56292738399964"/>
    <n v="-577.93232723699998"/>
    <n v="-2919.345436264"/>
    <n v="-99.778199714092565"/>
    <n v="-682.08268578185584"/>
    <n v="13.248070592094443"/>
    <n v="-2.0962299764455228"/>
    <n v="-4.9655031746168348"/>
    <n v="-0.24139524129420975"/>
    <n v="-1.9377761480227229"/>
    <n v="-393.88629236499963"/>
    <n v="-2674.6373181489998"/>
    <n v="-0.23678051459418489"/>
    <n v="-1.7737071830988758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002.1261111111107"/>
    <n v="1597.124216744"/>
    <n v="0.96009407090776544"/>
    <n v="4825.5969622979992"/>
    <n v="20922.714401167999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84.186930552385562"/>
    <n v="213.81511933999997"/>
    <n v="53.425382760024632"/>
    <n v="164.72049059190289"/>
    <n v="59.645000000000003"/>
    <n v="14.903328466938477"/>
    <n v="61.493965519106396"/>
    <n v="63.466593638000042"/>
    <n v="273.46011933999995"/>
    <n v="1597.9308943659996"/>
    <n v="0.96057899649708167"/>
    <n v="4980.9110040309997"/>
    <n v="20600.897501082"/>
    <n v="1409.5465554269997"/>
    <n v="0.84733377425886458"/>
    <n v="18067.836472870003"/>
    <n v="11.936175446496254"/>
    <n v="1346.7757378139997"/>
    <n v="0.80959977136512862"/>
    <n v="17795.740875764001"/>
    <n v="11.75840590845628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15.684367726126682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2015622695546791"/>
    <n v="-4.8492558931621902E-4"/>
    <n v="63.036481914686668"/>
    <n v="0.2307163445679862"/>
    <n v="61.964139991000394"/>
    <n v="3.7249077304419835E-2"/>
    <n v="219.56495972499999"/>
    <n v="642.98992285099996"/>
    <n v="3271.2476302739997"/>
    <n v="0.30637571837228439"/>
    <n v="1.5347034472079857"/>
    <n v="0.34717476113488388"/>
    <n v="54.862079212202076"/>
    <n v="0.13198911756584056"/>
    <n v="0.38652648686350571"/>
    <n v="2.1717183175053068"/>
    <n v="174.44112775599999"/>
    <n v="43.587114177061714"/>
    <n v="409.41204633100523"/>
    <n v="0"/>
    <n v="0"/>
    <n v="45.123831969000008"/>
    <n v="11.274965035140353"/>
    <n v="1817.4958540909997"/>
    <n v="1.0925681140629222"/>
    <n v="-220.37163734699959"/>
    <n v="-798.30396458399957"/>
    <n v="-2949.4307301879994"/>
    <n v="-55.063641481756754"/>
    <n v="-692.72890702370819"/>
    <n v="0.15810537625982368"/>
    <n v="-3.369462325067035"/>
    <n v="-6.2134109209674531"/>
    <n v="-0.13247404315515676"/>
    <n v="-1.9410019729373202"/>
    <n v="-157.6008197339996"/>
    <n v="-2677.3351330819996"/>
    <n v="-9.4740040261420716E-2"/>
    <n v="-1.7632324348973523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096.2215909090919"/>
    <n v="2003.158739603"/>
    <n v="1.2041773637999895"/>
    <n v="6828.7557019009992"/>
    <n v="21216.865033562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8.870035048130546"/>
    <n v="255.32029041799998"/>
    <n v="62.330683228818117"/>
    <n v="227.051173820721"/>
    <n v="41.24"/>
    <n v="10.067814712838187"/>
    <n v="71.561780231944581"/>
    <n v="67.471065931000084"/>
    <n v="296.56029041799997"/>
    <n v="1632.174864822"/>
    <n v="0.98116439158061042"/>
    <n v="6613.0858688529997"/>
    <n v="20639.148232508"/>
    <n v="1522.044771783"/>
    <n v="0.91496086886975769"/>
    <n v="18162.920572085997"/>
    <n v="11.881901628782915"/>
    <n v="1508.4703480410001"/>
    <n v="0.90680074981699355"/>
    <n v="17893.036531203998"/>
    <n v="11.706694284952837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3.31388901716798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90.567335420607932"/>
    <n v="0.22301297221937891"/>
    <n v="126.87412804813266"/>
    <n v="0.37556081401516078"/>
    <n v="384.55829852299996"/>
    <n v="0.23117309127214311"/>
    <n v="164.258968173"/>
    <n v="807.24889102399993"/>
    <n v="3241.9590886679998"/>
    <n v="-0.15132481755741922"/>
    <n v="0.80502896671951629"/>
    <n v="0.29214694428422749"/>
    <n v="40.100117761584599"/>
    <n v="9.8742514691706501E-2"/>
    <n v="0.4852690015552123"/>
    <n v="2.1389975315006309"/>
    <n v="84.435197314999996"/>
    <n v="20.612946697607963"/>
    <n v="406.08709984906204"/>
    <n v="0"/>
    <n v="0"/>
    <n v="79.823770858000003"/>
    <n v="19.487171063976639"/>
    <n v="1796.4338329950001"/>
    <n v="1.079906906272317"/>
    <n v="206.72490660799994"/>
    <n v="-591.5790579759996"/>
    <n v="-2664.2422876139995"/>
    <n v="50.467217659023326"/>
    <n v="-624.03755382908764"/>
    <n v="-3.6346621276101807"/>
    <n v="-3.2889496027637786"/>
    <n v="-11.302684110906524"/>
    <n v="0.12427045752767239"/>
    <n v="-1.7634367174854699"/>
    <n v="220.29933034999993"/>
    <n v="-2394.3582467319993"/>
    <n v="0.13243057658043658"/>
    <n v="-1.5882293736553932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197.4454999999998"/>
    <n v="1989.8629354950003"/>
    <n v="1.196184733948026"/>
    <n v="8818.618637395999"/>
    <n v="21149.254746097999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4.001880291000816"/>
    <n v="232.43347388300003"/>
    <n v="55.374983161306091"/>
    <n v="282.42615698202712"/>
    <n v="0"/>
    <n v="0"/>
    <n v="71.561780231944581"/>
    <n v="78.185385536000013"/>
    <n v="232.43347388300003"/>
    <n v="1615.4609988479999"/>
    <n v="0.97111703054547538"/>
    <n v="8228.5468677009994"/>
    <n v="20661.066359640005"/>
    <n v="1501.8592144679999"/>
    <n v="0.90282653786849731"/>
    <n v="18212.551365808999"/>
    <n v="11.798330864127465"/>
    <n v="1481.3174991179999"/>
    <n v="0.89047810628938273"/>
    <n v="17936.748820172998"/>
    <n v="11.620707613987772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4.8938611233904057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89.197569485297777"/>
    <n v="0.22506770340255086"/>
    <n v="109.88727711663975"/>
    <n v="0.28551304351015572"/>
    <n v="394.94365199700042"/>
    <n v="0.23741613498166531"/>
    <n v="177.41678485099999"/>
    <n v="984.66567587499992"/>
    <n v="3257.6539517179999"/>
    <n v="9.7048457470797711E-2"/>
    <n v="0.61700517526080612"/>
    <n v="0.32983598395981417"/>
    <n v="42.267799510678572"/>
    <n v="0.10665219488201318"/>
    <n v="0.59192119643722541"/>
    <n v="2.135803324022842"/>
    <n v="82.945827092000002"/>
    <n v="19.761025388417792"/>
    <n v="409.64180728458342"/>
    <n v="0"/>
    <n v="0"/>
    <n v="94.470957758999987"/>
    <n v="22.506774122260786"/>
    <n v="1792.8777836989998"/>
    <n v="1.0777692254274884"/>
    <n v="196.98515179600042"/>
    <n v="-394.59390617999918"/>
    <n v="-2769.4655652599995"/>
    <n v="46.929769974619191"/>
    <n v="-646.27727629959452"/>
    <n v="-0.34818114716483883"/>
    <n v="-1.7038044471788951"/>
    <n v="-13.947866868420153"/>
    <n v="0.11841550852053767"/>
    <n v="-1.8502902805126864"/>
    <n v="217.52686714600043"/>
    <n v="-2493.6630196239994"/>
    <n v="0.13076394009965212"/>
    <n v="-1.672667030372994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403.786578947369"/>
    <n v="1508.1503166129999"/>
    <n v="0.90660836636096298"/>
    <n v="10326.768954009"/>
    <n v="21129.60586575999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0.505696703680059"/>
    <n v="245.09113634100001"/>
    <n v="55.654635379624551"/>
    <n v="338.08079236165167"/>
    <n v="0"/>
    <n v="0"/>
    <n v="71.561780231944581"/>
    <n v="65.400904542000006"/>
    <n v="245.09113634100001"/>
    <n v="1458.4768883670001"/>
    <n v="0.87674771842847288"/>
    <n v="9687.0237560679998"/>
    <n v="20649.809649792998"/>
    <n v="1397.1452158390002"/>
    <n v="0.83987884214718111"/>
    <n v="18277.208769088"/>
    <n v="11.73314383290402"/>
    <n v="1380.2574423780002"/>
    <n v="0.82972693849387968"/>
    <n v="17995.671720738996"/>
    <n v="11.552944316678085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3.8348301304457544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11.279708349961206"/>
    <n v="2.9860647932490148E-2"/>
    <n v="108.34868953578574"/>
    <n v="0.27593378712357736"/>
    <n v="66.561201706999725"/>
    <n v="4.0012551585791582E-2"/>
    <n v="142.89120049100001"/>
    <n v="1127.5568763659999"/>
    <n v="3256.6781479799997"/>
    <n v="-6.7826792059059171E-3"/>
    <n v="0.49779532875520105"/>
    <n v="0.30848350489779564"/>
    <n v="32.447349100454154"/>
    <n v="8.5897510624429824E-2"/>
    <n v="0.67781870706165526"/>
    <n v="2.1239820303142141"/>
    <n v="75.889421097000024"/>
    <n v="17.232765425053767"/>
    <n v="409.43256197871591"/>
    <n v="0"/>
    <n v="0"/>
    <n v="67.001779393999982"/>
    <n v="15.214583675400393"/>
    <n v="1601.3680888580002"/>
    <n v="0.96264522905290273"/>
    <n v="-93.217772245000276"/>
    <n v="-487.81167842499946"/>
    <n v="-2776.8819320129992"/>
    <n v="-21.167640750492954"/>
    <n v="-648.50379130956344"/>
    <n v="8.6436425026762187E-2"/>
    <n v="-2.0272811371583708"/>
    <n v="-108.7760523169235"/>
    <n v="-5.6036862691939672E-2"/>
    <n v="-1.848048243190636"/>
    <n v="-76.329998784000281"/>
    <n v="-2495.344883664"/>
    <n v="-4.5884959038638241E-2"/>
    <n v="-1.667848726964701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464.6306521739134"/>
    <n v="1917.4887134229998"/>
    <n v="1.152677747597554"/>
    <n v="12244.257667431999"/>
    <n v="21086.085641184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3.345848867599486"/>
    <n v="237.02767038799999"/>
    <n v="53.090096102929976"/>
    <n v="391.17088846458165"/>
    <n v="0"/>
    <n v="0"/>
    <n v="71.561780231944581"/>
    <n v="90.434454675999973"/>
    <n v="237.02767038799999"/>
    <n v="1587.3983171890002"/>
    <n v="0.95424745083958051"/>
    <n v="11274.422073256999"/>
    <n v="20642.10578632"/>
    <n v="1482.4488585570002"/>
    <n v="0.89115821086613523"/>
    <n v="18312.297494715996"/>
    <n v="11.641211429024121"/>
    <n v="1408.3446871020003"/>
    <n v="0.84661128402250951"/>
    <n v="17974.583410214"/>
    <n v="11.428641636439615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6.59805193939554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73.934536124118651"/>
    <n v="0.19843029675797358"/>
    <n v="99.83465483137806"/>
    <n v="0.22582918864286528"/>
    <n v="404.19456768899965"/>
    <n v="0.24297722360159929"/>
    <n v="165.75939978100001"/>
    <n v="1293.3162761469998"/>
    <n v="3177.5685482649997"/>
    <n v="-0.32306906908521216"/>
    <n v="0.29632368098474737"/>
    <n v="0.21788847122403721"/>
    <n v="37.127236874631187"/>
    <n v="9.9644483039278253E-2"/>
    <n v="0.77746319010093345"/>
    <n v="2.0573041104007377"/>
    <n v="63.633148646999992"/>
    <n v="14.252724044712592"/>
    <n v="395.67948776114821"/>
    <n v="0"/>
    <n v="0"/>
    <n v="102.12625113400003"/>
    <n v="22.874512829918601"/>
    <n v="1753.1577169700001"/>
    <n v="1.0538919338788586"/>
    <n v="164.33099645299961"/>
    <n v="-323.48068197199984"/>
    <n v="-2733.5886934009995"/>
    <n v="36.807299249487464"/>
    <n v="-638.96953348436614"/>
    <n v="0.35768374583468066"/>
    <n v="-1.5428486437485698"/>
    <n v="7.1158198993554667"/>
    <n v="9.8785813718695326E-2"/>
    <n v="-1.8314749217578719"/>
    <n v="238.43516790799961"/>
    <n v="-2395.8746088989997"/>
    <n v="0.14333274056232104"/>
    <n v="-1.6189051291733665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429.5671428571422"/>
    <n v="1573.8166161500001"/>
    <n v="0.94608295711787771"/>
    <n v="13818.074283581998"/>
    <n v="21084.538930391005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1.663210575073961"/>
    <n v="237.48968396699996"/>
    <n v="53.614648182940805"/>
    <n v="444.78553664752246"/>
    <n v="0"/>
    <n v="0"/>
    <n v="71.561780231944581"/>
    <n v="79.947318948000088"/>
    <n v="237.48968396699996"/>
    <n v="1496.6527293269999"/>
    <n v="0.89969671523996408"/>
    <n v="12771.074802583998"/>
    <n v="20667.461800795001"/>
    <n v="1419.5047356229998"/>
    <n v="0.85332002733985668"/>
    <n v="18363.140550886001"/>
    <n v="11.564895202593547"/>
    <n v="1400.5792860649997"/>
    <n v="0.84194319658404804"/>
    <n v="18045.019991043999"/>
    <n v="11.367111827211932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4.2725279801928409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7.420186743851513"/>
    <n v="4.6386241877913514E-2"/>
    <n v="93.664730961433918"/>
    <n v="0.20153025180990597"/>
    <n v="96.089336381000209"/>
    <n v="5.7763072633722073E-2"/>
    <n v="88.106290153000003"/>
    <n v="1381.4225662999997"/>
    <n v="3039.3482875879995"/>
    <n v="-0.61071164726413807"/>
    <n v="0.12860712045480605"/>
    <n v="0.13570406145409097"/>
    <n v="19.890496590637529"/>
    <n v="5.2964150126047063E-2"/>
    <n v="0.8304273402269805"/>
    <n v="1.9565404474367931"/>
    <n v="43.800520421999991"/>
    <n v="9.8882168413746978"/>
    <n v="372.28624752306706"/>
    <n v="0"/>
    <n v="0"/>
    <n v="44.305769731000012"/>
    <n v="10.002279749262831"/>
    <n v="1584.7590194799998"/>
    <n v="0.95266086536601113"/>
    <n v="-10.942403329999792"/>
    <n v="-334.42308530199966"/>
    <n v="-2622.2711579920001"/>
    <n v="-2.4703098467860145"/>
    <n v="-613.72561856166635"/>
    <n v="-0.91049886460879359"/>
    <n v="-1.7060778572027102"/>
    <n v="6.1349161051632484"/>
    <n v="-6.5779082481335479E-3"/>
    <n v="-1.7550101956268875"/>
    <n v="7.9830462280002088"/>
    <n v="-2304.1505981500004"/>
    <n v="4.7989225076750094E-3"/>
    <n v="-1.5572268202452741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446.4216666666662"/>
    <n v="1837.4117233030001"/>
    <n v="1.1045403249573247"/>
    <n v="15655.486006884999"/>
    <n v="21060.796009970003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0.564227525054804"/>
    <n v="241.470417978"/>
    <n v="54.306684358845864"/>
    <n v="499.09222100636833"/>
    <n v="0"/>
    <n v="0"/>
    <n v="71.561780231944581"/>
    <n v="72.287892181000018"/>
    <n v="241.470417978"/>
    <n v="1543.4637223269999"/>
    <n v="0.92783664096485774"/>
    <n v="14314.538524910999"/>
    <n v="20868.725988352002"/>
    <n v="1442.7174085219999"/>
    <n v="0.86727407636535192"/>
    <n v="18503.550102472"/>
    <n v="11.547602540843135"/>
    <n v="1370.543408881"/>
    <n v="0.8238874515790281"/>
    <n v="18153.015340599999"/>
    <n v="11.333438593271433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6.231928739926829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66.108890027149229"/>
    <n v="0.17670368399246683"/>
    <n v="42.484656788542679"/>
    <n v="2.5743988428501008E-2"/>
    <n v="366.12200061700025"/>
    <n v="0.22009030877879068"/>
    <n v="214.94674549400003"/>
    <n v="1596.3693117939997"/>
    <n v="3075.2139333169998"/>
    <n v="0.20027599660748607"/>
    <n v="0.1377544753534532"/>
    <n v="0.140912926780143"/>
    <n v="48.341511806085279"/>
    <n v="0.12921292767723927"/>
    <n v="0.95964026790421963"/>
    <n v="1.9641160960070736"/>
    <n v="170.71627263400001"/>
    <n v="38.394080775964795"/>
    <n v="392.75147234075689"/>
    <n v="0"/>
    <n v="0"/>
    <n v="44.23047286000002"/>
    <n v="9.947431030120482"/>
    <n v="1758.4104678209999"/>
    <n v="1.0570495686420969"/>
    <n v="79.001255482000204"/>
    <n v="-255.42182981999946"/>
    <n v="-2883.143911699"/>
    <n v="17.76737822106395"/>
    <n v="-672.77311278041941"/>
    <n v="-0.76755723195630265"/>
    <n v="-1.3139754712813874"/>
    <n v="7.4039913656736722"/>
    <n v="4.7490756315227568E-2"/>
    <n v="-1.9383721075785725"/>
    <n v="151.17525512300023"/>
    <n v="-2532.6091498269998"/>
    <n v="9.0877381101551427E-2"/>
    <n v="-1.7242081600068719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444.5984782608684"/>
    <n v="1649.0058624630001"/>
    <n v="0.99128216505945133"/>
    <n v="17304.491869347999"/>
    <n v="21097.90926439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67.998624028971577"/>
    <n v="235.21247445400002"/>
    <n v="52.920972637788545"/>
    <n v="552.0131936441569"/>
    <n v="0"/>
    <n v="0"/>
    <n v="71.561780231944581"/>
    <n v="67.01410642899998"/>
    <n v="235.21247445400002"/>
    <n v="1527.3508070790001"/>
    <n v="0.91815053500487043"/>
    <n v="15841.889331989998"/>
    <n v="20815.600179033001"/>
    <n v="1433.4330566240001"/>
    <n v="0.86169288792926191"/>
    <n v="18565.954578866997"/>
    <n v="11.478051504674461"/>
    <n v="1418.8270122660001"/>
    <n v="0.85291262122206735"/>
    <n v="18212.050415201003"/>
    <n v="11.262739556612244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3.2862460871190362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27.371438832783497"/>
    <n v="7.3131630054580732E-2"/>
    <n v="62.804265260916907"/>
    <n v="7.7536930323436837E-2"/>
    <n v="136.26109974199997"/>
    <n v="8.1911896761775335E-2"/>
    <n v="266.29734855200007"/>
    <n v="1862.6666603459998"/>
    <n v="3187.449208385"/>
    <n v="0.7285068448702674"/>
    <n v="0.19620263263440374"/>
    <n v="0.20966533530610376"/>
    <n v="59.914826919573585"/>
    <n v="0.16008179123628855"/>
    <n v="1.1197220591405082"/>
    <n v="2.0195542846702188"/>
    <n v="179.844750084"/>
    <n v="40.463666394983704"/>
    <n v="417.66600241566886"/>
    <n v="0"/>
    <n v="0"/>
    <n v="86.452598468000076"/>
    <n v="19.451160524589884"/>
    <n v="1793.6481556310002"/>
    <n v="1.0782323262411591"/>
    <n v="-144.64229316800009"/>
    <n v="-400.06412298799955"/>
    <n v="-2905.1401230199995"/>
    <n v="-32.543388086790088"/>
    <n v="-677.78659273802191"/>
    <n v="0.17934703652775164"/>
    <n v="-1.5790789889797618"/>
    <n v="2.5576765542892006"/>
    <n v="-8.6950161181707841E-2"/>
    <n v="-1.9420173543467816"/>
    <n v="-130.0362488100001"/>
    <n v="-2551.2359593539995"/>
    <n v="-7.8169894474513238E-2"/>
    <n v="-1.7267054062845668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425.6828571428578"/>
    <n v="1971.1223836290003"/>
    <n v="1.1849190524540925"/>
    <n v="19275.614252977"/>
    <n v="21131.665181918001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68.715569412565216"/>
    <n v="176.62968455200001"/>
    <n v="39.910154038020927"/>
    <n v="591.92334768217779"/>
    <n v="44.21"/>
    <n v="9.9894189048469659"/>
    <n v="81.551199136791553"/>
    <n v="83.273633015999991"/>
    <n v="220.83968455200002"/>
    <n v="1625.1471948199999"/>
    <n v="0.97693978323112851"/>
    <n v="17467.036526809999"/>
    <n v="20311.964838321001"/>
    <n v="1522.6322605999999"/>
    <n v="0.91531403146288148"/>
    <n v="18587.747776606997"/>
    <n v="11.373950420732694"/>
    <n v="1494.5207621529999"/>
    <n v="0.89841510606913821"/>
    <n v="18214.052944116"/>
    <n v="11.147391305482715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6.3519007923555293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78.174419626704989"/>
    <n v="0.20797926922296409"/>
    <n v="183.89562302610466"/>
    <n v="0.41553176172753625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81.376854051061684"/>
    <n v="0.21649919139817964"/>
    <n v="1.3362212505386879"/>
    <n v="1.7987012177056512"/>
    <n v="235.98392589499997"/>
    <n v="53.321472304354629"/>
    <n v="379.40624394129293"/>
    <n v="0"/>
    <n v="0"/>
    <n v="124.16422204700007"/>
    <n v="28.055381746707056"/>
    <n v="1985.295342762"/>
    <n v="1.1934389746293081"/>
    <n v="-14.172959132999608"/>
    <n v="-414.23708212099916"/>
    <n v="-2084.002936938999"/>
    <n v="-3.2024344243567011"/>
    <n v="-493.70614157885103"/>
    <n v="-0.98303269843637708"/>
    <n v="1.8677372929702649"/>
    <n v="0.14073984379056359"/>
    <n v="-8.51992217521556E-3"/>
    <n v="-1.3831694559781149"/>
    <n v="13.938539314000394"/>
    <n v="-1710.3081044480002"/>
    <n v="8.3790032185277405E-3"/>
    <n v="-1.1566103407281361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520.2962500000003"/>
    <n v="2173.4854480150002"/>
    <n v="1.3065674353731194"/>
    <n v="21449.099700991999"/>
    <n v="21449.09970099199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76.572486613239107"/>
    <n v="195.20390645500001"/>
    <n v="43.183874608882107"/>
    <n v="635.10722229105988"/>
    <n v="77.39"/>
    <n v="17.120559299625548"/>
    <n v="98.671758436417093"/>
    <n v="73.536417635999968"/>
    <n v="272.59390645500002"/>
    <n v="3168.2715981939991"/>
    <n v="1.904572446251436"/>
    <n v="20635.308125003998"/>
    <n v="20635.308125003998"/>
    <n v="2818.6504947289991"/>
    <n v="1.6944014745875706"/>
    <n v="18843.672824177997"/>
    <n v="11.327671550495918"/>
    <n v="2751.7821400259991"/>
    <n v="1.6542042812768398"/>
    <n v="18427.651300753001"/>
    <n v="11.077584679466787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14.792914226141704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220.07100755376351"/>
    <n v="-0.59800501087831681"/>
    <n v="194.39833212373978"/>
    <n v="0.48920206635749897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154.91757811824829"/>
    <n v="0.42096180236378106"/>
    <n v="1.7571830529024688"/>
    <n v="1.7571830529024692"/>
    <n v="480.56374252099999"/>
    <n v="106.31244412819181"/>
    <n v="431.43773261601609"/>
    <n v="0"/>
    <n v="0"/>
    <n v="219.70960490599987"/>
    <n v="48.605133990056487"/>
    <n v="3868.544945620999"/>
    <n v="2.3255342486152171"/>
    <n v="-1695.0594976059988"/>
    <n v="-2109.2965797269981"/>
    <n v="-2109.2965797269981"/>
    <n v="-374.98858567201182"/>
    <n v="-479.36018904715127"/>
    <n v="1.514801773854435E-2"/>
    <n v="0.16265087372441878"/>
    <n v="0.16265087372441878"/>
    <n v="-1.0189668132420977"/>
    <n v="-1.2679809865449698"/>
    <n v="-1628.1911429029988"/>
    <n v="-1693.2750563019979"/>
    <n v="-0.97876961993136713"/>
    <n v="-1.01789411551583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635.2174999999988"/>
    <n v="1680.9850145109999"/>
    <n v="0.9329783685265991"/>
    <n v="1680.9850145109999"/>
    <n v="21365.106502374998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4.438166421101073"/>
    <n v="244.34436211400001"/>
    <n v="52.714756559751528"/>
    <n v="52.714756559751528"/>
    <n v="18.416"/>
    <n v="3.9730605953226585"/>
    <n v="3.9730605953226585"/>
    <n v="82.276729549000009"/>
    <n v="262.76036211400003"/>
    <n v="1351.0469917869998"/>
    <n v="0.74985654679788127"/>
    <n v="1351.0469917869998"/>
    <n v="20323.954023822997"/>
    <n v="1339.3446989189997"/>
    <n v="0.74336155367554024"/>
    <n v="18817.739718083001"/>
    <n v="11.250311013808204"/>
    <n v="1268.3506476309997"/>
    <n v="0.70395851701905932"/>
    <n v="18350.504783447999"/>
    <n v="10.972712025475357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5.316228696495905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71.180699228029795"/>
    <n v="0.18312182172871794"/>
    <n v="241.08324196442044"/>
    <n v="0.61066075390797236"/>
    <n v="400.9320740120001"/>
    <n v="0.22252485838519875"/>
    <n v="52.945668927"/>
    <n v="52.945668927"/>
    <n v="2697.0873046289998"/>
    <n v="-0.81019419448382968"/>
    <n v="-0.81019419448382968"/>
    <n v="-0.13910534112725836"/>
    <n v="11.422477785993864"/>
    <n v="2.9385844245870089E-2"/>
    <n v="2.9385844245870089E-2"/>
    <n v="1.6188831923314526"/>
    <n v="45.870092392000004"/>
    <n v="9.8959956877967468"/>
    <n v="396.61167148535031"/>
    <n v="0"/>
    <n v="0"/>
    <n v="7.0755765349999962"/>
    <n v="1.5264820981971177"/>
    <n v="1403.9926607139998"/>
    <n v="0.77924239104375137"/>
    <n v="276.99235379700013"/>
    <n v="276.99235379700013"/>
    <n v="-1655.9348260769975"/>
    <n v="59.758221442035932"/>
    <n v="-377.484313430057"/>
    <n v="-2.5705238778828217"/>
    <n v="-2.5705238778828217"/>
    <n v="-0.34958490829014521"/>
    <n v="0.15373597748284784"/>
    <n v="-1.0082224384234801"/>
    <n v="347.98640508500011"/>
    <n v="-1188.6998914419974"/>
    <n v="0.19313901413932869"/>
    <n v="-0.73062345009063168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512.6452499999996"/>
    <n v="1797.5913346409998"/>
    <n v="0.99769707415195841"/>
    <n v="3478.5763491519997"/>
    <n v="21699.203304589995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132070716394111"/>
    <n v="141.99358092599999"/>
    <n v="31.46570870511038"/>
    <n v="84.180465264861908"/>
    <n v="13.272"/>
    <n v="2.9410687667061799"/>
    <n v="6.914129362028838"/>
    <n v="25.836217364999975"/>
    <n v="155.26558092599998"/>
    <n v="1730.6692180939999"/>
    <n v="0.96055403803005113"/>
    <n v="3081.7162098809995"/>
    <n v="20334.044225219997"/>
    <n v="1487.9307577729999"/>
    <n v="0.82582961708997182"/>
    <n v="18777.258028863995"/>
    <n v="11.157351902460871"/>
    <n v="1470.5328903539998"/>
    <n v="0.81617347273395413"/>
    <n v="18300.301861828997"/>
    <n v="10.874711496472029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3.8553589868381524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14.829908587873128"/>
    <n v="3.7143036121907252E-2"/>
    <n v="319.79212260305957"/>
    <n v="0.80234736684331076"/>
    <n v="84.319983965999853"/>
    <n v="4.6799180477924925E-2"/>
    <n v="56.095149533000011"/>
    <n v="109.04081846000001"/>
    <n v="2608.7040110490002"/>
    <n v="-0.61174035154070228"/>
    <n v="-0.74247900346973084"/>
    <n v="-0.18978170251179272"/>
    <n v="12.430657945691614"/>
    <n v="3.1133865347858818E-2"/>
    <n v="6.0519709593728904E-2"/>
    <n v="1.5631653931985328"/>
    <n v="31.768387825000001"/>
    <n v="7.039859343031674"/>
    <n v="380.76231120855192"/>
    <n v="0"/>
    <n v="0"/>
    <n v="24.32676170800001"/>
    <n v="5.390798602659939"/>
    <n v="1786.764367627"/>
    <n v="0.99168790337790991"/>
    <n v="10.826967013999848"/>
    <n v="287.81932081100001"/>
    <n v="-1243.544931678998"/>
    <n v="2.3992506421815119"/>
    <n v="-275.30686307378289"/>
    <n v="-1.0269620681484035"/>
    <n v="-1.4980156105594875"/>
    <n v="-0.57403296087138944"/>
    <n v="6.0091707740484342E-3"/>
    <n v="-0.76081802635522189"/>
    <n v="28.224834432999845"/>
    <n v="-766.58876464399805"/>
    <n v="1.5665315130066117E-2"/>
    <n v="-0.47817762036638062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23.7776190476197"/>
    <n v="1692.1851979160001"/>
    <n v="0.9391946814325387"/>
    <n v="5170.7615470679993"/>
    <n v="21794.264285761994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494963552632726"/>
    <n v="142.76355605500001"/>
    <n v="32.271865439234062"/>
    <n v="116.45233070409597"/>
    <n v="0"/>
    <n v="0"/>
    <n v="6.914129362028838"/>
    <n v="102.73382167900002"/>
    <n v="142.76355605500001"/>
    <n v="1746.2922186570001"/>
    <n v="0.96922509782590449"/>
    <n v="4828.0084285379999"/>
    <n v="20482.405549510997"/>
    <n v="1663.4122368660001"/>
    <n v="0.92322514569820779"/>
    <n v="19031.123710303"/>
    <n v="11.233243273900214"/>
    <n v="1594.3152233410001"/>
    <n v="0.88487500075811842"/>
    <n v="18547.841347355999"/>
    <n v="10.949986725865019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15.619459085711377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12.230954039830005"/>
    <n v="-3.0030416393365626E-2"/>
    <n v="307.76273083278426"/>
    <n v="0.77280187603926132"/>
    <n v="14.989992783999952"/>
    <n v="8.319728546723611E-3"/>
    <n v="213.93007477500004"/>
    <n v="322.97089323500006"/>
    <n v="2603.0691260990002"/>
    <n v="-2.566386256284936E-2"/>
    <n v="-0.49770458018540031"/>
    <n v="-0.20425800174566211"/>
    <n v="48.359138545724711"/>
    <n v="0.11873522394273957"/>
    <n v="0.17925493353646849"/>
    <n v="1.5499114995754317"/>
    <n v="174.64071949699996"/>
    <n v="39.477734763393862"/>
    <n v="376.65293179488407"/>
    <n v="0"/>
    <n v="0"/>
    <n v="39.289355278000073"/>
    <n v="8.881403782330846"/>
    <n v="1960.2222934320002"/>
    <n v="1.087960321768644"/>
    <n v="-268.03709551600008"/>
    <n v="19.782225294999932"/>
    <n v="-1291.2103898479986"/>
    <n v="-60.590092585554714"/>
    <n v="-280.83331417758092"/>
    <n v="0.21629579351877282"/>
    <n v="-1.0247803169877887"/>
    <n v="-0.56221708256030278"/>
    <n v="-0.1487656403361052"/>
    <n v="-0.7771096235361703"/>
    <n v="-198.94008199100008"/>
    <n v="-807.92802690099836"/>
    <n v="-0.11041549539601596"/>
    <n v="-0.4938530755009759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33.2267499999998"/>
    <n v="1970.9655661520001"/>
    <n v="1.0939230406319393"/>
    <n v="7141.7271132199994"/>
    <n v="21762.071112311001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5.225506925401461"/>
    <n v="134.75677739600002"/>
    <n v="30.396996362976477"/>
    <n v="146.84932706707244"/>
    <n v="66.39"/>
    <n v="14.975548002366448"/>
    <n v="21.889677364395286"/>
    <n v="88.012684687999965"/>
    <n v="201.146777396"/>
    <n v="1674.5142174589998"/>
    <n v="0.92938695419242801"/>
    <n v="6502.5226459969999"/>
    <n v="20524.744902147999"/>
    <n v="1596.4617795519998"/>
    <n v="0.88606637991641024"/>
    <n v="19105.540718071999"/>
    <n v="11.20434878494687"/>
    <n v="1582.2012122729998"/>
    <n v="0.87815149627415745"/>
    <n v="18621.572211588002"/>
    <n v="10.921337472322183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3.2167466459954932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66.870332922402454"/>
    <n v="0.16453608643951148"/>
    <n v="284.06572833457875"/>
    <n v="0.714324990259394"/>
    <n v="310.71191597200021"/>
    <n v="0.17245097008176427"/>
    <n v="194.105438556"/>
    <n v="517.07633179100003"/>
    <n v="2632.9155964820002"/>
    <n v="0.18170374935976241"/>
    <n v="-0.3594586037336196"/>
    <n v="-0.18786279392447014"/>
    <n v="43.784234261421439"/>
    <n v="0.1077321771597101"/>
    <n v="0.28698711069617855"/>
    <n v="1.5589011620434354"/>
    <n v="168.24564874299998"/>
    <n v="37.951058727821668"/>
    <n v="393.99104382509773"/>
    <n v="0"/>
    <n v="0"/>
    <n v="25.85978981300002"/>
    <n v="5.8331755335997695"/>
    <n v="1868.6196560149999"/>
    <n v="1.0371191313521382"/>
    <n v="102.34591013700023"/>
    <n v="122.12813543200016"/>
    <n v="-1395.5893863189985"/>
    <n v="23.086098660981019"/>
    <n v="-308.21443317562318"/>
    <n v="-0.50491737151405447"/>
    <n v="-1.2064443184480593"/>
    <n v="-0.47617775124767703"/>
    <n v="5.6803909279801355E-2"/>
    <n v="-0.84457617178404132"/>
    <n v="116.60647741600023"/>
    <n v="-911.62087983499828"/>
    <n v="6.4718792922054166E-2"/>
    <n v="-0.56156485915935828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21.6336842105266"/>
    <n v="2684.6358159880001"/>
    <n v="1.4900234815104412"/>
    <n v="9826.3629292080004"/>
    <n v="22456.843992804002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7.03135800655485"/>
    <n v="518.213994963"/>
    <n v="117.19966690445683"/>
    <n v="264.04899397152928"/>
    <n v="44.17"/>
    <n v="9.9895204249346268"/>
    <n v="31.879197789329915"/>
    <n v="87.734810234000022"/>
    <n v="562.38399496299996"/>
    <n v="1715.1886391870005"/>
    <n v="0.95196202493783388"/>
    <n v="8217.7112851840011"/>
    <n v="20624.472542486998"/>
    <n v="1625.1924596660006"/>
    <n v="0.90201244893429355"/>
    <n v="19228.873963269998"/>
    <n v="11.203534696012662"/>
    <n v="1597.4637953470005"/>
    <n v="0.88662251756998089"/>
    <n v="18737.718507817"/>
    <n v="10.917481883602779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6.2711355800499549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219.2509027292007"/>
    <n v="0.53806145657260729"/>
    <n v="414.11906157848171"/>
    <n v="1.0273187434294504"/>
    <n v="997.17584111999963"/>
    <n v="0.55345138793692006"/>
    <n v="272.31311538200003"/>
    <n v="789.38944717300001"/>
    <n v="2727.8119270130001"/>
    <n v="0.53487797454280828"/>
    <n v="-0.19831729031122391"/>
    <n v="-0.16264527557495023"/>
    <n v="61.586539010325318"/>
    <n v="0.15113891196192544"/>
    <n v="0.43812602265810402"/>
    <n v="1.6033878791233478"/>
    <n v="204.54899713499995"/>
    <n v="46.260955055014186"/>
    <n v="420.49097349169409"/>
    <n v="0"/>
    <n v="0"/>
    <n v="67.764118247000084"/>
    <n v="15.325583955311128"/>
    <n v="1987.5017545690005"/>
    <n v="1.1031009368997593"/>
    <n v="697.13406141899964"/>
    <n v="819.26219685099977"/>
    <n v="-895.44047669599922"/>
    <n v="157.66436371887545"/>
    <n v="-197.479839431367"/>
    <n v="2.5390183222589178"/>
    <n v="-3.0762160388692941"/>
    <n v="-0.67667390852287612"/>
    <n v="0.38692254461068198"/>
    <n v="-0.57606913569389706"/>
    <n v="724.86272573799965"/>
    <n v="-404.28502124299916"/>
    <n v="0.40231247597499464"/>
    <n v="-0.29001632328401572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04.7650000000003"/>
    <n v="1779.2311088030001"/>
    <n v="0.98750680273356628"/>
    <n v="11605.594038011001"/>
    <n v="22727.924784994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4.389354404150943"/>
    <n v="136.99586712600001"/>
    <n v="31.101742573326838"/>
    <n v="295.1507365448561"/>
    <n v="22.06"/>
    <n v="5.0082126969316176"/>
    <n v="36.88741048626153"/>
    <n v="80.516457525999954"/>
    <n v="159.05586712600001"/>
    <n v="2013.6530035140004"/>
    <n v="1.117615372998249"/>
    <n v="10231.364288698001"/>
    <n v="21179.648657633996"/>
    <n v="1847.4694018970004"/>
    <n v="1.0253803416481295"/>
    <n v="19679.198149327996"/>
    <n v="11.389036195513611"/>
    <n v="1822.1290628740003"/>
    <n v="1.0113159758414738"/>
    <n v="19179.590128312997"/>
    <n v="11.099070920950375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5.7529377896437142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53.220068428395216"/>
    <n v="-0.13010857026468278"/>
    <n v="349.61928480012529"/>
    <n v="0.86734952523227749"/>
    <n v="-209.08155568800026"/>
    <n v="-0.11604420445802689"/>
    <n v="165.87081996500001"/>
    <n v="955.26026713800002"/>
    <n v="2750.7915464870002"/>
    <n v="0.16081899651649567"/>
    <n v="-0.15280524897625936"/>
    <n v="-0.15533822456688962"/>
    <n v="37.657132665420285"/>
    <n v="9.2061431637528904E-2"/>
    <n v="0.53018745429563285"/>
    <n v="1.6095518001364468"/>
    <n v="94.935003724000012"/>
    <n v="21.552796511051103"/>
    <n v="424.81100457769145"/>
    <n v="0"/>
    <n v="0"/>
    <n v="70.935816240999998"/>
    <n v="16.104336154369186"/>
    <n v="2179.5238234790004"/>
    <n v="1.209676804635778"/>
    <n v="-400.29271467600029"/>
    <n v="418.96948217499948"/>
    <n v="-1202.5154191269992"/>
    <n v="-90.877201093815501"/>
    <n v="-267.18939977468949"/>
    <n v="3.2941673570993322"/>
    <n v="-1.8588754650723591"/>
    <n v="-0.5669547900960703"/>
    <n v="-0.22217000190221167"/>
    <n v="-0.74220227490416901"/>
    <n v="-374.95237565300027"/>
    <n v="-702.90739811199887"/>
    <n v="-0.2081056360955558"/>
    <n v="-0.45223700034093328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267.3069565217393"/>
    <n v="2337.0629295989997"/>
    <n v="1.2971139780419505"/>
    <n v="13942.656967610001"/>
    <n v="23147.49900116999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80.938168708989252"/>
    <n v="215.92799427099999"/>
    <n v="50.600530140208569"/>
    <n v="345.75126668506465"/>
    <n v="0"/>
    <n v="0"/>
    <n v="36.88741048626153"/>
    <n v="129.46001610899998"/>
    <n v="215.92799427099999"/>
    <n v="1933.2570112699998"/>
    <n v="1.0729940818907227"/>
    <n v="12164.621299968001"/>
    <n v="21525.507351714998"/>
    <n v="1722.8222467029998"/>
    <n v="0.95619882099774478"/>
    <n v="19919.571537473996"/>
    <n v="11.454076805645222"/>
    <n v="1651.3194683069999"/>
    <n v="0.91651343120714901"/>
    <n v="19422.564909517998"/>
    <n v="11.16897306813501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6.75594915587735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94.627811508113339"/>
    <n v="0.22411989615122785"/>
    <n v="370.31256018411989"/>
    <n v="0.8930391246255317"/>
    <n v="475.30869672499995"/>
    <n v="0.2638052859418234"/>
    <n v="323.142243173"/>
    <n v="1278.402510311"/>
    <n v="2908.174389879"/>
    <n v="0.94946557238945695"/>
    <n v="-1.153141432691962E-2"/>
    <n v="-8.4779967542507606E-2"/>
    <n v="75.725099334403552"/>
    <n v="0.1793500359818932"/>
    <n v="0.70953749027752611"/>
    <n v="1.6892573530790618"/>
    <n v="206.05538788699999"/>
    <n v="48.286985207868597"/>
    <n v="458.84526574084742"/>
    <n v="0"/>
    <n v="0"/>
    <n v="117.086855286"/>
    <n v="27.438114126534952"/>
    <n v="2256.3992544429998"/>
    <n v="1.2523441178726158"/>
    <n v="80.663675155999954"/>
    <n v="499.63315733099944"/>
    <n v="-1286.1827404239989"/>
    <n v="18.902712173709791"/>
    <n v="-285.0939868504671"/>
    <n v="-0.50913901274206286"/>
    <n v="-2.5445533077435742"/>
    <n v="-0.52948929605653583"/>
    <n v="4.4769860169334624E-2"/>
    <n v="-0.79621822845352974"/>
    <n v="152.16645355199995"/>
    <n v="-789.17611246799879"/>
    <n v="8.4455249959930229E-2"/>
    <n v="-0.51111449094332406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267.8544999999995"/>
    <n v="1604.0229955969999"/>
    <n v="0.89026299734538439"/>
    <n v="15546.679963207"/>
    <n v="23177.705380617001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5.577870112488625"/>
    <n v="129.337901085"/>
    <n v="30.305133664936331"/>
    <n v="376.05640035000096"/>
    <n v="0"/>
    <n v="0"/>
    <n v="36.88741048626153"/>
    <n v="107.86036197500005"/>
    <n v="129.337901085"/>
    <n v="1822.4246027969996"/>
    <n v="1.0114800060694735"/>
    <n v="13987.045902765001"/>
    <n v="21851.279225185001"/>
    <n v="1696.8950327349996"/>
    <n v="0.94180872853440323"/>
    <n v="20196.961834585996"/>
    <n v="11.542565506839766"/>
    <n v="1642.7552977119997"/>
    <n v="0.91176015509788466"/>
    <n v="19664.740921165001"/>
    <n v="11.23879002664885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12.68546878132795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51.173630028858703"/>
    <n v="-0.12121700872408908"/>
    <n v="301.71874341140966"/>
    <n v="0.72543587402352916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55.66781788296673"/>
    <n v="0.13186256988541162"/>
    <n v="0.84140006016293767"/>
    <n v="1.7681557728384265"/>
    <n v="149.187232935"/>
    <n v="34.956026016116532"/>
    <n v="483.91307491558928"/>
    <n v="0"/>
    <n v="0"/>
    <n v="88.394914121999989"/>
    <n v="20.711791866850195"/>
    <n v="2060.0067498539997"/>
    <n v="1.1433425759548852"/>
    <n v="-455.9837542569997"/>
    <n v="43.649403073999736"/>
    <n v="-1731.2240913509986"/>
    <n v="-106.84144791182543"/>
    <n v="-389.46512491550652"/>
    <n v="40.671261833940129"/>
    <n v="-1.1305215010338843"/>
    <n v="-0.33979974341147823"/>
    <n v="-0.2530795786095007"/>
    <n v="-1.0427198988148971"/>
    <n v="-401.84401923399969"/>
    <n v="-1199.0031779299986"/>
    <n v="-0.22303100517298219"/>
    <n v="-0.7389444186239813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334.3785714285705"/>
    <n v="2327.5078221570002"/>
    <n v="1.291810713304087"/>
    <n v="17874.187785364"/>
    <n v="23667.801479471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3.06692232463712"/>
    <n v="365.02848912100001"/>
    <n v="84.217029755361224"/>
    <n v="460.27343010536219"/>
    <n v="0"/>
    <n v="0"/>
    <n v="36.88741048626153"/>
    <n v="81.702570426000079"/>
    <n v="365.02848912100001"/>
    <n v="1867.2502377070005"/>
    <n v="1.036359078378555"/>
    <n v="15854.296140472001"/>
    <n v="22175.065740565002"/>
    <n v="1735.0664279000005"/>
    <n v="0.9629945723569231"/>
    <n v="20489.310853964002"/>
    <n v="11.638286002831338"/>
    <n v="1668.1127769870004"/>
    <n v="0.92583403406748355"/>
    <n v="19962.310289270998"/>
    <n v="11.340736609137304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15.447116538076809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106.1876753184259"/>
    <n v="0.25545163492553208"/>
    <n v="341.79752870268635"/>
    <n v="0.80418382495659446"/>
    <n v="527.21123536299979"/>
    <n v="0.29261217321497168"/>
    <n v="292.72380044300002"/>
    <n v="1808.708457811"/>
    <n v="3135.4273017320002"/>
    <n v="0.36184337087890928"/>
    <n v="0.13301379852909689"/>
    <n v="1.9580220992967634E-2"/>
    <n v="67.535356134459903"/>
    <n v="0.16246722689890394"/>
    <n v="1.0038672870618417"/>
    <n v="1.8014100720600912"/>
    <n v="194.78149021000004"/>
    <n v="44.938735045887306"/>
    <n v="490.45772918551182"/>
    <n v="0"/>
    <n v="0"/>
    <n v="97.942310232999972"/>
    <n v="22.59662108857259"/>
    <n v="2159.9740381500005"/>
    <n v="1.1988263052774588"/>
    <n v="167.53378400699972"/>
    <n v="211.18318708099946"/>
    <n v="-1642.6915628259992"/>
    <n v="38.652319183966007"/>
    <n v="-368.58018395260444"/>
    <n v="1.1206471085155214"/>
    <n v="-1.8268016372360349"/>
    <n v="-0.4302429524379926"/>
    <n v="9.2984408026628149E-2"/>
    <n v="-0.99722624710349617"/>
    <n v="234.48743491999971"/>
    <n v="-1115.6909981329991"/>
    <n v="0.13014494631606774"/>
    <n v="-0.69967685340946484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574.266304347826"/>
    <n v="2034.723694497"/>
    <n v="1.1293100036626191"/>
    <n v="19908.911479860999"/>
    <n v="24053.519311504999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4.209252615071314"/>
    <n v="138.975383534"/>
    <n v="30.382005394374247"/>
    <n v="490.65543549973643"/>
    <n v="0"/>
    <n v="0"/>
    <n v="36.88741048626153"/>
    <n v="108.992174087"/>
    <n v="138.975383534"/>
    <n v="1838.2170359380002"/>
    <n v="1.0202451041398106"/>
    <n v="17692.513176410001"/>
    <n v="22485.931969424"/>
    <n v="1743.7995186010003"/>
    <n v="0.96784160230905147"/>
    <n v="20799.677315941"/>
    <n v="11.744434717211128"/>
    <n v="1708.4031611030002"/>
    <n v="0.94819595669937007"/>
    <n v="20251.886438107998"/>
    <n v="11.436019944614609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7.7381497147107217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42.959164483322894"/>
    <n v="0.10906489952280855"/>
    <n v="357.38525435322572"/>
    <n v="0.84011709442482219"/>
    <n v="231.90301605699977"/>
    <n v="0.12871054513248997"/>
    <n v="285.59587469899992"/>
    <n v="2094.3043325099998"/>
    <n v="3154.725827879"/>
    <n v="7.246983964330167E-2"/>
    <n v="0.12435809213494586"/>
    <n v="-1.0266322180104703E-2"/>
    <n v="62.435340598238"/>
    <n v="0.15851109375422476"/>
    <n v="1.1623783808160664"/>
    <n v="1.7998393745780272"/>
    <n v="203.04056162799998"/>
    <n v="44.387569091683737"/>
    <n v="494.38163188221193"/>
    <n v="0"/>
    <n v="0"/>
    <n v="82.555313070999944"/>
    <n v="18.047771506554259"/>
    <n v="2123.8129106370002"/>
    <n v="1.1787561978940355"/>
    <n v="-89.089216140000133"/>
    <n v="122.09397094099933"/>
    <n v="-1587.1384857979992"/>
    <n v="-19.476176114915109"/>
    <n v="-355.5129719807295"/>
    <n v="-0.38407215352618751"/>
    <n v="-1.305186003756357"/>
    <n v="-0.45367919666879586"/>
    <n v="-4.9446194231416198E-2"/>
    <n v="-0.95972228015320449"/>
    <n v="-53.692858642000132"/>
    <n v="-1039.3476079649993"/>
    <n v="-2.9800548621734781E-2"/>
    <n v="-0.65130750755668654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641.8834999999981"/>
    <n v="2056.4375578609997"/>
    <n v="1.1413616071218251"/>
    <n v="21965.349037722001"/>
    <n v="24138.834485736996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8.018493949923581"/>
    <n v="132.08309167499999"/>
    <n v="28.454633054664136"/>
    <n v="519.11006855440053"/>
    <n v="0"/>
    <n v="0"/>
    <n v="36.88741048626153"/>
    <n v="90.813163086000003"/>
    <n v="132.08309167499999"/>
    <n v="1956.0839186229998"/>
    <n v="1.085663445743978"/>
    <n v="19648.597095033001"/>
    <n v="22816.868693226999"/>
    <n v="1724.2180372359999"/>
    <n v="0.95697351105330253"/>
    <n v="21001.263092576999"/>
    <n v="11.78609419680155"/>
    <n v="1708.1411307599999"/>
    <n v="0.94805052491990349"/>
    <n v="20465.506806714999"/>
    <n v="11.485655363465375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3.463444628888253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21.619163694651096"/>
    <n v="5.5698161377846944E-2"/>
    <n v="300.82999842117181"/>
    <n v="0.68783598657970502"/>
    <n v="116.43054571399992"/>
    <n v="6.4621147511245966E-2"/>
    <n v="368.66737337100011"/>
    <n v="2462.9717058809997"/>
    <n v="3163.245053308"/>
    <n v="2.3654780616481297E-2"/>
    <n v="0.10804179308935202"/>
    <n v="8.9383021506278082E-2"/>
    <n v="79.421935809246449"/>
    <n v="0.204617341360845"/>
    <n v="1.3669957221769111"/>
    <n v="1.7879575245406925"/>
    <n v="215.700804482"/>
    <n v="46.468379588156424"/>
    <n v="487.52853916601373"/>
    <n v="0"/>
    <n v="0"/>
    <n v="152.96656888900011"/>
    <n v="32.953556221090032"/>
    <n v="2324.751291994"/>
    <n v="1.2902807871048232"/>
    <n v="-268.3137341330002"/>
    <n v="-146.21976319200087"/>
    <n v="-1841.279260798"/>
    <n v="-57.802772114595356"/>
    <n v="-410.11330967096814"/>
    <n v="17.931384167211203"/>
    <n v="-0.64701430774058544"/>
    <n v="-0.11646992997884809"/>
    <n v="-0.14891917998299806"/>
    <n v="-1.1001215379609872"/>
    <n v="-252.23682765700019"/>
    <n v="-1305.5229749359999"/>
    <n v="-0.13999619384959905"/>
    <n v="-0.79968270462481317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629.9038095238093"/>
    <n v="2729.4965304900002"/>
    <n v="1.5149220236543097"/>
    <n v="24694.845568212"/>
    <n v="24694.84556821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79.395584841277184"/>
    <n v="236.895451452"/>
    <n v="51.16638729398678"/>
    <n v="570.27645584838729"/>
    <n v="0"/>
    <n v="0"/>
    <n v="36.88741048626153"/>
    <n v="130.69846926400001"/>
    <n v="236.895451452"/>
    <n v="3284.0142716850005"/>
    <n v="1.8226898223158969"/>
    <n v="22932.611366718003"/>
    <n v="22932.611366718003"/>
    <n v="3020.4916362150007"/>
    <n v="1.676429792399954"/>
    <n v="21203.104234062997"/>
    <n v="11.768122514613932"/>
    <n v="2962.6674120450007"/>
    <n v="1.6443362580366292"/>
    <n v="20676.392078734003"/>
    <n v="11.475787340225166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12.489292769118519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119.76873905119707"/>
    <n v="-0.30776779866158704"/>
    <n v="401.1322669237382"/>
    <n v="0.97807319879643484"/>
    <n v="-496.69351702500035"/>
    <n v="-0.27567426429826214"/>
    <n v="830.67995415299993"/>
    <n v="3293.6516600339996"/>
    <n v="3293.6516600339996"/>
    <n v="0.18622243329001509"/>
    <n v="0.1267712380122723"/>
    <n v="0.1267712380122723"/>
    <n v="179.41624455442764"/>
    <n v="0.46104303233117527"/>
    <n v="1.8280387545080865"/>
    <n v="1.8280387545080869"/>
    <n v="472.14796739199994"/>
    <n v="101.97792153279333"/>
    <n v="483.19401657061525"/>
    <n v="0"/>
    <n v="0"/>
    <n v="358.53198676099998"/>
    <n v="77.438323021634318"/>
    <n v="4114.6942258380004"/>
    <n v="2.2837328546470719"/>
    <n v="-1385.1976953480003"/>
    <n v="-1531.417458540001"/>
    <n v="-1531.417458540001"/>
    <n v="-299.18498360562467"/>
    <n v="-334.30970760458104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56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4753.5238095238092"/>
    <n v="1832.895121606"/>
    <n v="0.97247512525763768"/>
    <n v="1832.895121606"/>
    <n v="24846.75567530699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8.192977947547689"/>
    <n v="217.409102308"/>
    <n v="45.736407561989104"/>
    <n v="45.736407561989104"/>
    <n v="0"/>
    <n v="0"/>
    <n v="0"/>
    <n v="106.74784200799996"/>
    <n v="217.409102308"/>
    <n v="1545.886143102"/>
    <n v="0.82019740405546315"/>
    <n v="1545.886143102"/>
    <n v="23127.450518033005"/>
    <n v="1423.0431616420001"/>
    <n v="0.75502087410886076"/>
    <n v="21286.802696785999"/>
    <n v="11.779781835047253"/>
    <n v="1364.7359411360001"/>
    <n v="0.72408494062494488"/>
    <n v="20772.777372239001"/>
    <n v="11.49591376383105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12.266104650444783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60.378151031655719"/>
    <n v="0.15227772120217439"/>
    <n v="390.32971872736414"/>
    <n v="0.94722909826989121"/>
    <n v="345.31619900999999"/>
    <n v="0.18321365468609024"/>
    <n v="69.263806791999997"/>
    <n v="69.263806791999997"/>
    <n v="3309.9697978990002"/>
    <n v="0.30820533946787965"/>
    <n v="0.30820533946787965"/>
    <n v="0.22723865564830348"/>
    <n v="14.571044464577659"/>
    <n v="3.6749145323084216E-2"/>
    <n v="3.6749145323084216E-2"/>
    <n v="1.835402055585301"/>
    <n v="45.851716745999994"/>
    <n v="9.6458371901145998"/>
    <n v="482.9438580729331"/>
    <n v="0"/>
    <n v="0"/>
    <n v="23.412090046000003"/>
    <n v="4.9252072744630562"/>
    <n v="1615.149949894"/>
    <n v="0.85694654937854742"/>
    <n v="217.74517171199997"/>
    <n v="217.74517171199997"/>
    <n v="-1590.6646406250013"/>
    <n v="45.807106567078058"/>
    <n v="-348.26082247953894"/>
    <n v="-0.21389464825596138"/>
    <n v="-0.21389464825596138"/>
    <n v="-3.9415914457590628E-2"/>
    <n v="0.11552857587909017"/>
    <n v="-0.88817295731540946"/>
    <n v="276.05239221799997"/>
    <n v="-1076.6393160780012"/>
    <n v="0.14646450936300601"/>
    <n v="-0.6043048860992063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4760.0457499999993"/>
    <n v="1930.551442508"/>
    <n v="1.0242884242194246"/>
    <n v="3763.446564114"/>
    <n v="24979.715783173997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85.598800972028499"/>
    <n v="288.35147585499999"/>
    <n v="60.577458915179548"/>
    <n v="106.31386647716866"/>
    <n v="0"/>
    <n v="0"/>
    <n v="0"/>
    <n v="119.10273291700003"/>
    <n v="288.35147585499999"/>
    <n v="2031.2142501810001"/>
    <n v="1.0776968682414767"/>
    <n v="3577.1003932829999"/>
    <n v="23427.995550120006"/>
    <n v="1952.3685503460001"/>
    <n v="1.0358638790435546"/>
    <n v="21751.240489359003"/>
    <n v="11.989816097000837"/>
    <n v="1756.254571034"/>
    <n v="0.93181211724438306"/>
    <n v="21058.499052919004"/>
    <n v="11.611552408341479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41.2000198342631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21.14744541541436"/>
    <n v="-5.3408444022051998E-2"/>
    <n v="354.35236472407666"/>
    <n v="0.85667761812593202"/>
    <n v="95.451171638999909"/>
    <n v="5.0643317777119473E-2"/>
    <n v="263.99010063399999"/>
    <n v="333.25390742599996"/>
    <n v="3517.8647490000003"/>
    <n v="3.7061127892831127"/>
    <n v="2.056230796252223"/>
    <n v="0.34851049950485291"/>
    <n v="55.459572134154385"/>
    <n v="0.14006464590067852"/>
    <n v="0.17681379122376273"/>
    <n v="1.9443328361381202"/>
    <n v="220.58772052800001"/>
    <n v="46.341512689872786"/>
    <n v="522.24551141977418"/>
    <n v="0"/>
    <n v="0"/>
    <n v="43.402380105999981"/>
    <n v="9.1180594442815988"/>
    <n v="2295.204350815"/>
    <n v="1.2177615141421552"/>
    <n v="-364.65290830700008"/>
    <n v="-146.9077365950001"/>
    <n v="-1966.1445159460013"/>
    <n v="-76.607017549568738"/>
    <n v="-427.26709067128922"/>
    <n v="-34.680060891982428"/>
    <n v="-1.5104165216603676"/>
    <n v="0.58108039835068159"/>
    <n v="-0.19347308992273052"/>
    <n v="-1.0876552180121883"/>
    <n v="-168.53892899500008"/>
    <n v="-1273.4030795060012"/>
    <n v="-8.9421328123559046E-2"/>
    <n v="-0.70939152935283145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4765.0093181818183"/>
    <n v="1888.5530510630001"/>
    <n v="1.0020054302283068"/>
    <n v="5651.9996151770001"/>
    <n v="25176.083636321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6.283783135251916"/>
    <n v="156.36985620299998"/>
    <n v="32.816275008390946"/>
    <n v="139.13014148555959"/>
    <n v="0"/>
    <n v="0"/>
    <n v="0"/>
    <n v="111.82289489900006"/>
    <n v="156.36985620299998"/>
    <n v="1964.8233786620003"/>
    <n v="1.0424720098546902"/>
    <n v="5541.9237719450002"/>
    <n v="23646.526710125007"/>
    <n v="1807.1747846880003"/>
    <n v="0.95882874278263586"/>
    <n v="21895.003037181003"/>
    <n v="12.025419694085263"/>
    <n v="1740.9463837030003"/>
    <n v="0.92369008602901403"/>
    <n v="21205.130213281005"/>
    <n v="11.650367493612375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13.898902722454853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6.006333357623451"/>
    <n v="-4.046657962638335E-2"/>
    <n v="350.57698540628314"/>
    <n v="0.84624145489291425"/>
    <n v="-10.041926614000204"/>
    <n v="-5.32792287276165E-3"/>
    <n v="232.00552916699996"/>
    <n v="565.25943659299992"/>
    <n v="3535.9402033920005"/>
    <n v="8.4492348310590382E-2"/>
    <n v="0.750186931494492"/>
    <n v="0.3583735322046615"/>
    <n v="48.689417727209438"/>
    <n v="0.12309466230640233"/>
    <n v="0.29990845353016504"/>
    <n v="1.9486922745017832"/>
    <n v="168.91107145999999"/>
    <n v="35.448214301593701"/>
    <n v="518.21599095797399"/>
    <n v="0"/>
    <n v="0"/>
    <n v="63.094457706999975"/>
    <n v="13.241203425615732"/>
    <n v="2196.8289078290004"/>
    <n v="1.1655666721610927"/>
    <n v="-308.27585676600017"/>
    <n v="-455.18359336100025"/>
    <n v="-2006.3832771960015"/>
    <n v="-64.695751084832878"/>
    <n v="-431.37274917056737"/>
    <n v="0.15012385197107214"/>
    <n v="-24.009726487952314"/>
    <n v="0.55387789083093808"/>
    <n v="-0.16356124193278568"/>
    <n v="-1.1024508196088689"/>
    <n v="-242.04745578100017"/>
    <n v="-1316.5104532960013"/>
    <n v="-0.12842258517916397"/>
    <n v="-0.72739861913597936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4962.6759999999986"/>
    <n v="2233.7868660610002"/>
    <n v="1.1851753746107117"/>
    <n v="7885.7864812380003"/>
    <n v="25438.90493623000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8.106962429947082"/>
    <n v="137.55850835199999"/>
    <n v="27.7186155920717"/>
    <n v="166.84875707763129"/>
    <n v="0"/>
    <n v="0"/>
    <n v="0"/>
    <n v="150.80751953200001"/>
    <n v="137.55850835199999"/>
    <n v="1937.4762485199997"/>
    <n v="1.0279625032840267"/>
    <n v="7479.4000204650001"/>
    <n v="23909.488741186007"/>
    <n v="1799.4852360189998"/>
    <n v="0.95474891589188127"/>
    <n v="22098.026493648002"/>
    <n v="12.094102230060734"/>
    <n v="1783.7417939479999"/>
    <n v="0.94639595252834363"/>
    <n v="21406.670794956004"/>
    <n v="11.718611949866562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3.172369518179305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59.707830521476843"/>
    <n v="0.15721287132668482"/>
    <n v="343.41448300535768"/>
    <n v="0.8389182397800875"/>
    <n v="312.05405961200051"/>
    <n v="0.16556583469022262"/>
    <n v="268.16568078800003"/>
    <n v="833.42511738099995"/>
    <n v="3610.0004456240003"/>
    <n v="0.38154645631236872"/>
    <n v="0.61180287346408013"/>
    <n v="0.37110374918495026"/>
    <n v="54.036507881634854"/>
    <n v="0.14228007426066375"/>
    <n v="0.44218852779082879"/>
    <n v="1.983240171602737"/>
    <n v="173.638341887"/>
    <n v="34.988853168532472"/>
    <n v="515.25378539868473"/>
    <n v="0"/>
    <n v="0"/>
    <n v="94.527338901000036"/>
    <n v="19.047654713102379"/>
    <n v="2205.6419293079998"/>
    <n v="1.1702425775446907"/>
    <n v="28.144936753000479"/>
    <n v="-427.03865660799977"/>
    <n v="-2080.5842505800015"/>
    <n v="5.67132263984199"/>
    <n v="-448.78752519170638"/>
    <n v="-0.72500184213198482"/>
    <n v="-4.4966443653417691"/>
    <n v="0.49082837041899752"/>
    <n v="1.493279706602108E-2"/>
    <n v="-1.144321931822649"/>
    <n v="43.888378824000483"/>
    <n v="-1389.2285518880012"/>
    <n v="2.3285760429558888E-2"/>
    <n v="-0.76883165162847467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069.1372222222217"/>
    <n v="2646.1948248070003"/>
    <n v="1.4039857564002347"/>
    <n v="10531.981306045"/>
    <n v="25400.463945049003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42.10041053558643"/>
    <n v="499.10288574200001"/>
    <n v="98.459138875550494"/>
    <n v="265.3078959531818"/>
    <n v="127.47884999999999"/>
    <n v="25.148036916648209"/>
    <n v="25.148036916648209"/>
    <n v="93.744744596999993"/>
    <n v="626.58173574199998"/>
    <n v="2014.3969675559999"/>
    <n v="1.0687741596617788"/>
    <n v="9493.7969880210003"/>
    <n v="24208.697069555001"/>
    <n v="1769.0529633199999"/>
    <n v="0.93860253203392041"/>
    <n v="22241.886997301997"/>
    <n v="12.130692313160363"/>
    <n v="1736.9735850359998"/>
    <n v="0.9215822469956878"/>
    <n v="21546.180584645001"/>
    <n v="11.753571679292268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6.3283704657608304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124.63617171011029"/>
    <n v="0.33521159673845591"/>
    <n v="248.7997519862673"/>
    <n v="0.63606837994593635"/>
    <n v="663.8772355350003"/>
    <n v="0.35223188177668846"/>
    <n v="247.42930285400001"/>
    <n v="1080.8544202349999"/>
    <n v="3585.1166330960004"/>
    <n v="-9.1379412604101318E-2"/>
    <n v="0.36922836263622272"/>
    <n v="0.3142829230979145"/>
    <n v="48.81093014592556"/>
    <n v="0.13127801991994018"/>
    <n v="0.57346654771076888"/>
    <n v="1.9633792795607516"/>
    <n v="152.72492555100001"/>
    <n v="30.128386519402223"/>
    <n v="499.12121686307279"/>
    <n v="0"/>
    <n v="0"/>
    <n v="94.704377303000001"/>
    <n v="18.682543626523341"/>
    <n v="2261.8262704099998"/>
    <n v="1.2000521795817187"/>
    <n v="384.36855439700031"/>
    <n v="-42.67010221099946"/>
    <n v="-2393.3497576020004"/>
    <n v="75.825241564184722"/>
    <n v="-530.62664734639714"/>
    <n v="-0.44864470742596141"/>
    <n v="-1.0520835727255702"/>
    <n v="1.6728183725098003"/>
    <n v="0.20393357681851576"/>
    <n v="-1.3273108996148153"/>
    <n v="416.44793268100034"/>
    <n v="-1697.6433449450003"/>
    <n v="0.22095386185674834"/>
    <n v="-0.95019026574672116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136.5576190476186"/>
    <n v="2176.1483012119998"/>
    <n v="1.1545942082851182"/>
    <n v="12708.129607257"/>
    <n v="25797.381137458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9.15593845357431"/>
    <n v="327.91874749600004"/>
    <n v="63.840176985457475"/>
    <n v="329.1480729386393"/>
    <n v="128.50014999999999"/>
    <n v="25.016783521222433"/>
    <n v="50.164820437870645"/>
    <n v="104.26686983199997"/>
    <n v="456.418897496"/>
    <n v="2109.3853955309996"/>
    <n v="1.119171960552904"/>
    <n v="11603.182383552001"/>
    <n v="24304.429461571999"/>
    <n v="1873.8539120079997"/>
    <n v="0.99420654041448808"/>
    <n v="22268.271507412992"/>
    <n v="12.099518511926721"/>
    <n v="1848.3923407849998"/>
    <n v="0.98069745068400349"/>
    <n v="21572.443862556"/>
    <n v="11.722953154134798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4.9569328549108906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12.997596957430567"/>
    <n v="3.5422247732214106E-2"/>
    <n v="315.01741737209306"/>
    <n v="0.80159919794283319"/>
    <n v="92.224476904000113"/>
    <n v="4.8931337462698843E-2"/>
    <n v="223.67106257899999"/>
    <n v="1304.5254828139998"/>
    <n v="3642.9168757100006"/>
    <n v="0.34846540594781095"/>
    <n v="0.36562309528733272"/>
    <n v="0.3243158611427035"/>
    <n v="43.544934013700676"/>
    <n v="0.11867266273666199"/>
    <n v="0.69213921044743087"/>
    <n v="1.9899905106598847"/>
    <n v="151.46070195700003"/>
    <n v="29.486810659992695"/>
    <n v="507.05523101201442"/>
    <n v="0"/>
    <n v="0"/>
    <n v="72.210360621999968"/>
    <n v="14.058123353707977"/>
    <n v="2333.0564581099998"/>
    <n v="1.2378446232895661"/>
    <n v="-156.90815689799987"/>
    <n v="-199.57825910899933"/>
    <n v="-2149.9651998240001"/>
    <n v="-30.547337056270106"/>
    <n v="-470.29678330885184"/>
    <n v="-0.60801645609512922"/>
    <n v="-1.4763551227476692"/>
    <n v="0.78788992276276137"/>
    <n v="-8.3250415004447881E-2"/>
    <n v="-1.1883913127170516"/>
    <n v="-131.44658567499988"/>
    <n v="-1454.1375549669999"/>
    <n v="-6.9741325273963151E-2"/>
    <n v="-0.81182595492512832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151.6581818181821"/>
    <n v="2170.085056034"/>
    <n v="1.1513772456534666"/>
    <n v="14878.214663291001"/>
    <n v="25630.403263893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4.198958151461923"/>
    <n v="145.61451615700003"/>
    <n v="28.265562468977336"/>
    <n v="357.41363540761665"/>
    <n v="0"/>
    <n v="0"/>
    <n v="50.164820437870645"/>
    <n v="133.59999005000003"/>
    <n v="145.61451615700003"/>
    <n v="2270.6238144860008"/>
    <n v="1.2047198731537179"/>
    <n v="13873.806198038001"/>
    <n v="24641.796264788001"/>
    <n v="1996.3576270790008"/>
    <n v="1.0592030665407692"/>
    <n v="22541.806887788996"/>
    <n v="12.202522757469746"/>
    <n v="1856.5904996260008"/>
    <n v="0.98504712975281938"/>
    <n v="21777.714893875003"/>
    <n v="11.791486852680467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7.130512646642984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9.515805378321421"/>
    <n v="-5.3342627500251406E-2"/>
    <n v="200.87380048565831"/>
    <n v="0.52413667429135391"/>
    <n v="39.22836900099918"/>
    <n v="2.0813309287698541E-2"/>
    <n v="286.77915658799998"/>
    <n v="1591.3046394019998"/>
    <n v="3606.5537891250005"/>
    <n v="-0.11252965947114624"/>
    <n v="0.24476025865662554"/>
    <n v="0.24014357656008989"/>
    <n v="55.667349514789933"/>
    <n v="0.15215578509469366"/>
    <n v="0.8442949955421245"/>
    <n v="1.9627962597726856"/>
    <n v="216.948239554"/>
    <n v="42.112312559804217"/>
    <n v="500.88055836395"/>
    <n v="0"/>
    <n v="0"/>
    <n v="69.830917033999981"/>
    <n v="13.555036954985717"/>
    <n v="2557.4029710740006"/>
    <n v="1.3568756582484114"/>
    <n v="-387.3179150400008"/>
    <n v="-586.8961741490001"/>
    <n v="-2617.9467900200007"/>
    <n v="-75.18315489311135"/>
    <n v="-564.38265037567294"/>
    <n v="-5.8016398247531518"/>
    <n v="-2.1746541748433046"/>
    <n v="1.0354392169474895"/>
    <n v="-0.20549841259494506"/>
    <n v="-1.4386595854813311"/>
    <n v="-247.5507875870008"/>
    <n v="-1853.8547961060005"/>
    <n v="-0.13134247580699512"/>
    <n v="-1.0276236806920538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62.0709523809528"/>
    <n v="1938.667023795"/>
    <n v="1.0285942902974021"/>
    <n v="16816.881687085999"/>
    <n v="25965.047292091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6.870520860644319"/>
    <n v="334.90676548600004"/>
    <n v="63.645429435812396"/>
    <n v="421.05906484342904"/>
    <n v="0"/>
    <n v="0"/>
    <n v="50.164820437870645"/>
    <n v="122.212078953"/>
    <n v="334.90676548600004"/>
    <n v="2154.6904558440001"/>
    <n v="1.1432093665579381"/>
    <n v="16028.496653882001"/>
    <n v="24974.062117835001"/>
    <n v="2008.6625584350002"/>
    <n v="1.0657316668521866"/>
    <n v="22853.574413488997"/>
    <n v="12.326445695787529"/>
    <n v="1800.5444138030002"/>
    <n v="0.95531088151447707"/>
    <n v="21935.504009966004"/>
    <n v="11.8350375790970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39.55061543551249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41.052930301377828"/>
    <n v="-0.11461507626053605"/>
    <n v="210.99450021313913"/>
    <n v="0.53073860675490703"/>
    <n v="-7.9052874170000962"/>
    <n v="-4.1942909228263776E-3"/>
    <n v="311.42469313400005"/>
    <n v="1902.7293325359999"/>
    <n v="3680.3963352019996"/>
    <n v="0.31080848031600627"/>
    <n v="0.25511120662622844"/>
    <n v="0.20366818902004913"/>
    <n v="59.182914094514125"/>
    <n v="0.16523191310501478"/>
    <n v="1.0095269086471392"/>
    <n v="1.9961656029922887"/>
    <n v="209.92603130700002"/>
    <n v="39.89418485739229"/>
    <n v="505.81871720522577"/>
    <n v="0"/>
    <n v="0"/>
    <n v="101.49866182700003"/>
    <n v="19.288729237121835"/>
    <n v="2466.115148978"/>
    <n v="1.3084412796629528"/>
    <n v="-527.44812518300023"/>
    <n v="-1114.3442993320004"/>
    <n v="-2689.4111609460015"/>
    <n v="-100.23584439589196"/>
    <n v="-557.77704685973947"/>
    <n v="0.15672569528808711"/>
    <n v="-26.529428144591794"/>
    <n v="0.55347373825375823"/>
    <n v="-0.2798469893655508"/>
    <n v="-1.4654269962373814"/>
    <n v="-319.32998055100018"/>
    <n v="-1771.3407574230014"/>
    <n v="-0.16942620402784117"/>
    <n v="-0.97401887954691269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506.5976190476194"/>
    <n v="2165.9943171030004"/>
    <n v="1.1492068313141919"/>
    <n v="18982.876004188998"/>
    <n v="25803.53378703699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6.098507301760527"/>
    <n v="219.65416787300001"/>
    <n v="39.889271573649097"/>
    <n v="460.94833641707817"/>
    <n v="0"/>
    <n v="0"/>
    <n v="50.164820437870645"/>
    <n v="89.257738867"/>
    <n v="219.65416787300001"/>
    <n v="2023.0527199800003"/>
    <n v="1.0733666231494623"/>
    <n v="18051.549373862003"/>
    <n v="25129.864600108001"/>
    <n v="1868.3729287650003"/>
    <n v="0.99129850721447577"/>
    <n v="22986.880914354006"/>
    <n v="12.354749630645081"/>
    <n v="1807.5884746320003"/>
    <n v="0.95904823334451628"/>
    <n v="22074.979707610997"/>
    <n v="11.86825177837409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11.038477538787886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25.95824264125589"/>
    <n v="7.5840208164729514E-2"/>
    <n v="130.76506753596917"/>
    <n v="0.35112717999410442"/>
    <n v="203.72605125600006"/>
    <n v="0.10809048203468906"/>
    <n v="383.59698211199998"/>
    <n v="2286.3263146479999"/>
    <n v="3771.2695168709997"/>
    <n v="0.31044001728412596"/>
    <n v="0.26406569548253223"/>
    <n v="0.20279284255379237"/>
    <n v="69.661342384109787"/>
    <n v="0.2035242054116872"/>
    <n v="1.2130511140588265"/>
    <n v="2.037222581505072"/>
    <n v="280.01687131400001"/>
    <n v="50.851159043363992"/>
    <n v="511.73114120270236"/>
    <n v="0"/>
    <n v="0"/>
    <n v="103.58011079799996"/>
    <n v="18.810183340745791"/>
    <n v="2406.6497020920006"/>
    <n v="1.2768908285611498"/>
    <n v="-240.65538498899991"/>
    <n v="-1354.9996843210004"/>
    <n v="-3097.6003299420008"/>
    <n v="-43.703099742853901"/>
    <n v="-640.13246578655924"/>
    <n v="-2.4364588397224116"/>
    <n v="-7.416228976605459"/>
    <n v="0.88568590722719365"/>
    <n v="-0.1276839972469577"/>
    <n v="-1.6860954015109673"/>
    <n v="-179.87093085599992"/>
    <n v="-2185.699123199001"/>
    <n v="-9.5433723376998153E-2"/>
    <n v="-1.1995975492399786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650.5972727272729"/>
    <n v="2145.2125293100003"/>
    <n v="1.1381806839646549"/>
    <n v="21128.088533498998"/>
    <n v="25914.022621849996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1.651625065443589"/>
    <n v="161.39139082600002"/>
    <n v="28.561828606147348"/>
    <n v="489.51016502322551"/>
    <n v="84.811900000000009"/>
    <n v="15.009369081981198"/>
    <n v="65.174189519851836"/>
    <n v="102.16521362799992"/>
    <n v="246.20329082600003"/>
    <n v="1936.3398166460001"/>
    <n v="1.0273595491291561"/>
    <n v="19987.889190508002"/>
    <n v="25227.987380816001"/>
    <n v="1843.2626341630003"/>
    <n v="0.97797579354663655"/>
    <n v="23086.344029916007"/>
    <n v="12.364883821882666"/>
    <n v="1824.5371504540003"/>
    <n v="0.96804065492317637"/>
    <n v="22191.113696962002"/>
    <n v="11.888096476597898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3.3138945858659832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36.96471409706168"/>
    <n v="0.11082113483549857"/>
    <n v="124.77061714970796"/>
    <n v="0.35288341530679435"/>
    <n v="227.59819637300012"/>
    <n v="0.12075627345895881"/>
    <n v="424.79687040800002"/>
    <n v="2711.1231850559998"/>
    <n v="3910.4705125800006"/>
    <n v="0.48740548460550825"/>
    <n v="0.29452207254269958"/>
    <n v="0.23955954524552348"/>
    <n v="75.177339651914508"/>
    <n v="0.2253835393468156"/>
    <n v="1.4384346534056422"/>
    <n v="2.1040950270976624"/>
    <n v="326.32241260000012"/>
    <n v="57.750074346123043"/>
    <n v="525.09364645714174"/>
    <n v="0"/>
    <n v="0"/>
    <n v="98.474457807999897"/>
    <n v="17.427265305791469"/>
    <n v="2361.136687054"/>
    <n v="1.2527430884759718"/>
    <n v="-215.9241577439999"/>
    <n v="-1570.9238420650004"/>
    <n v="-3224.4352715460009"/>
    <n v="-38.212625554852835"/>
    <n v="-658.86891522649705"/>
    <n v="1.4236845613804001"/>
    <n v="-13.866514455690309"/>
    <n v="1.0316029762990615"/>
    <n v="-0.11456240451131704"/>
    <n v="-1.751211611790868"/>
    <n v="-197.1986740349999"/>
    <n v="-2329.2049385920009"/>
    <n v="-0.1046272658878568"/>
    <n v="-1.2744242665061007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638.6973809523806"/>
    <n v="2300.4276812950002"/>
    <n v="1.2205328450835291"/>
    <n v="23428.516214793999"/>
    <n v="26158.01274528399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85.28922887590258"/>
    <n v="336.98818700100003"/>
    <n v="59.763481569227686"/>
    <n v="549.27364659245325"/>
    <n v="28.055799999999998"/>
    <n v="4.9755817885834741"/>
    <n v="70.149771308435305"/>
    <n v="115.87616448500003"/>
    <n v="365.043987001"/>
    <n v="1905.5470584150003"/>
    <n v="1.0110219032569356"/>
    <n v="21893.436248923001"/>
    <n v="25177.450520607999"/>
    <n v="1789.8443172060004"/>
    <n v="0.94963375484433854"/>
    <n v="23151.970309886005"/>
    <n v="12.357544065673702"/>
    <n v="1746.0031729720004"/>
    <n v="0.92637305556709848"/>
    <n v="22228.975739174006"/>
    <n v="11.866419007245094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7.7750482553109102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70.030469131738414"/>
    <n v="0.20951094182659361"/>
    <n v="173.18192258679528"/>
    <n v="0.50669619575554103"/>
    <n v="438.72176711399993"/>
    <n v="0.23277164110383358"/>
    <n v="377.28028096799994"/>
    <n v="3088.4034660239995"/>
    <n v="3919.0834201770003"/>
    <n v="2.3362272387289496E-2"/>
    <n v="0.25393379820385875"/>
    <n v="0.23894398130128214"/>
    <n v="66.909120223840958"/>
    <n v="0.20017276720673194"/>
    <n v="1.638607420612374"/>
    <n v="2.0996504529435498"/>
    <n v="244.79133388099999"/>
    <n v="43.412745416682483"/>
    <n v="522.03801228566783"/>
    <n v="0"/>
    <n v="0"/>
    <n v="132.48894708699996"/>
    <n v="23.496374807158467"/>
    <n v="2282.8273393830004"/>
    <n v="1.2111946704636676"/>
    <n v="17.600341911999976"/>
    <n v="-1553.3235001530004"/>
    <n v="-2938.5211955010009"/>
    <n v="3.1213489078974588"/>
    <n v="-597.94479420400421"/>
    <n v="-1.0655961274918402"/>
    <n v="9.6232117071160523"/>
    <n v="0.59591282977220006"/>
    <n v="9.3381746198616736E-3"/>
    <n v="-1.5929542571880082"/>
    <n v="61.441486145999981"/>
    <n v="-2015.5266247890004"/>
    <n v="3.2598873897101623E-2"/>
    <n v="-1.1018291987593998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802.4785714285717"/>
    <n v="3136.4019166419994"/>
    <n v="1.6640738527757226"/>
    <n v="26564.918131435999"/>
    <n v="26564.918131435999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25.45384081268222"/>
    <n v="361.39938073500002"/>
    <n v="62.28362178096306"/>
    <n v="611.55726837341626"/>
    <n v="220.66257999999999"/>
    <n v="38.029021095664781"/>
    <n v="108.17879240410008"/>
    <n v="145.88126228399977"/>
    <n v="582.06196073499996"/>
    <n v="3445.4144045110002"/>
    <n v="1.828025927449408"/>
    <n v="25338.850653434001"/>
    <n v="25338.850653434001"/>
    <n v="3146.6033785730001"/>
    <n v="1.6694864199500343"/>
    <n v="23278.082052244001"/>
    <n v="12.350600693223784"/>
    <n v="3118.4230057949999"/>
    <n v="1.6545348216703246"/>
    <n v="22384.731332924002"/>
    <n v="11.876617570878791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8566095386823607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53.255257053525284"/>
    <n v="-0.1639520746736855"/>
    <n v="239.69540458446704"/>
    <n v="0.65051191974344258"/>
    <n v="-280.83211509100079"/>
    <n v="-0.14900047639397584"/>
    <n v="660.59117247099994"/>
    <n v="3748.9946384949994"/>
    <n v="3748.9946384949994"/>
    <n v="-0.20475850034858545"/>
    <n v="0.13824867516691164"/>
    <n v="0.13824867516691164"/>
    <n v="113.84637863614931"/>
    <n v="0.35048840253878849"/>
    <n v="1.9890958231511622"/>
    <n v="1.9890958231511626"/>
    <n v="311.321252797"/>
    <n v="53.653149936640375"/>
    <n v="473.71324068951481"/>
    <n v="0"/>
    <n v="0"/>
    <n v="349.26991967399994"/>
    <n v="60.193228699508943"/>
    <n v="4106.0055769820001"/>
    <n v="2.1785143299881966"/>
    <n v="-969.60366034000072"/>
    <n v="-2522.9271604930009"/>
    <n v="-2522.9271604930009"/>
    <n v="-167.10163568967459"/>
    <n v="-465.86144628805414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98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907.2377500000002"/>
    <n v="2104.3460953160002"/>
    <n v="1.0282795679101444"/>
    <n v="2104.3460953160002"/>
    <n v="26836.369105146001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4.978634148422401"/>
    <n v="343.91728193699998"/>
    <n v="58.219644526242398"/>
    <n v="58.219644526242398"/>
    <n v="0"/>
    <n v="0"/>
    <n v="0"/>
    <n v="98.999336147999941"/>
    <n v="343.91728193699998"/>
    <n v="1964.4841594950001"/>
    <n v="0.95993664121514277"/>
    <n v="1964.4841594950001"/>
    <n v="25757.448669827001"/>
    <n v="1861.919277423"/>
    <n v="0.90981875763387099"/>
    <n v="23716.958168025001"/>
    <n v="12.505398576748794"/>
    <n v="1526.0771934630002"/>
    <n v="0.74571098384651169"/>
    <n v="22546.072585251"/>
    <n v="11.898243614100355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56.852643853719947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23.67636816733846"/>
    <n v="6.8342926695001638E-2"/>
    <n v="202.9936217201498"/>
    <n v="0.56657712523626969"/>
    <n v="475.70401978100006"/>
    <n v="0.23245070048236102"/>
    <n v="36.879908792000002"/>
    <n v="36.879908792000002"/>
    <n v="3716.6107404949998"/>
    <n v="-0.46754429910630257"/>
    <n v="-0.46754429910630257"/>
    <n v="0.12285336949422154"/>
    <n v="6.2431732652033514"/>
    <n v="1.8021207044608599E-2"/>
    <n v="1.8021207044608599E-2"/>
    <n v="1.9703678848726869"/>
    <n v="29.458927858999999"/>
    <n v="4.986920978252483"/>
    <n v="469.05432447765276"/>
    <n v="0"/>
    <n v="0"/>
    <n v="7.4209809330000027"/>
    <n v="1.2562522869508683"/>
    <n v="2001.364068287"/>
    <n v="0.97795784825975129"/>
    <n v="102.98202702900008"/>
    <n v="102.98202702900008"/>
    <n v="-2637.6903051760009"/>
    <n v="17.43319490213511"/>
    <n v="-494.23535795299705"/>
    <n v="-0.52705253476201541"/>
    <n v="-0.52705253476201541"/>
    <n v="0.65823155793518118"/>
    <n v="5.0321719650393032E-2"/>
    <n v="-1.403790759636417"/>
    <n v="438.82411098900002"/>
    <n v="-1466.8047224020008"/>
    <n v="0.21442949343775242"/>
    <n v="-0.79663579698798048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792.0097499999993"/>
    <n v="2306.6031194690004"/>
    <n v="1.127111583169311"/>
    <n v="4410.9492147850005"/>
    <n v="27212.420782107001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6.532603530924646"/>
    <n v="111.39789541499999"/>
    <n v="19.233029677652045"/>
    <n v="77.452674203894446"/>
    <n v="0"/>
    <n v="0"/>
    <n v="0"/>
    <n v="447.71988542899999"/>
    <n v="111.39789541499999"/>
    <n v="2220.6561107080001"/>
    <n v="1.0851139511121852"/>
    <n v="4185.140270203"/>
    <n v="25946.890530354005"/>
    <n v="1963.1081615800001"/>
    <n v="0.95926426581803925"/>
    <n v="23727.697779259001"/>
    <n v="12.428798963523276"/>
    <n v="1921.7870177990001"/>
    <n v="0.93907286861049044"/>
    <n v="22711.605032016003"/>
    <n v="11.905504365466465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7.1341633672146374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4.838892279316388"/>
    <n v="4.1997632057125783E-2"/>
    <n v="238.97995941488057"/>
    <n v="0.66198320131544752"/>
    <n v="127.26815254200024"/>
    <n v="6.2189029264674553E-2"/>
    <n v="214.13003094599998"/>
    <n v="251.00993973799999"/>
    <n v="3666.750670807"/>
    <n v="-0.18887098254160217"/>
    <n v="-0.24679070779166334"/>
    <n v="4.2322810122055632E-2"/>
    <n v="36.969901672903781"/>
    <n v="0.1046337083941862"/>
    <n v="0.1226549154387948"/>
    <n v="1.9349369473661946"/>
    <n v="182.79470340800003"/>
    <n v="31.559805887412406"/>
    <n v="454.27261767519241"/>
    <n v="0"/>
    <n v="0"/>
    <n v="31.335327537999945"/>
    <n v="5.4100957854913743"/>
    <n v="2434.7861416539999"/>
    <n v="1.1897476595063714"/>
    <n v="-128.18302218499974"/>
    <n v="-25.200995155999664"/>
    <n v="-2401.2204190540006"/>
    <n v="-22.131009393587391"/>
    <n v="-439.75934979701572"/>
    <n v="-0.64847936417092034"/>
    <n v="-0.8284569911693993"/>
    <n v="0.22128378640502144"/>
    <n v="-6.2636076337060406E-2"/>
    <n v="-1.272953746050747"/>
    <n v="-86.861878403999739"/>
    <n v="-1385.1276718110005"/>
    <n v="-4.2444679129511644E-2"/>
    <n v="-0.74965914799393318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94.6371428571429"/>
    <n v="1934.983097631"/>
    <n v="0.94552107563212062"/>
    <n v="6345.9323124160001"/>
    <n v="27258.850828675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46887812350267"/>
    <n v="170.13176654599999"/>
    <n v="29.875787039284578"/>
    <n v="107.32846124317902"/>
    <n v="27.017807999999999"/>
    <n v="4.7444301229778585"/>
    <n v="4.7444301229778585"/>
    <n v="107.33628480300001"/>
    <n v="197.149574546"/>
    <n v="2068.5652801720003"/>
    <n v="1.0107954281967957"/>
    <n v="6253.7055503749998"/>
    <n v="26050.632431864004"/>
    <n v="1884.4217861590002"/>
    <n v="0.92081451066682152"/>
    <n v="23804.944780730002"/>
    <n v="12.390784731407461"/>
    <n v="1825.1885317400001"/>
    <n v="0.89187043849378156"/>
    <n v="22795.847180053002"/>
    <n v="11.87368471793123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10.401585374635685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23.457540698366387"/>
    <n v="-6.5274352564675023E-2"/>
    <n v="231.5287520741376"/>
    <n v="0.63717542837715591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50.947567763805843"/>
    <n v="0.14176974233104206"/>
    <n v="0.26442465776983681"/>
    <n v="1.9536120273908344"/>
    <n v="187.93566202399998"/>
    <n v="33.002218984177091"/>
    <n v="451.82662235777576"/>
    <n v="0"/>
    <n v="0"/>
    <n v="102.192249702"/>
    <n v="17.945348779628752"/>
    <n v="2358.6931918980004"/>
    <n v="1.1525651705278377"/>
    <n v="-423.71009426700027"/>
    <n v="-448.91108942299991"/>
    <n v="-2516.6546565550007"/>
    <n v="-74.405108462172223"/>
    <n v="-449.46870717435507"/>
    <n v="0.37445111242889717"/>
    <n v="-1.3780162618966973E-2"/>
    <n v="0.25432397945028895"/>
    <n v="-0.20704409489571704"/>
    <n v="-1.3164365990136784"/>
    <n v="-364.47683984800028"/>
    <n v="-1507.5570558780005"/>
    <n v="-0.17810002272267719"/>
    <n v="-0.79933658553744635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567.504047619047"/>
    <n v="2256.5545515949998"/>
    <n v="1.1026555681333099"/>
    <n v="8602.4868640109999"/>
    <n v="27281.618514209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9.797174229009258"/>
    <n v="169.92624759"/>
    <n v="30.521082003105015"/>
    <n v="137.84954324628404"/>
    <n v="0"/>
    <n v="0"/>
    <n v="4.7444301229778585"/>
    <n v="107.31972148999995"/>
    <n v="169.92624759"/>
    <n v="1876.1431719349998"/>
    <n v="0.91676920182903188"/>
    <n v="8129.8487223100001"/>
    <n v="25989.299355279003"/>
    <n v="1767.4340287179998"/>
    <n v="0.86364895175996115"/>
    <n v="23772.893573428999"/>
    <n v="12.29968476727554"/>
    <n v="1744.6634297749997"/>
    <n v="0.85252219761325443"/>
    <n v="22756.768815880001"/>
    <n v="11.779810963016139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4.089911520178937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68.327095302729703"/>
    <n v="0.18588636630427779"/>
    <n v="240.14801685539049"/>
    <n v="0.66584892335474888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50.340570168396845"/>
    <n v="0.13695336564256042"/>
    <n v="0.40137802341239726"/>
    <n v="1.9482853187727309"/>
    <n v="173.31122575600003"/>
    <n v="31.129070454850748"/>
    <n v="447.96683964409402"/>
    <n v="0"/>
    <n v="0"/>
    <n v="106.96010241600001"/>
    <n v="19.21149971354609"/>
    <n v="2156.4145001070001"/>
    <n v="1.0537225674715924"/>
    <n v="100.14005148799993"/>
    <n v="-348.77103793499998"/>
    <n v="-2444.6595418200013"/>
    <n v="17.986525134332862"/>
    <n v="-437.15350467986428"/>
    <n v="2.5580130226202829"/>
    <n v="-0.18327993838938461"/>
    <n v="0.1749870456524445"/>
    <n v="4.8933000661717359E-2"/>
    <n v="-1.282436395417982"/>
    <n v="122.91065043099992"/>
    <n v="-1428.5347842710009"/>
    <n v="6.0059754808424001E-2"/>
    <n v="-0.76256259115858127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19.4034090909099"/>
    <n v="2503.5869280660004"/>
    <n v="1.2233668645796634"/>
    <n v="11106.073792077001"/>
    <n v="27139.010617468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70.330795841001375"/>
    <n v="169.51257126200002"/>
    <n v="30.165581454388455"/>
    <n v="168.01512470067249"/>
    <n v="126.3381974"/>
    <n v="22.48249292720535"/>
    <n v="27.22692305018321"/>
    <n v="99.366345250999913"/>
    <n v="295.85076866200001"/>
    <n v="2089.3681252820002"/>
    <n v="1.0209606479905482"/>
    <n v="10219.216847592001"/>
    <n v="26064.270513005002"/>
    <n v="1883.4349994380002"/>
    <n v="0.92033232162703016"/>
    <n v="23887.275609546999"/>
    <n v="12.281414556868652"/>
    <n v="1820.3315003450002"/>
    <n v="0.88949707122530175"/>
    <n v="22840.126731189004"/>
    <n v="11.747725787245754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11.229572696438373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73.712238226906592"/>
    <n v="0.20240621658911517"/>
    <n v="189.22408337218678"/>
    <n v="0.53304354320540814"/>
    <n v="477.3223018770002"/>
    <n v="0.23324146699084353"/>
    <n v="470.21550394600007"/>
    <n v="1291.624683582"/>
    <n v="3959.7649018419993"/>
    <n v="0.90040346281644323"/>
    <n v="0.19500337825437608"/>
    <n v="0.1045009987366754"/>
    <n v="83.677121878329444"/>
    <n v="0.22976876108853034"/>
    <n v="0.63114678450092754"/>
    <n v="2.0467760599413212"/>
    <n v="303.36091412600001"/>
    <n v="53.984541069828055"/>
    <n v="471.82299419451988"/>
    <n v="0"/>
    <n v="0"/>
    <n v="166.85458982000006"/>
    <n v="29.692580808501393"/>
    <n v="2559.5836292280001"/>
    <n v="1.2507294090790786"/>
    <n v="-55.996701161999852"/>
    <n v="-404.76773909699983"/>
    <n v="-2885.0247973790015"/>
    <n v="-9.964883651422852"/>
    <n v="-522.94362989547187"/>
    <n v="-1.1456849175652462"/>
    <n v="8.485980068560961"/>
    <n v="0.20543384359736505"/>
    <n v="-2.736254449941521E-2"/>
    <n v="-1.5137325167359128"/>
    <n v="7.1067979310001448"/>
    <n v="-1837.8759190210012"/>
    <n v="3.472705902313166E-3"/>
    <n v="-0.98004374711301645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39.0154545454552"/>
    <n v="2120.2597852710001"/>
    <n v="1.0360557232997958"/>
    <n v="13226.333577348001"/>
    <n v="27083.122101526998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9.315327000732069"/>
    <n v="172.634485254"/>
    <n v="30.614295464440357"/>
    <n v="198.62942016511283"/>
    <n v="111.53113999999999"/>
    <n v="19.778477448593943"/>
    <n v="47.005400498777149"/>
    <n v="106.70457494000001"/>
    <n v="284.16562525400002"/>
    <n v="2015.4368392459999"/>
    <n v="0.98483444658795838"/>
    <n v="12234.653686838001"/>
    <n v="25970.321956719999"/>
    <n v="1780.2316888409998"/>
    <n v="0.8699024727234711"/>
    <n v="23793.65338638"/>
    <n v="12.157110489177635"/>
    <n v="1768.8164500799999"/>
    <n v="0.86432446594650636"/>
    <n v="22760.550840484004"/>
    <n v="11.631352802508257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2.0243318808070456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8.588873690797442"/>
    <n v="5.1221276711837488E-2"/>
    <n v="194.81536010555365"/>
    <n v="0.54884257218503163"/>
    <n v="116.23818478600019"/>
    <n v="5.6799283488802352E-2"/>
    <n v="393.31358946200004"/>
    <n v="1684.938273044"/>
    <n v="4129.4074287250005"/>
    <n v="0.75844646565794704"/>
    <n v="0.29161008753114537"/>
    <n v="0.13354423655911263"/>
    <n v="69.748627687296164"/>
    <n v="0.19219097501375645"/>
    <n v="0.82333775951468402"/>
    <n v="2.1202943722184155"/>
    <n v="237.98669741800001"/>
    <n v="42.203590207607157"/>
    <n v="484.53977374213434"/>
    <n v="0"/>
    <n v="0"/>
    <n v="155.32689204400003"/>
    <n v="27.545037479688993"/>
    <n v="2408.7504287080001"/>
    <n v="1.1770254216017149"/>
    <n v="-288.49064343699985"/>
    <n v="-693.25838253399968"/>
    <n v="-3016.6072839180015"/>
    <n v="-51.159753996498715"/>
    <n v="-543.55604683570039"/>
    <n v="0.83859557807779761"/>
    <n v="2.4736167437725656"/>
    <n v="0.40309586600050373"/>
    <n v="-0.14096969830191897"/>
    <n v="-1.5714518000333841"/>
    <n v="-277.07540467599983"/>
    <n v="-1983.5047380220012"/>
    <n v="-0.13539169152495409"/>
    <n v="-1.0456941133640072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559.9740476190473"/>
    <n v="2284.9892885099998"/>
    <n v="1.116550078667331"/>
    <n v="15511.322865858001"/>
    <n v="27198.026334003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8344711620313785"/>
    <n v="171.793434225"/>
    <n v="30.898243904315933"/>
    <n v="229.52766406942877"/>
    <n v="15.9079508"/>
    <n v="2.861155585215776"/>
    <n v="49.866556083992926"/>
    <n v="-197.90099707700003"/>
    <n v="187.70138502500001"/>
    <n v="2270.6126700519999"/>
    <n v="1.1095250065801365"/>
    <n v="14505.266356890001"/>
    <n v="25970.310812285996"/>
    <n v="2108.8230356839999"/>
    <n v="1.030467205351254"/>
    <n v="23906.118794984999"/>
    <n v="12.128374627988119"/>
    <n v="1785.7250047289999"/>
    <n v="0.87258675764232541"/>
    <n v="22689.685345587004"/>
    <n v="11.518892430397765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58.111427892970219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2.5857348136645442"/>
    <n v="7.0250720871945062E-3"/>
    <n v="216.91690029753963"/>
    <n v="0.60921027177247755"/>
    <n v="337.47464941299995"/>
    <n v="0.16490551979612311"/>
    <n v="408.60933009700005"/>
    <n v="2093.5476031409999"/>
    <n v="4251.2376022339995"/>
    <n v="0.42482227424926444"/>
    <n v="0.31561710517461905"/>
    <n v="0.17875341691920488"/>
    <n v="73.491229742696234"/>
    <n v="0.19966517215558241"/>
    <n v="1.0230029316702665"/>
    <n v="2.1678037592793045"/>
    <n v="284.11322647200001"/>
    <n v="51.099739681998351"/>
    <n v="493.52720086432851"/>
    <n v="0"/>
    <n v="0"/>
    <n v="124.49610362500005"/>
    <n v="22.39149006069788"/>
    <n v="2679.222000149"/>
    <n v="1.309190178735719"/>
    <n v="-394.23271163900012"/>
    <n v="-1087.4910941729997"/>
    <n v="-3023.5220805170006"/>
    <n v="-70.905494929031676"/>
    <n v="-539.27838687162068"/>
    <n v="1.7853025461745498E-2"/>
    <n v="0.85295311517384254"/>
    <n v="0.15492113592343171"/>
    <n v="-0.19264010006838789"/>
    <n v="-1.5585934875068272"/>
    <n v="-71.134680684000102"/>
    <n v="-1807.0886311190006"/>
    <n v="-3.4759652359459277E-2"/>
    <n v="-0.94911128991647153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517.499772727273"/>
    <n v="2562.3335442820003"/>
    <n v="1.2520731431111425"/>
    <n v="18073.65641014"/>
    <n v="27821.69285448999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62.39759362039763"/>
    <n v="761.61594965500001"/>
    <n v="138.03642610365472"/>
    <n v="367.56409017308351"/>
    <n v="0"/>
    <n v="0"/>
    <n v="49.866556083992926"/>
    <n v="134.41273623699999"/>
    <n v="761.61594965500001"/>
    <n v="1973.653601061"/>
    <n v="0.96441724895949199"/>
    <n v="16478.919957951002"/>
    <n v="25789.273957502995"/>
    <n v="1824.31800518"/>
    <n v="0.89144505947606023"/>
    <n v="23721.77424173"/>
    <n v="11.954088020611996"/>
    <n v="1759.847647025"/>
    <n v="0.85994189933800302"/>
    <n v="22648.988578809003"/>
    <n v="11.423523448221291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11.684705176368793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106.69324285808148"/>
    <n v="0.28765589415165055"/>
    <n v="364.66307345699886"/>
    <n v="1.0114812421846642"/>
    <n v="653.15030137600024"/>
    <n v="0.31915905428970792"/>
    <n v="419.098312652"/>
    <n v="2512.6459157929999"/>
    <n v="4358.9112217519996"/>
    <n v="0.34574528575250163"/>
    <n v="0.32054826339597642"/>
    <n v="0.18435918981338717"/>
    <n v="75.958011765325679"/>
    <n v="0.20479056786567007"/>
    <n v="1.2277934995359363"/>
    <n v="2.2073624140399595"/>
    <n v="313.40273666999997"/>
    <n v="56.801585786941779"/>
    <n v="510.4346017938779"/>
    <n v="0"/>
    <n v="0"/>
    <n v="105.69557598200004"/>
    <n v="19.156425978383908"/>
    <n v="2392.7519137130002"/>
    <n v="1.1692078168251621"/>
    <n v="169.58163056900025"/>
    <n v="-917.90946360399948"/>
    <n v="-2326.4923247650004"/>
    <n v="30.735231092755786"/>
    <n v="-408.30731138297296"/>
    <n v="-1.3215133820224751"/>
    <n v="-0.17627840501876746"/>
    <n v="-0.13494360455221144"/>
    <n v="8.2865326285980478E-2"/>
    <n v="-1.195881171855296"/>
    <n v="234.05198872400024"/>
    <n v="-1253.7066618440001"/>
    <n v="0.11436848642403781"/>
    <n v="-0.66531659946459254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558.0140909090906"/>
    <n v="2603.2254022309999"/>
    <n v="1.2720547716638002"/>
    <n v="20676.881812371001"/>
    <n v="28258.923939618002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6.914037907179249"/>
    <n v="400.75938085199999"/>
    <n v="72.104779566409874"/>
    <n v="439.6688697394934"/>
    <n v="33.360839999999996"/>
    <n v="6.0022949662121796"/>
    <n v="55.868851050205109"/>
    <n v="104.52936744300007"/>
    <n v="434.12022085199999"/>
    <n v="2130.8788707849999"/>
    <n v="1.0412446932549955"/>
    <n v="18609.798828736002"/>
    <n v="25897.100108307997"/>
    <n v="1896.9391560449999"/>
    <n v="0.92693106902497246"/>
    <n v="23750.34046901"/>
    <n v="11.889720582422489"/>
    <n v="1848.9302885"/>
    <n v="0.90347174468430846"/>
    <n v="22690.330392677002"/>
    <n v="11.367946959561083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8.637773629168235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84.984766810611148"/>
    <n v="0.23081007840880485"/>
    <n v="423.68959762635416"/>
    <n v="1.1664511124287396"/>
    <n v="520.35539899100002"/>
    <n v="0.25426940274946891"/>
    <n v="365.21336429000002"/>
    <n v="2877.8592800829997"/>
    <n v="4340.5276039300006"/>
    <n v="-4.7924302534352203E-2"/>
    <n v="0.25872639511043349"/>
    <n v="0.1509460102261031"/>
    <n v="65.709326805658435"/>
    <n v="0.17845992218819784"/>
    <n v="1.406253421724134"/>
    <n v="2.1822981308164708"/>
    <n v="227.87319914700001"/>
    <n v="40.999032283800524"/>
    <n v="500.58247503431448"/>
    <n v="0"/>
    <n v="0"/>
    <n v="137.34016514300001"/>
    <n v="24.710294521857918"/>
    <n v="2496.0922350749997"/>
    <n v="1.2197046154431934"/>
    <n v="107.13316715599996"/>
    <n v="-810.77629644799958"/>
    <n v="-1978.7037726199999"/>
    <n v="19.27544000495271"/>
    <n v="-345.32877163516628"/>
    <n v="-1.4451725323366311"/>
    <n v="-0.40164097023071621"/>
    <n v="-0.36121398442095043"/>
    <n v="5.2350156220606979E-2"/>
    <n v="-1.0158470183877311"/>
    <n v="155.14203470099994"/>
    <n v="-918.69369628700031"/>
    <n v="7.5809480561271E-2"/>
    <n v="-0.49407339552632334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32.5417500000003"/>
    <n v="2133.5261382980002"/>
    <n v="1.0425382690125524"/>
    <n v="22810.407950669"/>
    <n v="28247.237548605997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1.048199205802618"/>
    <n v="283.28251901300001"/>
    <n v="50.29390488104238"/>
    <n v="489.96277462053581"/>
    <n v="120.12840019000001"/>
    <n v="21.327564982540967"/>
    <n v="77.196416032746072"/>
    <n v="109.42186408600006"/>
    <n v="403.41091920300005"/>
    <n v="2114.9638691660002"/>
    <n v="1.0334678969264348"/>
    <n v="20724.762697902002"/>
    <n v="26075.724160828002"/>
    <n v="1908.1621234470001"/>
    <n v="0.93241512323852871"/>
    <n v="23815.239958294002"/>
    <n v="11.844159912114383"/>
    <n v="1773.6505434750002"/>
    <n v="0.86668662466104129"/>
    <n v="22639.443785697997"/>
    <n v="11.266592929298946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23.88115098694119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3.2955404426429653"/>
    <n v="9.0703720861175716E-3"/>
    <n v="390.02042397193543"/>
    <n v="1.0647003496793583"/>
    <n v="153.07384910399998"/>
    <n v="7.4798870663605022E-2"/>
    <n v="565.45216403699999"/>
    <n v="3443.3114441199996"/>
    <n v="4481.1828975589997"/>
    <n v="0.33111188765092914"/>
    <n v="0.27006823706864358"/>
    <n v="0.14594468444219566"/>
    <n v="100.39023040299702"/>
    <n v="0.27630574086840493"/>
    <n v="1.6825591625925389"/>
    <n v="2.2332203323380599"/>
    <n v="420.876588341"/>
    <n v="74.722320227985875"/>
    <n v="517.5547209161773"/>
    <n v="0"/>
    <n v="0"/>
    <n v="144.57557569599999"/>
    <n v="25.667910175011126"/>
    <n v="2680.4160332030001"/>
    <n v="1.3097736377948399"/>
    <n v="-546.88989490500001"/>
    <n v="-1357.6661913529997"/>
    <n v="-2309.6695097810007"/>
    <n v="-97.094689960354032"/>
    <n v="-404.21083604066746"/>
    <n v="1.5327869777007246"/>
    <n v="-0.1357530167927623"/>
    <n v="-0.28369797646035644"/>
    <n v="-0.26723536878228732"/>
    <n v="-1.1685199826587014"/>
    <n v="-412.37831493300001"/>
    <n v="-1133.8733371850005"/>
    <n v="-0.20150687020479988"/>
    <n v="-0.59095299984326644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772.7602272727272"/>
    <n v="2725.3397179019998"/>
    <n v="1.3317254009549213"/>
    <n v="25535.747668570999"/>
    <n v="28672.149585212999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1.38272565401495"/>
    <n v="285.129998753"/>
    <n v="49.392316245171038"/>
    <n v="539.35509086570687"/>
    <n v="165.71934599999997"/>
    <n v="28.707124404211072"/>
    <n v="105.90354043695714"/>
    <n v="134.40882163499998"/>
    <n v="450.84934475299997"/>
    <n v="1982.6970439130002"/>
    <n v="0.96883628798019938"/>
    <n v="22707.459741815004"/>
    <n v="26152.874146326005"/>
    <n v="1875.2034937520002"/>
    <n v="0.91631003217146467"/>
    <n v="23900.599134840002"/>
    <n v="11.81083618944151"/>
    <n v="1854.0028480420003"/>
    <n v="0.90595042884451227"/>
    <n v="22747.443460768001"/>
    <n v="11.24617030257636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6725318349166907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28.64602802667457"/>
    <n v="0.36288911297472187"/>
    <n v="448.63598286687159"/>
    <n v="1.2180785208274867"/>
    <n v="763.84331969899961"/>
    <n v="0.37324871630167422"/>
    <n v="409.467713178"/>
    <n v="3852.7791572979995"/>
    <n v="4513.3703297689999"/>
    <n v="8.5314377224846583E-2"/>
    <n v="0.24749865089940948"/>
    <n v="0.15163925996889338"/>
    <n v="70.931009960108497"/>
    <n v="0.20008461731510094"/>
    <n v="1.8826437799076401"/>
    <n v="2.2331321824464285"/>
    <n v="237.045564211"/>
    <n v="41.062776709676264"/>
    <n v="515.20475220917115"/>
    <n v="0"/>
    <n v="0"/>
    <n v="172.422148967"/>
    <n v="29.86823325043223"/>
    <n v="2392.1647570910004"/>
    <n v="1.1689209052953005"/>
    <n v="333.17496081099961"/>
    <n v="-1024.491230542"/>
    <n v="-1994.0948908820003"/>
    <n v="57.715018066566088"/>
    <n v="-349.61716688199891"/>
    <n v="17.930027750417718"/>
    <n v="-0.34045211416611609"/>
    <n v="-0.3213950969844821"/>
    <n v="0.16280449565962093"/>
    <n v="-1.0150536616189421"/>
    <n v="354.37560652099961"/>
    <n v="-840.93921681000097"/>
    <n v="0.17316409898657328"/>
    <n v="-0.45038777475379477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785.8933333333343"/>
    <n v="2899.8520721770001"/>
    <n v="1.4170001039366722"/>
    <n v="28435.599740747999"/>
    <n v="28435.599740747999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29.01670128456104"/>
    <n v="402.91413122"/>
    <n v="69.637324438519414"/>
    <n v="608.99241530422626"/>
    <n v="10.072743200000001"/>
    <n v="1.7409140852925045"/>
    <n v="107.64445452224965"/>
    <n v="333.48999743100006"/>
    <n v="412.98687441999999"/>
    <n v="3440.3078962249997"/>
    <n v="1.6810914919757416"/>
    <n v="26147.767638040004"/>
    <n v="26147.767638040004"/>
    <n v="3264.8600809999998"/>
    <n v="1.5953596800689882"/>
    <n v="24018.855837266998"/>
    <n v="11.736709449560463"/>
    <n v="3238.3918825459996"/>
    <n v="1.5824261100016785"/>
    <n v="22867.412337518999"/>
    <n v="11.174061590907716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4.5746087819339909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93.40922704785423"/>
    <n v="-0.26409138803906929"/>
    <n v="408.48201287254273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112.34233917194003"/>
    <n v="0.31762005987132386"/>
    <n v="2.2002638397789638"/>
    <n v="2.2002638397789638"/>
    <n v="283.60696746100001"/>
    <n v="49.016971299332624"/>
    <n v="510.56857357186334"/>
    <n v="0"/>
    <n v="0"/>
    <n v="366.39382380500007"/>
    <n v="63.325367872607394"/>
    <n v="4090.3086874909995"/>
    <n v="1.9987115518470651"/>
    <n v="-1190.4566153139997"/>
    <n v="-2214.9478458559997"/>
    <n v="-2214.9478458559997"/>
    <n v="-205.75156621979426"/>
    <n v="-388.26709741211857"/>
    <n v="0.22777652767580814"/>
    <n v="-0.12207221812016933"/>
    <n v="-0.12207221812016933"/>
    <n v="-0.58171144791039309"/>
    <n v="-1.0823246323168609"/>
    <n v="-1163.9884168599997"/>
    <n v="-1063.5043461079997"/>
    <n v="-0.56877787784308342"/>
    <n v="-0.5196767736641138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754.4786363636376"/>
    <n v="2141.1619544939999"/>
    <n v="0.97715393515741411"/>
    <n v="2141.1619544939999"/>
    <n v="28472.415599926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2.806140610463629"/>
    <n v="281.39133539300002"/>
    <n v="48.899536026571553"/>
    <n v="48.899536026571553"/>
    <n v="3.5499154000000002"/>
    <n v="0.61689609508104071"/>
    <n v="0.61689609508104071"/>
    <n v="134.02012994600003"/>
    <n v="284.94125079299999"/>
    <n v="2223.0136734780008"/>
    <n v="1.0145082927466402"/>
    <n v="2223.0136734780008"/>
    <n v="26406.297152023006"/>
    <n v="1917.4748687420008"/>
    <n v="0.87507071084656829"/>
    <n v="24074.411428585998"/>
    <n v="11.70196140277316"/>
    <n v="1599.5485820750009"/>
    <n v="0.72997990094561482"/>
    <n v="22940.883726130996"/>
    <n v="11.15833050800682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55.248495434141283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4.224002582399798"/>
    <n v="-3.7354357589226152E-2"/>
    <n v="370.5816421228044"/>
    <n v="1.0122419231778752"/>
    <n v="236.07456768299915"/>
    <n v="0.10773645231172743"/>
    <n v="379.26472738599995"/>
    <n v="379.26472738599995"/>
    <n v="4845.1647671580004"/>
    <n v="9.2837761753974331"/>
    <n v="9.2837761753974331"/>
    <n v="0.30365139248149875"/>
    <n v="65.907747921654362"/>
    <n v="0.17308360073080695"/>
    <n v="0.17308360073080695"/>
    <n v="2.3553262334651621"/>
    <n v="316.66734352900005"/>
    <n v="55.029719204780655"/>
    <n v="560.61137179839159"/>
    <n v="0"/>
    <n v="0"/>
    <n v="62.597383856999897"/>
    <n v="10.878028716873708"/>
    <n v="2602.2784008640006"/>
    <n v="1.187591893477447"/>
    <n v="-461.1164463700008"/>
    <n v="-461.1164463700008"/>
    <n v="-2779.0463192550005"/>
    <n v="-80.131750504054153"/>
    <n v="-485.83204281830785"/>
    <n v="-5.4776400278094046"/>
    <n v="-5.4776400278094046"/>
    <n v="5.359083050865121E-2"/>
    <n v="-0.21043795832003309"/>
    <n v="-1.3430843102872874"/>
    <n v="-143.1901597030008"/>
    <n v="-1645.5186168000007"/>
    <n v="-6.5347148419079515E-2"/>
    <n v="-0.79945341552094573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76.7468421052636"/>
    <n v="2200.0980520189996"/>
    <n v="1.0040503777634964"/>
    <n v="4341.2600065129991"/>
    <n v="28365.910532475998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150050375071189"/>
    <n v="278.49219285000004"/>
    <n v="49.058413312424399"/>
    <n v="97.957949338995945"/>
    <n v="0"/>
    <n v="0"/>
    <n v="0.61689609508104071"/>
    <n v="108.37839040599999"/>
    <n v="278.49219285000004"/>
    <n v="1980.2066483689998"/>
    <n v="0.90369937445293047"/>
    <n v="4203.2203218470004"/>
    <n v="26165.847689684"/>
    <n v="1948.5753501959998"/>
    <n v="0.88926391924646575"/>
    <n v="24059.878617201997"/>
    <n v="11.631961056201584"/>
    <n v="1911.5777381089997"/>
    <n v="0.87237945977512099"/>
    <n v="22930.674446441"/>
    <n v="11.09163709917145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6.5173968676184906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38.735460602018222"/>
    <n v="0.10035100331056566"/>
    <n v="394.47821044550625"/>
    <n v="1.0705952944313153"/>
    <n v="256.8890157369998"/>
    <n v="0.11723546278191055"/>
    <n v="246.33501989299995"/>
    <n v="625.59974727899987"/>
    <n v="4877.3697561050003"/>
    <n v="0.15039921679701962"/>
    <n v="1.492330574366858"/>
    <n v="0.33016127737737899"/>
    <n v="43.39369479468364"/>
    <n v="0.11241897585108586"/>
    <n v="0.28550257658189282"/>
    <n v="2.363111500922062"/>
    <n v="196.39208054799997"/>
    <n v="34.595884933837652"/>
    <n v="563.64745084481683"/>
    <n v="0"/>
    <n v="0"/>
    <n v="49.942939344999985"/>
    <n v="8.7978098608459838"/>
    <n v="2226.5416682619998"/>
    <n v="1.0161183503040163"/>
    <n v="-26.44361624300015"/>
    <n v="-487.56006261300092"/>
    <n v="-2677.3069133130007"/>
    <n v="-4.6582341926654136"/>
    <n v="-468.35926761738585"/>
    <n v="-0.79370422235141658"/>
    <n v="18.346857518716927"/>
    <n v="0.11497757226625982"/>
    <n v="-1.206797254052018E-2"/>
    <n v="-1.2925162064907469"/>
    <n v="10.55399584399985"/>
    <n v="-1548.102742552001"/>
    <n v="4.8164869308247116E-3"/>
    <n v="-0.75219224946060947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528.5432608695646"/>
    <n v="2254.6683968279999"/>
    <n v="1.0289544384120113"/>
    <n v="6595.9284033409986"/>
    <n v="28685.595831672999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9.45839136995717"/>
    <n v="394.62782733199998"/>
    <n v="71.380074046834963"/>
    <n v="169.33802338583092"/>
    <n v="67.980378000000002"/>
    <n v="12.296255051698303"/>
    <n v="12.913151146779343"/>
    <n v="142.53724662200003"/>
    <n v="462.60820533200001"/>
    <n v="2034.908064797"/>
    <n v="0.92866325175754871"/>
    <n v="6238.1283866440008"/>
    <n v="26132.190474309002"/>
    <n v="1907.265917515"/>
    <n v="0.87041169061488688"/>
    <n v="24082.722748558001"/>
    <n v="11.58155823614965"/>
    <n v="1860.6524064"/>
    <n v="0.84913885988766136"/>
    <n v="22966.138321101"/>
    <n v="11.048905520565331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8.4314273969646631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39.750133382592843"/>
    <n v="0.10029118665446252"/>
    <n v="457.68588452646549"/>
    <n v="1.2361608336504526"/>
    <n v="266.37384314599996"/>
    <n v="0.12156401738168798"/>
    <n v="470.49105823799999"/>
    <n v="1096.0908055169998"/>
    <n v="5057.732902617"/>
    <n v="0.62166768250252669"/>
    <n v="1.025529728795767"/>
    <n v="0.3578269192413297"/>
    <n v="85.102175390049879"/>
    <n v="0.21471621427267706"/>
    <n v="0.50021879085456988"/>
    <n v="2.4360579728636971"/>
    <n v="318.07040219699996"/>
    <n v="57.532407216249553"/>
    <n v="588.17763907688925"/>
    <n v="0"/>
    <n v="0"/>
    <n v="152.42065604100003"/>
    <n v="27.569768173800334"/>
    <n v="2505.3991230349998"/>
    <n v="1.1433794660302259"/>
    <n v="-250.73072620700003"/>
    <n v="-738.2907888200009"/>
    <n v="-2504.3275452530006"/>
    <n v="-45.352042007457044"/>
    <n v="-439.30620116267067"/>
    <n v="-0.40824934406919644"/>
    <n v="0.64462586515505826"/>
    <n v="-4.8982132967240188E-3"/>
    <n v="-0.11442502761821458"/>
    <n v="-1.1998971392132445"/>
    <n v="-204.11721509200004"/>
    <n v="-1387.7431177960007"/>
    <n v="-9.3152196890989108E-2"/>
    <n v="-0.66724442362892133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569.53"/>
    <n v="2364.3265376579998"/>
    <n v="1.0789987069500269"/>
    <n v="8960.2549409989988"/>
    <n v="28793.367817736002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2.05299264533992"/>
    <n v="210.48791242199999"/>
    <n v="37.792760326634387"/>
    <n v="207.1307837124653"/>
    <n v="0"/>
    <n v="0"/>
    <n v="12.913151146779343"/>
    <n v="79.422791706000027"/>
    <n v="210.48791242199999"/>
    <n v="2224.6240156469999"/>
    <n v="1.0152431984757864"/>
    <n v="8462.7524022910002"/>
    <n v="26480.671318021003"/>
    <n v="1965.4245409779999"/>
    <n v="0.89695332034118136"/>
    <n v="24280.713260818"/>
    <n v="11.61486260473087"/>
    <n v="1851.67314898"/>
    <n v="0.84504103034033151"/>
    <n v="23073.148040306001"/>
    <n v="11.041424353292408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20.423876341091617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25.08335928004696"/>
    <n v="6.3755508474240621E-2"/>
    <n v="414.44214850378273"/>
    <n v="1.1140299758204157"/>
    <n v="253.4539140089999"/>
    <n v="0.11566779847509059"/>
    <n v="387.09788963800003"/>
    <n v="1483.1886951549998"/>
    <n v="5164.5594640829995"/>
    <n v="0.3811540843751291"/>
    <n v="0.80566364721205264"/>
    <n v="0.38201469091768936"/>
    <n v="69.502792809806223"/>
    <n v="0.17665839118661683"/>
    <n v="0.67687718204118663"/>
    <n v="2.4757629984077534"/>
    <n v="241.94309891700001"/>
    <n v="43.440487602544565"/>
    <n v="600.48905622458301"/>
    <n v="0"/>
    <n v="0"/>
    <n v="145.15479072100001"/>
    <n v="26.062305207261655"/>
    <n v="2611.721905285"/>
    <n v="1.1919015896624032"/>
    <n v="-247.3953676270001"/>
    <n v="-985.68615644700094"/>
    <n v="-2851.8629643680006"/>
    <n v="-44.41943352975926"/>
    <n v="-501.71215982676279"/>
    <n v="-3.4704937130639104"/>
    <n v="1.8261697481621226"/>
    <n v="0.16656856121766728"/>
    <n v="-0.11290288271237621"/>
    <n v="-1.3617330225873381"/>
    <n v="-133.64397562900012"/>
    <n v="-1644.2977438560006"/>
    <n v="-6.099059271152623E-2"/>
    <n v="-0.78829477114887148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590.9892857142868"/>
    <n v="2905.0983682309998"/>
    <n v="1.3257886899111995"/>
    <n v="11865.353309229999"/>
    <n v="29194.879257900997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557905640082851"/>
    <n v="244.50770624400002"/>
    <n v="43.732458380621367"/>
    <n v="250.86324209308668"/>
    <n v="0"/>
    <n v="0"/>
    <n v="12.913151146779343"/>
    <n v="133.20782035500002"/>
    <n v="244.50770624400002"/>
    <n v="2261.7736789279998"/>
    <n v="1.0321970489720607"/>
    <n v="10724.526081218999"/>
    <n v="26653.076871666999"/>
    <n v="1952.5895178039998"/>
    <n v="0.89109584964589483"/>
    <n v="24349.867779184002"/>
    <n v="11.585626132749736"/>
    <n v="1899.7110414789997"/>
    <n v="0.86696390058073747"/>
    <n v="23152.527581440001"/>
    <n v="11.018891182647842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9.4578031941702108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115.06455412940591"/>
    <n v="0.29359164093913886"/>
    <n v="455.79446440628203"/>
    <n v="1.2052154001704392"/>
    <n v="696.20316562799997"/>
    <n v="0.31772359000429617"/>
    <n v="466.57395322099995"/>
    <n v="1949.7626483759998"/>
    <n v="5160.9179133580001"/>
    <n v="-7.7444292977169038E-3"/>
    <n v="0.50954272797637912"/>
    <n v="0.30333947627982916"/>
    <n v="83.45105479152997"/>
    <n v="0.2129285799586296"/>
    <n v="0.88980576199981631"/>
    <n v="2.4589228172778528"/>
    <n v="372.30837147199998"/>
    <n v="66.590786074889621"/>
    <n v="613.09530122964452"/>
    <n v="0"/>
    <n v="0"/>
    <n v="94.265581748999978"/>
    <n v="16.860268716640352"/>
    <n v="2728.3476321489998"/>
    <n v="1.2451256289306905"/>
    <n v="176.75073608200006"/>
    <n v="-808.93542036500094"/>
    <n v="-2619.1155271240009"/>
    <n v="31.613499337875933"/>
    <n v="-460.13377683746404"/>
    <n v="-4.1564490838604184"/>
    <n v="0.99851752555592155"/>
    <n v="-9.2168798859744605E-2"/>
    <n v="8.0663060980509252E-2"/>
    <n v="-1.2537074171074136"/>
    <n v="229.62921240700007"/>
    <n v="-1421.7753293800006"/>
    <n v="0.10479501004566658"/>
    <n v="-0.68697246700551806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572.091428571428"/>
    <n v="2359.3407100130003"/>
    <n v="1.0767233437561767"/>
    <n v="14224.694019242999"/>
    <n v="29433.960182642997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9.37657325920712"/>
    <n v="269.81765203800001"/>
    <n v="48.423048239030031"/>
    <n v="299.28629033211672"/>
    <n v="40.579722003000001"/>
    <n v="7.2826733952934841"/>
    <n v="20.195824542072828"/>
    <n v="131.89614944600001"/>
    <n v="310.39737404100003"/>
    <n v="2195.646197563"/>
    <n v="1.0020187018824178"/>
    <n v="12920.172278782"/>
    <n v="26833.286229984002"/>
    <n v="2093.157476117"/>
    <n v="0.9552463139927414"/>
    <n v="24662.793566460005"/>
    <n v="11.670969974019007"/>
    <n v="2075.3472489999999"/>
    <n v="0.94711832840206867"/>
    <n v="23459.058380359998"/>
    <n v="11.10168504510340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3.1963271502826331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9.377571159482617"/>
    <n v="7.470464187375897E-2"/>
    <n v="466.58316187496723"/>
    <n v="1.2286987653323607"/>
    <n v="181.50473956700029"/>
    <n v="8.283262746443168E-2"/>
    <n v="320.16735707700002"/>
    <n v="2269.9300054529999"/>
    <n v="5087.771680973"/>
    <n v="-0.18597433280923292"/>
    <n v="0.34718882096028203"/>
    <n v="0.23208275492057817"/>
    <n v="57.459099726058241"/>
    <n v="0.1461135586778502"/>
    <n v="1.0359193206776665"/>
    <n v="2.4128454009419471"/>
    <n v="202.39327809099998"/>
    <n v="36.322677164486073"/>
    <n v="607.21438818652359"/>
    <n v="0"/>
    <n v="0"/>
    <n v="117.77407898600003"/>
    <n v="21.136422561572171"/>
    <n v="2515.8135546399999"/>
    <n v="1.148132260560268"/>
    <n v="-156.47284462699974"/>
    <n v="-965.40826499200068"/>
    <n v="-2487.097728314001"/>
    <n v="-28.081528566575628"/>
    <n v="-437.05555140754097"/>
    <n v="-0.45761553039355318"/>
    <n v="0.39256630617755839"/>
    <n v="-0.17553148479979397"/>
    <n v="-7.1408916804091241E-2"/>
    <n v="-1.1841466356095858"/>
    <n v="-138.66261750999973"/>
    <n v="-1283.3625422140005"/>
    <n v="-6.3280931213418531E-2"/>
    <n v="-0.61486170669398243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550.9911904761912"/>
    <n v="2713.7011405139997"/>
    <n v="1.2384414652655589"/>
    <n v="16938.395159756998"/>
    <n v="29862.672034646999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1.875445743773838"/>
    <n v="279.50283751199999"/>
    <n v="50.351879136746184"/>
    <n v="349.63816946886288"/>
    <n v="0"/>
    <n v="0"/>
    <n v="20.195824542072828"/>
    <n v="174.98704052799997"/>
    <n v="279.50283751199999"/>
    <n v="2260.684922764"/>
    <n v="1.0317001774636509"/>
    <n v="15180.857201545999"/>
    <n v="26823.358482696003"/>
    <n v="2009.6854381109999"/>
    <n v="0.91715249757592221"/>
    <n v="24563.655968887004"/>
    <n v="11.557655266243675"/>
    <n v="1859.64172644"/>
    <n v="0.84867761971943123"/>
    <n v="23532.975102070999"/>
    <n v="11.077775907180509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7.03007562476937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81.609968779492462"/>
    <n v="0.20674128780190812"/>
    <n v="545.60739584079511"/>
    <n v="1.4284149810470743"/>
    <n v="603.05992942099965"/>
    <n v="0.27521616565839907"/>
    <n v="290.9375354309999"/>
    <n v="2560.8675408839999"/>
    <n v="4970.099886306999"/>
    <n v="-0.28798117418920899"/>
    <n v="0.22321916016711008"/>
    <n v="0.16909482633839179"/>
    <n v="52.411817177833036"/>
    <n v="0.13277405617763499"/>
    <n v="1.1686933768553016"/>
    <n v="2.3459542849639994"/>
    <n v="177.53677532100002"/>
    <n v="31.9828962484392"/>
    <n v="588.09754475296438"/>
    <n v="0"/>
    <n v="0"/>
    <n v="113.40076010999988"/>
    <n v="20.42892092939384"/>
    <n v="2551.622458195"/>
    <n v="1.1644742336412859"/>
    <n v="162.07868231899977"/>
    <n v="-803.32958267300091"/>
    <n v="-1930.7863343560011"/>
    <n v="29.198151601659429"/>
    <n v="-336.95190487684982"/>
    <n v="-1.4111243880427042"/>
    <n v="-0.2613000814651214"/>
    <n v="-0.36141153167108653"/>
    <n v="7.39672316242731E-2"/>
    <n v="-0.91753930391692495"/>
    <n v="312.12239398999975"/>
    <n v="-900.10546754000109"/>
    <n v="0.14244210948076405"/>
    <n v="-0.43765994485375914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596.3193181818169"/>
    <n v="2707.996534767"/>
    <n v="1.2358380760438783"/>
    <n v="19646.391694523998"/>
    <n v="30008.335025131997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629846984623214"/>
    <n v="276.92707728300002"/>
    <n v="49.483787743007234"/>
    <n v="399.1219572118701"/>
    <n v="18.095057500000003"/>
    <n v="3.2333854576902321"/>
    <n v="23.42920999976306"/>
    <n v="245.74934460999992"/>
    <n v="295.02213478300001"/>
    <n v="2333.5462508420001"/>
    <n v="1.0649516245588979"/>
    <n v="17514.403452388"/>
    <n v="27183.251132477002"/>
    <n v="2165.7133899710002"/>
    <n v="0.98835838036052515"/>
    <n v="24905.051353678002"/>
    <n v="11.654568587128139"/>
    <n v="1967.9445006140002"/>
    <n v="0.89810334473311837"/>
    <n v="23741.071955660002"/>
    <n v="11.11593735257562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35.339100239414677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66.910099770120823"/>
    <n v="0.17088645148498036"/>
    <n v="505.82425275283452"/>
    <n v="1.311645538380404"/>
    <n v="572.21917328199993"/>
    <n v="0.26114148711238711"/>
    <n v="545.35820514000011"/>
    <n v="3106.2257460239998"/>
    <n v="5096.3597787949993"/>
    <n v="0.30126557105191809"/>
    <n v="0.23623695901603559"/>
    <n v="0.16918182535192661"/>
    <n v="97.449443845741996"/>
    <n v="0.24888304927352881"/>
    <n v="1.4175764261288302"/>
    <n v="2.3900467663718579"/>
    <n v="300.90259991900001"/>
    <n v="53.767946897061613"/>
    <n v="585.06390586308419"/>
    <n v="0"/>
    <n v="0"/>
    <n v="244.4556052210001"/>
    <n v="43.681496948680376"/>
    <n v="2878.9044559820004"/>
    <n v="1.3138346738324269"/>
    <n v="-170.90792121500021"/>
    <n v="-974.23750388800113"/>
    <n v="-2271.2758861400016"/>
    <n v="-30.539344075621177"/>
    <n v="-398.22648004522677"/>
    <n v="-2.0078209570314298"/>
    <n v="6.1365573095673476E-2"/>
    <n v="-2.373377209855021E-2"/>
    <n v="-7.7996597788548422E-2"/>
    <n v="-1.0784012279914539"/>
    <n v="26.860968141999791"/>
    <n v="-1107.2964881220009"/>
    <n v="1.2258437838858294E-2"/>
    <n v="-0.53976999343893861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58.9171428571426"/>
    <n v="2767.9576947770001"/>
    <n v="1.2632023225164069"/>
    <n v="22414.349389300998"/>
    <n v="30173.067317678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244162523597396"/>
    <n v="277.74859956800003"/>
    <n v="49.081580902555309"/>
    <n v="448.20353811442538"/>
    <n v="43.691449599999999"/>
    <n v="7.7208145122161183"/>
    <n v="31.150024511979179"/>
    <n v="132.65501775099995"/>
    <n v="321.44004916800003"/>
    <n v="2118.9782032299995"/>
    <n v="0.96703002099077451"/>
    <n v="19633.381655617999"/>
    <n v="27171.350464922001"/>
    <n v="1984.7110027509996"/>
    <n v="0.90575500952550259"/>
    <n v="24992.823200383998"/>
    <n v="11.63339252762867"/>
    <n v="1867.5322170179995"/>
    <n v="0.85227857288527298"/>
    <n v="23759.673884178002"/>
    <n v="11.06474418077659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20.706927275107148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114.68262834810406"/>
    <n v="0.29617230152563245"/>
    <n v="535.52211429032741"/>
    <n v="1.3770077614972314"/>
    <n v="766.15827728000068"/>
    <n v="0.34964873816586195"/>
    <n v="431.28850184600003"/>
    <n v="3537.51424787"/>
    <n v="5162.4349163509996"/>
    <n v="0.18092201440780964"/>
    <n v="0.22921724225792417"/>
    <n v="0.18935654542936842"/>
    <n v="76.213963017710114"/>
    <n v="0.19682549275753325"/>
    <n v="1.6144019188863636"/>
    <n v="2.4084123369411934"/>
    <n v="301.42940042599997"/>
    <n v="53.266268583994609"/>
    <n v="597.33114216327829"/>
    <n v="0"/>
    <n v="0"/>
    <n v="129.85910142000006"/>
    <n v="22.947694433715498"/>
    <n v="2550.2667050759997"/>
    <n v="1.163855513748308"/>
    <n v="217.6909897010006"/>
    <n v="-756.54651418700053"/>
    <n v="-2160.7180635950012"/>
    <n v="38.468665330393961"/>
    <n v="-379.03325471978553"/>
    <n v="1.0319663413293285"/>
    <n v="-6.6886245316468917E-2"/>
    <n v="9.198662957719872E-2"/>
    <n v="9.9346808768099149E-2"/>
    <n v="-1.0314045754439616"/>
    <n v="334.86977543400059"/>
    <n v="-927.56874738900069"/>
    <n v="0.15282324540832867"/>
    <n v="-0.46275622859188092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42.3221428571433"/>
    <n v="2479.5354445960002"/>
    <n v="1.1315761574989536"/>
    <n v="24893.884833896998"/>
    <n v="30519.076623975998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1.832804120036201"/>
    <n v="269.66973308199999"/>
    <n v="47.79410431632062"/>
    <n v="495.997642430746"/>
    <n v="0"/>
    <n v="0"/>
    <n v="31.150024511979179"/>
    <n v="135.63408818800008"/>
    <n v="269.66973308199999"/>
    <n v="2418.2119088379995"/>
    <n v="1.1035901687894458"/>
    <n v="22051.593564455998"/>
    <n v="27474.598504594"/>
    <n v="2112.1760465939997"/>
    <n v="0.96392574664549491"/>
    <n v="25196.837123530997"/>
    <n v="11.664903151035636"/>
    <n v="1987.7404285689997"/>
    <n v="0.90713753706066313"/>
    <n v="23973.763769272002"/>
    <n v="11.105195093176212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22.05397261525175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10.868492476210827"/>
    <n v="2.7985988709507782E-2"/>
    <n v="543.09506632389525"/>
    <n v="1.3959233781206217"/>
    <n v="185.75915378300061"/>
    <n v="8.4774198294339687E-2"/>
    <n v="471.32988618500008"/>
    <n v="4008.8441340549998"/>
    <n v="5068.3126384990001"/>
    <n v="-0.16645489015378689"/>
    <n v="0.16424093466791589"/>
    <n v="0.13102115096882638"/>
    <n v="83.534735212110618"/>
    <n v="0.21509902699154257"/>
    <n v="1.8295009458779061"/>
    <n v="2.3472056230643306"/>
    <n v="323.46487594000007"/>
    <n v="57.328324712811387"/>
    <n v="579.93714664810398"/>
    <n v="0"/>
    <n v="0"/>
    <n v="147.86501024500001"/>
    <n v="26.206410499299238"/>
    <n v="2889.5417950229994"/>
    <n v="1.3186891957809883"/>
    <n v="-410.00635042699946"/>
    <n v="-1166.5528646140001"/>
    <n v="-2023.8345191170004"/>
    <n v="-72.6662427358998"/>
    <n v="-354.60480749533133"/>
    <n v="-0.25029452135292884"/>
    <n v="-0.14076606455710827"/>
    <n v="-0.12375579685905047"/>
    <n v="-0.18711303828203477"/>
    <n v="-0.95128224494370905"/>
    <n v="-285.57073240199946"/>
    <n v="-800.76116485800026"/>
    <n v="-0.13032482869720288"/>
    <n v="-0.39157418708428393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55.5127272727286"/>
    <n v="2803.2314082930002"/>
    <n v="1.2793000529554481"/>
    <n v="27697.116242189997"/>
    <n v="30596.96831436700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5.658790232860468"/>
    <n v="266.38930001800003"/>
    <n v="47.102590492526673"/>
    <n v="543.10023292327264"/>
    <n v="21.487594000000001"/>
    <n v="3.7994068860246406"/>
    <n v="34.949431398003817"/>
    <n v="140.01235707399996"/>
    <n v="287.87689401800003"/>
    <n v="2275.844721899"/>
    <n v="1.0386185973196873"/>
    <n v="24327.438286354998"/>
    <n v="27767.746182579998"/>
    <n v="2070.5820255680001"/>
    <n v="0.9449436415136202"/>
    <n v="25392.215655346994"/>
    <n v="11.693536760377793"/>
    <n v="1998.6635632590001"/>
    <n v="0.91212248648225436"/>
    <n v="24118.424484489002"/>
    <n v="11.111367150813953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2.716523819703509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93.251790213603343"/>
    <n v="0.24068145563576068"/>
    <n v="507.70082851082401"/>
    <n v="1.2737157207816605"/>
    <n v="599.30514870300021"/>
    <n v="0.27350261066712633"/>
    <n v="513.36542878599982"/>
    <n v="4522.2095628409998"/>
    <n v="5172.2103541070001"/>
    <n v="0.2537384811164205"/>
    <n v="0.17375260252717939"/>
    <n v="0.14597517513519009"/>
    <n v="90.772570683182124"/>
    <n v="0.23428262764483873"/>
    <n v="2.0637835735227448"/>
    <n v="2.3814036333940685"/>
    <n v="271.94965627400001"/>
    <n v="48.08576505584896"/>
    <n v="586.96013499427647"/>
    <n v="0"/>
    <n v="0"/>
    <n v="241.41577251199982"/>
    <n v="42.686805627333158"/>
    <n v="2789.2101506849999"/>
    <n v="1.2729012249645262"/>
    <n v="14.021257608000383"/>
    <n v="-1152.5316070059998"/>
    <n v="-2342.9882223200002"/>
    <n v="2.4792195304212297"/>
    <n v="-409.84060603147617"/>
    <n v="-0.95791623243874491"/>
    <n v="0.12497947532089748"/>
    <n v="0.17496325427306125"/>
    <n v="6.3988279909219714E-3"/>
    <n v="-1.1076879126124082"/>
    <n v="85.939719917000389"/>
    <n v="-1069.1970514619993"/>
    <n v="3.9219983022287651E-2"/>
    <n v="-0.5255183030485695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30.7594444444439"/>
    <n v="3398.1417386799999"/>
    <n v="1.5507970171077143"/>
    <n v="31095.257980869996"/>
    <n v="31095.257980869996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47171495445605"/>
    <n v="415.07373730699999"/>
    <n v="73.715409333732069"/>
    <n v="616.8156422570047"/>
    <n v="169.39749999999998"/>
    <n v="30.08430775126347"/>
    <n v="65.033739149267291"/>
    <n v="420.46005723900015"/>
    <n v="584.47123730699991"/>
    <n v="3817.2365188990007"/>
    <n v="1.7420577075171448"/>
    <n v="28144.674805253999"/>
    <n v="28144.674805253999"/>
    <n v="3465.2287774300007"/>
    <n v="1.5814132737505302"/>
    <n v="25592.584351777001"/>
    <n v="11.679590354059332"/>
    <n v="3436.1847832790008"/>
    <n v="1.5681585766372304"/>
    <n v="24316.217385222"/>
    <n v="11.097099617449505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5.158095357750736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74.429530217721904"/>
    <n v="-0.19126069040943056"/>
    <n v="526.68052534095636"/>
    <n v="1.3465464184112992"/>
    <n v="-390.05078606800078"/>
    <n v="-0.17800599329613093"/>
    <n v="816.36754835000011"/>
    <n v="5338.5771111909999"/>
    <n v="5338.5771111909999"/>
    <n v="0.25594854547787427"/>
    <n v="0.1856180342309528"/>
    <n v="0.1856180342309528"/>
    <n v="144.98355974973578"/>
    <n v="0.37256255218374162"/>
    <n v="2.4363461257064865"/>
    <n v="2.4363461257064865"/>
    <n v="323.10073052500007"/>
    <n v="57.381377008351073"/>
    <n v="595.32454070329493"/>
    <n v="0"/>
    <n v="0"/>
    <n v="493.26681782500003"/>
    <n v="87.602182741384709"/>
    <n v="4633.6040672490008"/>
    <n v="2.1146202597008865"/>
    <n v="-1235.4623285690009"/>
    <n v="-2387.9939355750007"/>
    <n v="-2387.9939355750007"/>
    <n v="-219.41308996745769"/>
    <n v="-423.50212977913964"/>
    <n v="3.7805420773885379E-2"/>
    <n v="7.8126485028871873E-2"/>
    <n v="7.8126485028871873E-2"/>
    <n v="-0.56382324259317218"/>
    <n v="-1.0897997072951873"/>
    <n v="-1206.4183344180008"/>
    <n v="-1111.6269690200004"/>
    <n v="-0.55056854547987255"/>
    <n v="-0.50730897068535885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619.7988636363634"/>
    <n v="2401.1146874629999"/>
    <n v="1.041352836076318"/>
    <n v="2401.1146874629999"/>
    <n v="31355.210713838998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3.788011544783934"/>
    <n v="170.06075723800001"/>
    <n v="30.261004239564549"/>
    <n v="30.261004239564549"/>
    <n v="56.125999999999998"/>
    <n v="9.9871901756432155"/>
    <n v="9.9871901756432155"/>
    <n v="132.28903755499996"/>
    <n v="226.18675723800001"/>
    <n v="1855.585828383"/>
    <n v="0.80475937907461459"/>
    <n v="1855.585828383"/>
    <n v="27777.246960158998"/>
    <n v="1851.8457540070001"/>
    <n v="0.80313732533477467"/>
    <n v="25526.955237042002"/>
    <n v="11.607656968547538"/>
    <n v="1701.0054946540001"/>
    <n v="0.73771857099876192"/>
    <n v="24417.674297801001"/>
    <n v="11.104838287502652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6.840864417591789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97.07266617848461"/>
    <n v="0.23659345700170345"/>
    <n v="637.97719410184084"/>
    <n v="1.6204942330022289"/>
    <n v="696.36911843299981"/>
    <n v="0.30201221133771611"/>
    <n v="174.05071023900004"/>
    <n v="174.05071023900004"/>
    <n v="5133.3630940440007"/>
    <n v="-0.54108384547488275"/>
    <n v="-0.54108384547488275"/>
    <n v="5.9481635968191782E-2"/>
    <n v="30.970985699366878"/>
    <n v="7.5485024382565269E-2"/>
    <n v="7.5485024382565269E-2"/>
    <n v="2.3387475493582444"/>
    <n v="116.523370926"/>
    <n v="20.734437967162769"/>
    <n v="561.029259465677"/>
    <n v="0"/>
    <n v="0"/>
    <n v="57.527339313000041"/>
    <n v="10.236547732204109"/>
    <n v="2029.636538622"/>
    <n v="0.8802444034571798"/>
    <n v="371.47814884099978"/>
    <n v="371.47814884099978"/>
    <n v="-1555.3993403640002"/>
    <n v="66.101680479117718"/>
    <n v="-277.26869879596774"/>
    <n v="-1.8056059413307608"/>
    <n v="-1.8056059413307608"/>
    <n v="-0.44031183302444288"/>
    <n v="0.16110843261913815"/>
    <n v="-0.71825331635601608"/>
    <n v="522.31840819399986"/>
    <n v="-446.11840112299979"/>
    <n v="0.22652718695515089"/>
    <n v="-0.21543463531112844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583.5902631578947"/>
    <n v="2027.9859141850002"/>
    <n v="0.87952853492839123"/>
    <n v="4429.1006016480005"/>
    <n v="31183.098576004995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4.225727891896383"/>
    <n v="296.21170094299998"/>
    <n v="53.050400724689347"/>
    <n v="83.311404964253896"/>
    <n v="0"/>
    <n v="0"/>
    <n v="9.9871901756432155"/>
    <n v="118.23435059000002"/>
    <n v="296.21170094299998"/>
    <n v="2680.6870775860002"/>
    <n v="1.1626021470164924"/>
    <n v="4536.272905969"/>
    <n v="28477.727389375999"/>
    <n v="2406.991061963"/>
    <n v="1.0439013937455426"/>
    <n v="25985.370948809003"/>
    <n v="11.762294443046617"/>
    <n v="2217.439721794"/>
    <n v="0.96169381461669401"/>
    <n v="24723.536281485998"/>
    <n v="11.194152642344225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33.947931570071184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116.89632165664209"/>
    <n v="-0.28307361208810122"/>
    <n v="482.34541184318044"/>
    <n v="1.2370696176035618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24.169643332975298"/>
    <n v="5.8528687166416571E-2"/>
    <n v="0.13401371154898184"/>
    <n v="2.2848572606735753"/>
    <n v="96.013302838000001"/>
    <n v="17.195621152849071"/>
    <n v="543.62899568468845"/>
    <n v="0"/>
    <n v="0"/>
    <n v="38.940082339999989"/>
    <n v="6.9740221801262257"/>
    <n v="2815.6404627640004"/>
    <n v="1.2211308341829092"/>
    <n v="-787.65454857899999"/>
    <n v="-416.17639973800021"/>
    <n v="-2316.6102726999998"/>
    <n v="-141.06596498961736"/>
    <n v="-413.6764295929197"/>
    <n v="28.786188898710055"/>
    <n v="-0.14640998791498894"/>
    <n v="-0.13472368028462645"/>
    <n v="-0.34160229925451779"/>
    <n v="-1.0477876430700137"/>
    <n v="-598.10320840999998"/>
    <n v="-1054.7756053769997"/>
    <n v="-0.25939472012566922"/>
    <n v="-0.47964584236762237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531.7945"/>
    <n v="2240.7732797899998"/>
    <n v="0.97181347567318399"/>
    <n v="6669.8738814380004"/>
    <n v="31169.203458966997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3.487988444256203"/>
    <n v="295.30179190999991"/>
    <n v="53.382639559369011"/>
    <n v="136.69404452362289"/>
    <n v="0"/>
    <n v="0"/>
    <n v="9.9871901756432155"/>
    <n v="111.21865838200011"/>
    <n v="295.30179190999991"/>
    <n v="2416.3503523569998"/>
    <n v="1.0479604766566346"/>
    <n v="6952.6232583259998"/>
    <n v="28859.169676935999"/>
    <n v="2225.0968687529999"/>
    <n v="0.9650146854370848"/>
    <n v="26303.201900047003"/>
    <n v="11.856897437868815"/>
    <n v="2112.8701902719999"/>
    <n v="0.91634247059877749"/>
    <n v="24975.754065357996"/>
    <n v="11.261356253055343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20.287571868586223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31.739623112716853"/>
    <n v="-7.6147000983450674E-2"/>
    <n v="410.85565534787077"/>
    <n v="1.0606314299656487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54.407528792329508"/>
    <n v="0.13052991000377398"/>
    <n v="0.26454362155275579"/>
    <n v="2.200670956404672"/>
    <n v="209.85528789000003"/>
    <n v="37.936204587860239"/>
    <n v="524.03279305629917"/>
    <n v="0"/>
    <n v="0"/>
    <n v="91.115980641999982"/>
    <n v="16.471324204469269"/>
    <n v="2717.3216208889999"/>
    <n v="1.1784903866604088"/>
    <n v="-476.54834109899997"/>
    <n v="-892.72474083700013"/>
    <n v="-2542.4278875919999"/>
    <n v="-86.147151905046357"/>
    <n v="-454.47153949050903"/>
    <n v="0.90063798046661359"/>
    <n v="0.20917767681190869"/>
    <n v="1.5213801569694541E-2"/>
    <n v="-0.20667691098722468"/>
    <n v="-1.1400395264390235"/>
    <n v="-364.321662618"/>
    <n v="-1214.9800529029994"/>
    <n v="-0.1580046961489173"/>
    <n v="-0.54449834162555055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545.9042857142867"/>
    <n v="3392.805268524"/>
    <n v="1.4714446615480896"/>
    <n v="10062.679149962001"/>
    <n v="32197.68218983299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3.03498065143566"/>
    <n v="277.65926535400001"/>
    <n v="50.065643229585383"/>
    <n v="186.75968775320828"/>
    <n v="29.967768542000002"/>
    <n v="5.4035856008539627"/>
    <n v="15.390775776497179"/>
    <n v="152.87702116299994"/>
    <n v="307.627033896"/>
    <n v="2698.0565769049999"/>
    <n v="1.1701352221634267"/>
    <n v="9650.6798352309997"/>
    <n v="29332.602238193998"/>
    <n v="2303.3764955749998"/>
    <n v="0.99896421388889545"/>
    <n v="26641.153854644002"/>
    <n v="11.958908331416527"/>
    <n v="2158.5805886329999"/>
    <n v="0.93616686850027886"/>
    <n v="25282.661505010998"/>
    <n v="11.35248209121529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6.108619889993459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125.27239126874322"/>
    <n v="0.30130943938466309"/>
    <n v="511.04468733656705"/>
    <n v="1.2981853608760714"/>
    <n v="839.54459856100004"/>
    <n v="0.36410678477327973"/>
    <n v="598.79386945299996"/>
    <n v="1208.7692334019998"/>
    <n v="5064.1576494380006"/>
    <n v="0.54687970531942276"/>
    <n v="-0.18501992541435996"/>
    <n v="-1.9440538025216836E-2"/>
    <n v="107.97046587973669"/>
    <n v="0.25969425676989982"/>
    <n v="0.52423787832265556"/>
    <n v="2.283706821987955"/>
    <n v="499.957896398"/>
    <n v="90.149030823673471"/>
    <n v="570.7413362774281"/>
    <n v="0"/>
    <n v="0"/>
    <n v="98.835973054999954"/>
    <n v="17.82143505606324"/>
    <n v="3296.8504463579998"/>
    <n v="1.4298294789333263"/>
    <n v="95.954822166000099"/>
    <n v="-796.76991867100003"/>
    <n v="-2199.0776977989995"/>
    <n v="17.301925389006524"/>
    <n v="-392.75018057174321"/>
    <n v="-1.3878602218238456"/>
    <n v="-0.19165962364427169"/>
    <n v="-0.22889783791335305"/>
    <n v="4.1615182614763262E-2"/>
    <n v="-0.9855214611118841"/>
    <n v="240.75072910800009"/>
    <n v="-840.58534816599922"/>
    <n v="0.1044125280033799"/>
    <n v="-0.37909522091064446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642.4882500000003"/>
    <n v="2948.7626089170003"/>
    <n v="1.2788653210713572"/>
    <n v="13011.441758879002"/>
    <n v="32241.346430518999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4.447693413451049"/>
    <n v="309.60413209800004"/>
    <n v="54.870142104061983"/>
    <n v="241.62982985727027"/>
    <n v="41.401223999999999"/>
    <n v="7.3374054434229441"/>
    <n v="22.728181219920124"/>
    <n v="125.48976172699993"/>
    <n v="351.00535609800005"/>
    <n v="2360.1503159770004"/>
    <n v="1.0235867690709548"/>
    <n v="12010.830151208"/>
    <n v="29430.978875242999"/>
    <n v="2105.1626519730003"/>
    <n v="0.91299974527676853"/>
    <n v="26793.726988813003"/>
    <n v="11.980812227047403"/>
    <n v="2032.8407850120002"/>
    <n v="0.88163407096583157"/>
    <n v="25415.791248543996"/>
    <n v="11.36715226160038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2.817371300861812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104.31785887015357"/>
    <n v="0.25527855200040239"/>
    <n v="500.29799207731469"/>
    <n v="1.259872271937335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82.074939703418949"/>
    <n v="0.20084740992516384"/>
    <n v="0.72508528824781937"/>
    <n v="2.2716256519544897"/>
    <n v="278.091994419"/>
    <n v="49.285347544853103"/>
    <n v="553.43589774739155"/>
    <n v="0"/>
    <n v="0"/>
    <n v="185.01488847699994"/>
    <n v="32.789592158565846"/>
    <n v="2823.2571988730006"/>
    <n v="1.2244341789961188"/>
    <n v="125.50541004399992"/>
    <n v="-671.26450862700017"/>
    <n v="-2250.3230238369997"/>
    <n v="22.242919166734623"/>
    <n v="-402.12076074288456"/>
    <n v="-0.28992991584615446"/>
    <n v="-0.17018776563879734"/>
    <n v="-0.14080803212677107"/>
    <n v="5.4431142075238532E-2"/>
    <n v="-1.0117533800171548"/>
    <n v="197.82727700499993"/>
    <n v="-872.38728356799936"/>
    <n v="8.5796816386175437E-2"/>
    <n v="-0.39809341457013553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685.003999999999"/>
    <n v="2517.4616609350001"/>
    <n v="1.0918120046560489"/>
    <n v="15528.903419814002"/>
    <n v="32399.467381441002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94007883899468"/>
    <n v="282.58964024099998"/>
    <n v="49.707905261104486"/>
    <n v="291.33773511837478"/>
    <n v="0"/>
    <n v="0"/>
    <n v="22.728181219920124"/>
    <n v="245.77507971900002"/>
    <n v="282.58964024099998"/>
    <n v="2423.4578774350002"/>
    <n v="1.0510429788944933"/>
    <n v="14434.288028643001"/>
    <n v="29658.790555115"/>
    <n v="2180.9662362340005"/>
    <n v="0.94587542500464872"/>
    <n v="26881.53574893"/>
    <n v="11.971441338059311"/>
    <n v="2165.9382876770005"/>
    <n v="0.9393578700823656"/>
    <n v="25506.382287220997"/>
    <n v="11.359391803280683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6434367604666598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6.535394434199141"/>
    <n v="4.0769025761555784E-2"/>
    <n v="487.45581535203121"/>
    <n v="1.2259366558251317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65.357468503628169"/>
    <n v="0.16114283380041672"/>
    <n v="0.88622812204823609"/>
    <n v="2.2866549270770564"/>
    <n v="251.19239845799999"/>
    <n v="44.185087373377399"/>
    <n v="561.29830795628288"/>
    <n v="0"/>
    <n v="0"/>
    <n v="120.36507141500013"/>
    <n v="21.17238113025077"/>
    <n v="2795.0153473080004"/>
    <n v="1.2121858126949099"/>
    <n v="-277.55368637300029"/>
    <n v="-948.81819500000051"/>
    <n v="-2371.403865583"/>
    <n v="-48.822074069429028"/>
    <n v="-422.86130624573804"/>
    <n v="0.77381376963289239"/>
    <n v="-1.7184512080117398E-2"/>
    <n v="-4.651761827205303E-2"/>
    <n v="-0.12037380803886094"/>
    <n v="-1.0607182712519245"/>
    <n v="-262.52573781600029"/>
    <n v="-996.25040387400009"/>
    <n v="-0.11385625311657775"/>
    <n v="-0.4486687364732948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23.0275000000001"/>
    <n v="2973.0019349989998"/>
    <n v="1.2893778097466644"/>
    <n v="18501.905354813003"/>
    <n v="32658.768175926001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325827879387262"/>
    <n v="264.01554036499999"/>
    <n v="46.132146030226124"/>
    <n v="337.4698811486009"/>
    <n v="11.413180000000001"/>
    <n v="1.9942556627589156"/>
    <n v="24.722436882679041"/>
    <n v="184.27820154900002"/>
    <n v="275.428720365"/>
    <n v="2436.9605869739999"/>
    <n v="1.0568990443904769"/>
    <n v="16871.248615617002"/>
    <n v="29835.066219325003"/>
    <n v="2237.5986263039999"/>
    <n v="0.97043664247630812"/>
    <n v="27109.448937123005"/>
    <n v="12.024725482959697"/>
    <n v="2089.2335637239999"/>
    <n v="0.90609137004970552"/>
    <n v="25735.974124504995"/>
    <n v="11.416805553610956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5.924226745372096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93.663947626496636"/>
    <n v="0.23247876535618753"/>
    <n v="499.50979419903541"/>
    <n v="1.25167413337941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84.243070828158707"/>
    <n v="0.20909566158840676"/>
    <n v="1.095323783636643"/>
    <n v="2.3629765324878282"/>
    <n v="295.30672725400001"/>
    <n v="51.599739343206025"/>
    <n v="580.91515105104963"/>
    <n v="0"/>
    <n v="0"/>
    <n v="186.81868378000001"/>
    <n v="32.643331484952675"/>
    <n v="2919.0859980079999"/>
    <n v="1.2659947059788836"/>
    <n v="53.91593699099991"/>
    <n v="-894.90225800900066"/>
    <n v="-2479.5666109110002"/>
    <n v="9.4208767983379271"/>
    <n v="-442.63858104905944"/>
    <n v="-0.66734714140331097"/>
    <n v="0.11399141437229354"/>
    <n v="0.2842263106953471"/>
    <n v="2.3383103767780768E-2"/>
    <n v="-1.111302399108417"/>
    <n v="202.28099957099991"/>
    <n v="-1106.091798293"/>
    <n v="8.7728376194383326E-2"/>
    <n v="-0.5033824697596756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80.2654545454598"/>
    <n v="2524.7144223740002"/>
    <n v="1.0949574952622756"/>
    <n v="21026.619777187003"/>
    <n v="32475.48606353300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322962329191483"/>
    <n v="256.92244015599999"/>
    <n v="44.44820781612416"/>
    <n v="381.91808896472509"/>
    <n v="0"/>
    <n v="0"/>
    <n v="24.722436882679041"/>
    <n v="184.244542384"/>
    <n v="256.92244015599999"/>
    <n v="2408.2771975640003"/>
    <n v="1.0444591850758249"/>
    <n v="19279.525813181001"/>
    <n v="29909.797166047003"/>
    <n v="2242.8184930430002"/>
    <n v="0.97270047562887685"/>
    <n v="27186.554040195002"/>
    <n v="12.009067578228048"/>
    <n v="2048.0714517840001"/>
    <n v="0.88823954388270987"/>
    <n v="25816.101075675"/>
    <n v="11.406941752760547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33.69171239460217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20.143923445321438"/>
    <n v="5.0498310186450693E-2"/>
    <n v="452.74361787423601"/>
    <n v="1.1312859920808815"/>
    <n v="311.18426606899988"/>
    <n v="0.1349592419326176"/>
    <n v="315.215678938"/>
    <n v="2840.7746761429999"/>
    <n v="5073.1260413099999"/>
    <n v="-0.4220025004353235"/>
    <n v="-8.5457752135619902E-2"/>
    <n v="-4.5588887938545763E-3"/>
    <n v="54.533080083739421"/>
    <n v="0.13670764789025369"/>
    <n v="1.2320314315268965"/>
    <n v="2.250801131104553"/>
    <n v="181.22081352000001"/>
    <n v="31.351642056074148"/>
    <n v="558.49884621006231"/>
    <n v="0"/>
    <n v="0"/>
    <n v="133.99486541799999"/>
    <n v="23.181438027665269"/>
    <n v="2723.4928765020004"/>
    <n v="1.1811668329660785"/>
    <n v="-198.77845412800013"/>
    <n v="-1093.6807121370007"/>
    <n v="-2507.437143824"/>
    <n v="-34.38915663841798"/>
    <n v="-446.48839361185634"/>
    <n v="0.16307338311100938"/>
    <n v="0.12260173496947502"/>
    <n v="0.10397735436946443"/>
    <n v="-8.6209337703803027E-2"/>
    <n v="-1.1195151390236717"/>
    <n v="-4.0314128690001212"/>
    <n v="-1136.984179304"/>
    <n v="-1.7484059576360963E-3"/>
    <n v="-0.51738931355617013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855.1445000000003"/>
    <n v="3026.0649021610002"/>
    <n v="1.3123909842665198"/>
    <n v="24052.684679348004"/>
    <n v="32733.593270917001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4.93814162895552"/>
    <n v="254.59643001200001"/>
    <n v="43.482518665764786"/>
    <n v="425.40060763048984"/>
    <n v="0"/>
    <n v="0"/>
    <n v="24.722436882679041"/>
    <n v="125.62577278699993"/>
    <n v="254.59643001200001"/>
    <n v="2533.5896542499995"/>
    <n v="1.0988066441318249"/>
    <n v="21813.115467431002"/>
    <n v="30324.408617066998"/>
    <n v="2379.0175271809994"/>
    <n v="1.0317693952481719"/>
    <n v="27580.860564625003"/>
    <n v="12.135081963950718"/>
    <n v="2167.3287779679995"/>
    <n v="0.93996091958084593"/>
    <n v="26115.897636624999"/>
    <n v="11.494624099456122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6.154316808577484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84.109836727513837"/>
    <n v="0.21358434013469463"/>
    <n v="422.17082625364577"/>
    <n v="1.0486980306899436"/>
    <n v="704.16399712400073"/>
    <n v="0.30539281580202066"/>
    <n v="230.88242492200001"/>
    <n v="3071.657101065"/>
    <n v="4872.7199643859994"/>
    <n v="-0.46466825817572788"/>
    <n v="-0.13169053582907853"/>
    <n v="-5.611982652747538E-2"/>
    <n v="39.432404259536206"/>
    <n v="0.10013268805861952"/>
    <n v="1.3321641195855161"/>
    <n v="2.1541083264056393"/>
    <n v="129.363050458"/>
    <n v="22.093912534182547"/>
    <n v="527.32649016025005"/>
    <n v="0"/>
    <n v="0"/>
    <n v="101.51937446400001"/>
    <n v="17.338491725353663"/>
    <n v="2764.4720791719997"/>
    <n v="1.1989393321904447"/>
    <n v="261.59282298900064"/>
    <n v="-832.08788914800004"/>
    <n v="-2463.535310536"/>
    <n v="44.677432467977624"/>
    <n v="-440.27962647427267"/>
    <n v="0.20167041983822753"/>
    <n v="9.9850271654714717E-2"/>
    <n v="0.14014657999256586"/>
    <n v="0.11345165207607508"/>
    <n v="-1.1054102957156957"/>
    <n v="473.28157220200069"/>
    <n v="-998.57238253599985"/>
    <n v="0.20526012774340113"/>
    <n v="-0.4649524312210977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954.3156521739129"/>
    <n v="2674.732613873"/>
    <n v="1.1600197224004496"/>
    <n v="26727.417293221002"/>
    <n v="32928.790440194003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78.244990682665971"/>
    <n v="281.18737092899994"/>
    <n v="47.224129077930023"/>
    <n v="472.62473670841985"/>
    <n v="0"/>
    <n v="0"/>
    <n v="24.722436882679041"/>
    <n v="184.70800179700001"/>
    <n v="281.18737092899994"/>
    <n v="2539.8919276819997"/>
    <n v="1.1015399122869902"/>
    <n v="24353.007395113003"/>
    <n v="30446.088635911001"/>
    <n v="2339.4195537379996"/>
    <n v="1.0145959290397288"/>
    <n v="27808.104071769001"/>
    <n v="12.185752146344951"/>
    <n v="2189.0495081659997"/>
    <n v="0.94938110434396317"/>
    <n v="26317.206716222001"/>
    <n v="11.53686766673942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5.25395937266108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22.645874701279919"/>
    <n v="5.8479810113459513E-2"/>
    <n v="433.94820847871483"/>
    <n v="1.0791918520938952"/>
    <n v="285.21073176300024"/>
    <n v="0.12369463480922505"/>
    <n v="323.48479920800003"/>
    <n v="3395.1419002729999"/>
    <n v="4724.874877409"/>
    <n v="-0.31367645318160431"/>
    <n v="-0.15308707778599306"/>
    <n v="-6.7761755358428433E-2"/>
    <n v="54.327788129589024"/>
    <n v="0.14029392883300998"/>
    <n v="1.4724580484185261"/>
    <n v="2.0793032282471069"/>
    <n v="197.988581278"/>
    <n v="33.251274007570395"/>
    <n v="503.24943945500917"/>
    <n v="0"/>
    <n v="0"/>
    <n v="125.49621793000003"/>
    <n v="21.076514122018626"/>
    <n v="2863.3767268899996"/>
    <n v="1.2418338411200001"/>
    <n v="-188.64411301699977"/>
    <n v="-1020.7320021649998"/>
    <n v="-2242.1730731260004"/>
    <n v="-31.681913428309102"/>
    <n v="-399.29529716668196"/>
    <n v="-0.53989953370103394"/>
    <n v="-0.12500150389433984"/>
    <n v="0.1078836001395318"/>
    <n v="-8.1814118719550452E-2"/>
    <n v="-1.0001113761532114"/>
    <n v="-38.274067444999758"/>
    <n v="-751.27571757900012"/>
    <n v="-1.6599294023784919E-2"/>
    <n v="-0.35122689654767963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936.2461363636357"/>
    <n v="3087.3055812719999"/>
    <n v="1.3389507963439935"/>
    <n v="29814.722874493003"/>
    <n v="33212.864613172998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89.864190305926058"/>
    <n v="255.91459210999997"/>
    <n v="43.110508936336906"/>
    <n v="515.73524564475679"/>
    <n v="127.150814"/>
    <n v="21.41939722160657"/>
    <n v="46.141834104285607"/>
    <n v="150.39054639100013"/>
    <n v="383.06540610999997"/>
    <n v="2514.5113322080001"/>
    <n v="1.0905324601164814"/>
    <n v="26867.518727321003"/>
    <n v="30684.755246220004"/>
    <n v="2328.8747561380001"/>
    <n v="1.0100226968888677"/>
    <n v="28066.396802339001"/>
    <n v="12.250831201720198"/>
    <n v="2208.705763812"/>
    <n v="0.95790593561107396"/>
    <n v="26527.248916774999"/>
    <n v="11.582651115868238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20.24326309346934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96.490987049077489"/>
    <n v="0.24841833622751205"/>
    <n v="437.18740531418899"/>
    <n v="1.0869287326856465"/>
    <n v="692.96324138999978"/>
    <n v="0.30053509750530571"/>
    <n v="445.48065582699996"/>
    <n v="3840.6225561000001"/>
    <n v="4656.9901044500011"/>
    <n v="-0.13223479640912505"/>
    <n v="-0.15071990744117669"/>
    <n v="-9.9613166206182546E-2"/>
    <n v="75.044168586292471"/>
    <n v="0.19320299308682359"/>
    <n v="1.6656610415053497"/>
    <n v="2.0382235936890916"/>
    <n v="252.55080875800002"/>
    <n v="42.543857339565271"/>
    <n v="497.70753173872538"/>
    <n v="0"/>
    <n v="0"/>
    <n v="192.92984706899995"/>
    <n v="32.5003112467272"/>
    <n v="2959.9919880349998"/>
    <n v="1.2837354532033047"/>
    <n v="127.31359323699985"/>
    <n v="-893.41840892799996"/>
    <n v="-2128.8807374970011"/>
    <n v="21.446818462785018"/>
    <n v="-380.32769823431818"/>
    <n v="8.080040948991341"/>
    <n v="-0.22482090426232537"/>
    <n v="-9.1382228379702335E-2"/>
    <n v="5.5215343140688482E-2"/>
    <n v="-0.95129486100344496"/>
    <n v="247.48258556299984"/>
    <n v="-589.73285193300103"/>
    <n v="0.10733210441848218"/>
    <n v="-0.28311477515148514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927.6755263157902"/>
    <n v="2719.2375421890001"/>
    <n v="1.1793213132670683"/>
    <n v="32533.960416682003"/>
    <n v="32533.960416682003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3.00815298277699"/>
    <n v="303.37295637"/>
    <n v="51.179076017771578"/>
    <n v="566.91432166252832"/>
    <n v="0"/>
    <n v="0"/>
    <n v="46.141834104285607"/>
    <n v="307.22595107699999"/>
    <n v="303.37295637"/>
    <n v="3955.615517536"/>
    <n v="1.7155329810446971"/>
    <n v="30823.134244857003"/>
    <n v="30823.134244857003"/>
    <n v="3759.1025591299999"/>
    <n v="1.6303061788305735"/>
    <n v="28360.270584039001"/>
    <n v="12.299724106800241"/>
    <n v="3719.7247894439997"/>
    <n v="1.6132282140190704"/>
    <n v="26810.788922939999"/>
    <n v="11.627720753250077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6.643037310524711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208.57720195009426"/>
    <n v="-0.53621166777762841"/>
    <n v="303.03973358181662"/>
    <n v="0.74197775531744881"/>
    <n v="-1197.0002056609999"/>
    <n v="-0.51913370296612538"/>
    <n v="887.44694773099991"/>
    <n v="4728.0695038310005"/>
    <n v="4728.0695038310005"/>
    <n v="8.70678893651049E-2"/>
    <n v="-0.11435773889642276"/>
    <n v="-0.11435773889642276"/>
    <n v="149.71247056138583"/>
    <n v="0.38488182206048388"/>
    <n v="2.0505428635658336"/>
    <n v="2.0505428635658336"/>
    <n v="512.497986524"/>
    <n v="86.458508777812824"/>
    <n v="526.78466350818712"/>
    <n v="40.081963027999997"/>
    <n v="6.7618348625961344"/>
    <n v="374.94896120699991"/>
    <n v="63.25396178357299"/>
    <n v="4843.0624652669994"/>
    <n v="2.1004148031051804"/>
    <n v="-2123.8249230779998"/>
    <n v="-3017.2433320059999"/>
    <n v="-3017.2433320059999"/>
    <n v="-358.28967251148003"/>
    <n v="-519.20428077834038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63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038.7336363636368"/>
    <n v="2742.7452852879996"/>
    <n v="1.1588338418292614"/>
    <n v="2742.7452852879996"/>
    <n v="32875.591014507001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22.99528758818636"/>
    <n v="317.33001388099996"/>
    <n v="52.54909936250931"/>
    <n v="52.54909936250931"/>
    <n v="259.02685085999997"/>
    <n v="42.894233536019811"/>
    <n v="42.894233536019811"/>
    <n v="166.37891553200001"/>
    <n v="576.35686474099998"/>
    <n v="2240.842461229"/>
    <n v="0.94677551437572482"/>
    <n v="2240.842461229"/>
    <n v="31208.390877703001"/>
    <n v="2142.653434115"/>
    <n v="0.90528979270615084"/>
    <n v="28651.078264146996"/>
    <n v="12.401876574171618"/>
    <n v="2006.935027812"/>
    <n v="0.84794758049757701"/>
    <n v="27116.718456097999"/>
    <n v="11.737949762748892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22.474646916986053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83.113919951142606"/>
    <n v="0.21205832745353664"/>
    <n v="289.0809873544747"/>
    <n v="0.71744262576928208"/>
    <n v="637.62123036199955"/>
    <n v="0.26940053966211053"/>
    <n v="114.883261511"/>
    <n v="114.883261511"/>
    <n v="4668.9020551030007"/>
    <n v="-0.33994373620626694"/>
    <n v="-0.33994373620626694"/>
    <n v="-9.0478898615196757E-2"/>
    <n v="19.024396244140288"/>
    <n v="4.8539181532013316E-2"/>
    <n v="4.8539181532013316E-2"/>
    <n v="2.0235970207152816"/>
    <n v="59.979626742000001"/>
    <n v="9.9324842514693401"/>
    <n v="515.98270979249378"/>
    <n v="0"/>
    <n v="0"/>
    <n v="54.903634769"/>
    <n v="9.0919119926709477"/>
    <n v="2355.72572274"/>
    <n v="0.99531469590773813"/>
    <n v="387.01956254799961"/>
    <n v="387.01956254799961"/>
    <n v="-3001.7019182990002"/>
    <n v="64.089523707002314"/>
    <n v="-521.21643755045591"/>
    <n v="4.1836683410554798E-2"/>
    <n v="4.1836683410554798E-2"/>
    <n v="0.92985932319897424"/>
    <n v="0.16351914592152333"/>
    <n v="-1.3061543949459997"/>
    <n v="522.73796885099955"/>
    <n v="-1467.3421102499997"/>
    <n v="0.22086135813009725"/>
    <n v="-0.64222758352327536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058.9364999999998"/>
    <n v="2658.1769129149998"/>
    <n v="1.1231029657687233"/>
    <n v="5400.9221982029994"/>
    <n v="33505.78201323699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10.74562365144445"/>
    <n v="291.26039676200003"/>
    <n v="48.071208001932362"/>
    <n v="100.62030736444167"/>
    <n v="254.181925842"/>
    <n v="41.95157447878848"/>
    <n v="84.845808014808284"/>
    <n v="125.558378753"/>
    <n v="545.44232260400008"/>
    <n v="2638.3481123509996"/>
    <n v="1.1147251243192451"/>
    <n v="4879.1905735799992"/>
    <n v="31166.051912468"/>
    <n v="2366.8004955629995"/>
    <n v="0.99999388416729063"/>
    <n v="28610.887697746995"/>
    <n v="12.357969064593366"/>
    <n v="2164.4915782679996"/>
    <n v="0.91451659937426788"/>
    <n v="27063.770312572"/>
    <n v="11.690772547506468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33.390169594119371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3.2726536355019031"/>
    <n v="8.3778414494781409E-3"/>
    <n v="409.24996264661866"/>
    <n v="1.0088940793068617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33.367241858864169"/>
    <n v="8.5418590854660512E-2"/>
    <n v="0.13395777238667381"/>
    <n v="2.0504869244035255"/>
    <n v="150.88182346899998"/>
    <n v="24.902360912513277"/>
    <n v="523.68944955215795"/>
    <n v="0.27551874600000004"/>
    <n v="4.5473119911390393E-2"/>
    <n v="51.288176133999997"/>
    <n v="8.4648809463508972"/>
    <n v="2840.5181119539998"/>
    <n v="1.2001437151739058"/>
    <n v="-182.3411990389998"/>
    <n v="204.67836350899981"/>
    <n v="-2396.388568759"/>
    <n v="-30.094588223362269"/>
    <n v="-410.24506078420075"/>
    <n v="-0.76850105243731559"/>
    <n v="-1.4918067522277887"/>
    <n v="3.4437512860554964E-2"/>
    <n v="-7.7040749405182365E-2"/>
    <n v="-1.0415928450966645"/>
    <n v="19.967718256000211"/>
    <n v="-849.27118358399969"/>
    <n v="8.4365353878405394E-3"/>
    <n v="-0.37439632800976547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129.5292499999996"/>
    <n v="2467.6436359110003"/>
    <n v="1.0426009918627945"/>
    <n v="7868.5658341139997"/>
    <n v="33732.652369357995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9.565169884457291"/>
    <n v="293.92937442900001"/>
    <n v="47.953009511945808"/>
    <n v="148.57331687638748"/>
    <n v="0"/>
    <n v="0"/>
    <n v="84.845808014808284"/>
    <n v="132.47236915899998"/>
    <n v="293.92937442900001"/>
    <n v="2824.5011105849999"/>
    <n v="1.1933763921816527"/>
    <n v="7703.6916841649991"/>
    <n v="31574.202670695999"/>
    <n v="2458.603546585"/>
    <n v="1.0387814751543634"/>
    <n v="28844.394375578999"/>
    <n v="12.431735854310645"/>
    <n v="2255.9264169480002"/>
    <n v="0.9531486174303877"/>
    <n v="27206.826539248003"/>
    <n v="11.72757869433808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33.065692546780816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58.219393385552344"/>
    <n v="-0.15077540031885828"/>
    <n v="382.77019237378312"/>
    <n v="0.9342656799714540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93.064382893515017"/>
    <n v="0.24101624510707034"/>
    <n v="0.37497401749374415"/>
    <n v="2.1609732595068221"/>
    <n v="444.23602886099997"/>
    <n v="72.474738392185671"/>
    <n v="558.22798335648349"/>
    <n v="40.823449752000002"/>
    <n v="6.6601280599158574"/>
    <n v="126.20482821799993"/>
    <n v="20.589644501329357"/>
    <n v="3394.941967664"/>
    <n v="1.4343926372887232"/>
    <n v="-927.2983317529995"/>
    <n v="-722.61996824399966"/>
    <n v="-2847.1385594129993"/>
    <n v="-151.28377627906735"/>
    <n v="-475.38168515822173"/>
    <n v="0.94586414804108832"/>
    <n v="-0.19054560136141607"/>
    <n v="0.11985027119475111"/>
    <n v="-0.39179164542592859"/>
    <n v="-1.2267075795353684"/>
    <n v="-724.62120211599949"/>
    <n v="-1209.5707230819989"/>
    <n v="-0.30615878770195309"/>
    <n v="-0.52255041956280124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30.0030000000006"/>
    <n v="3135.5129040580005"/>
    <n v="1.324781591715769"/>
    <n v="11004.078738172"/>
    <n v="33475.36000489199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78225177820943"/>
    <n v="272.22297601899999"/>
    <n v="43.695480727537365"/>
    <n v="192.26879760392484"/>
    <n v="226.66897651300002"/>
    <n v="36.38344580460074"/>
    <n v="121.22925381940902"/>
    <n v="185.05180539300011"/>
    <n v="498.891952532"/>
    <n v="2711.9792137320005"/>
    <n v="1.1458349078449528"/>
    <n v="10415.670897897"/>
    <n v="31588.125307522998"/>
    <n v="2464.1303321540004"/>
    <n v="1.0411165903355817"/>
    <n v="29005.148212157997"/>
    <n v="12.473888230757332"/>
    <n v="2296.3832145240003"/>
    <n v="0.9702419678098716"/>
    <n v="27344.629165139002"/>
    <n v="11.761653793647671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6.925688098384541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67.982903110319512"/>
    <n v="0.17894668387081619"/>
    <n v="325.48070421535948"/>
    <n v="0.81190292445760681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64.784901749164476"/>
    <n v="0.17052880654562466"/>
    <n v="0.54550282403936878"/>
    <n v="2.0718078092825469"/>
    <n v="316.851690265"/>
    <n v="50.858994813485637"/>
    <n v="518.93794734629569"/>
    <n v="0"/>
    <n v="0"/>
    <n v="86.758441986999969"/>
    <n v="13.925906935678837"/>
    <n v="3115.5893459840004"/>
    <n v="1.3163637143905775"/>
    <n v="19.92355807399997"/>
    <n v="-702.69641016999969"/>
    <n v="-2923.1698235049994"/>
    <n v="3.198001361155038"/>
    <n v="-489.48560918607325"/>
    <n v="-0.79236522329714099"/>
    <n v="-0.11806859960013738"/>
    <n v="0.32927082405079422"/>
    <n v="8.417877325191515E-3"/>
    <n v="-1.2599048848249399"/>
    <n v="187.67067570399996"/>
    <n v="-1262.6507764859991"/>
    <n v="7.9292499850901574E-2"/>
    <n v="-0.54767044771527962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316.5212499999998"/>
    <n v="3079.8704872479998"/>
    <n v="1.3012721845584698"/>
    <n v="14083.949225419999"/>
    <n v="33606.467883222998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2.865633414120154"/>
    <n v="298.21306867799996"/>
    <n v="47.211599055096976"/>
    <n v="239.48039665902181"/>
    <n v="0"/>
    <n v="0"/>
    <n v="121.22925381940902"/>
    <n v="162.04425317700003"/>
    <n v="298.21306867799996"/>
    <n v="2898.4335121139993"/>
    <n v="1.2246134776518471"/>
    <n v="13314.104410010999"/>
    <n v="32126.408503659997"/>
    <n v="2561.7854882249994"/>
    <n v="1.082376746825946"/>
    <n v="29461.771048409995"/>
    <n v="12.643265232306508"/>
    <n v="2390.2828228869994"/>
    <n v="1.0099153725876437"/>
    <n v="27702.071203014002"/>
    <n v="11.889935095269482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7.151442787911147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8.724192946236109"/>
    <n v="7.6658706906622673E-2"/>
    <n v="249.88703829144202"/>
    <n v="0.63328307936382711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76.131666689952169"/>
    <n v="0.20317908092392467"/>
    <n v="0.74868190496329334"/>
    <n v="2.0741394802813078"/>
    <n v="312.88228241299993"/>
    <n v="49.533955484278621"/>
    <n v="519.18655528572117"/>
    <n v="0"/>
    <n v="0"/>
    <n v="168.00500803200009"/>
    <n v="26.597711205673551"/>
    <n v="3379.3208025589993"/>
    <n v="1.4277925585757718"/>
    <n v="-299.45031531099954"/>
    <n v="-1002.1467254809993"/>
    <n v="-3348.1255488599991"/>
    <n v="-47.407473743716054"/>
    <n v="-559.13600209652395"/>
    <n v="-3.3859554357538668"/>
    <n v="0.49292374704985265"/>
    <n v="0.48784219571781695"/>
    <n v="-0.12652037401730198"/>
    <n v="-1.4408564009174807"/>
    <n v="-127.94764997299956"/>
    <n v="-1588.4257034639986"/>
    <n v="-5.4058999778999785E-2"/>
    <n v="-0.68752626388045479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33.7244736842104"/>
    <n v="2411.384509514"/>
    <n v="1.0188310195178241"/>
    <n v="16495.333734934"/>
    <n v="33500.390731801999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85896554619515"/>
    <n v="284.53359984400004"/>
    <n v="45.64423741298868"/>
    <n v="285.12463407201051"/>
    <n v="0"/>
    <n v="0"/>
    <n v="121.22925381940902"/>
    <n v="176.67409421599996"/>
    <n v="284.53359984400004"/>
    <n v="2389.9573797580001"/>
    <n v="1.0097778700227873"/>
    <n v="15704.061789768999"/>
    <n v="32092.908005982998"/>
    <n v="2255.094119421"/>
    <n v="0.95279696445483375"/>
    <n v="29535.898931596996"/>
    <n v="12.650186771756694"/>
    <n v="2231.1421671550002"/>
    <n v="0.94267705539415503"/>
    <n v="27767.275082492"/>
    <n v="11.893254280581271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8423180824102245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3.4372917581543638"/>
    <n v="9.0531494950367337E-3"/>
    <n v="236.78893561539721"/>
    <n v="0.6015672030973082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73.074973555219785"/>
    <n v="0.19246508777494092"/>
    <n v="0.94114699273823432"/>
    <n v="2.1054617342558317"/>
    <n v="340.28993271500002"/>
    <n v="54.588542395728368"/>
    <n v="529.59001030807212"/>
    <n v="37.298198225"/>
    <n v="5.9832927140837029"/>
    <n v="115.23931835000002"/>
    <n v="18.486431159491417"/>
    <n v="2845.4866308230003"/>
    <n v="1.2022429577977283"/>
    <n v="-434.10212130900015"/>
    <n v="-1436.2488467899993"/>
    <n v="-3504.6739837959985"/>
    <n v="-69.637681797065412"/>
    <n v="-579.9516098241603"/>
    <n v="0.56402938466332153"/>
    <n v="0.51372397194596231"/>
    <n v="0.47788996832658404"/>
    <n v="-0.18341193827990418"/>
    <n v="-1.5038945311585239"/>
    <n v="-410.15016904300018"/>
    <n v="-1736.0501346909989"/>
    <n v="-0.17329202921922549"/>
    <n v="-0.74696203998310251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054.9095652173919"/>
    <n v="3081.9124922010001"/>
    <n v="1.3021349494887071"/>
    <n v="19577.246227135001"/>
    <n v="33609.301289003997"/>
    <n v="5.8120547678742973E-2"/>
    <n v="3.6633194186614926E-2"/>
    <n v="2.9104989752144705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467089300003"/>
    <n v="82.535447558754328"/>
    <n v="258.86033560599998"/>
    <n v="42.752139039867892"/>
    <n v="327.87677311187838"/>
    <n v="23.502358483999998"/>
    <n v="3.8815374913293494"/>
    <n v="125.11079131073838"/>
    <n v="217.38197680300004"/>
    <n v="282.36269408999999"/>
    <n v="2672.3195816379994"/>
    <n v="1.1290783668451201"/>
    <n v="18376.381371406998"/>
    <n v="32328.267000647"/>
    <n v="2424.9956423369995"/>
    <n v="1.0245818420333275"/>
    <n v="29723.295947629998"/>
    <n v="12.704331971313714"/>
    <n v="2283.4508751039994"/>
    <n v="0.96477794143662188"/>
    <n v="27961.492393872002"/>
    <n v="11.951940851968189"/>
    <n v="9.6578908958165455E-2"/>
    <n v="8.9212884599232378E-2"/>
    <n v="8.3566121924913972E-2"/>
    <n v="1283.7560986079995"/>
    <n v="8728.9059766769988"/>
    <n v="15805.879342483"/>
    <n v="7.9758341397452748E-2"/>
    <n v="7.0893362483771538E-2"/>
    <n v="7.7006034751091246E-2"/>
    <n v="931.61680617599995"/>
    <n v="352.13929243199959"/>
    <n v="243.10188365299999"/>
    <n v="141.54476723300002"/>
    <n v="23.376859011422425"/>
    <n v="5.9803900596705421E-2"/>
    <n v="1761.8035537580004"/>
    <n v="377.14054980999998"/>
    <n v="473.00049294600001"/>
    <n v="153.77578938799999"/>
    <n v="409.59291056300071"/>
    <n v="1200.8648557280012"/>
    <n v="1281.034288357002"/>
    <n v="-0.23589306669697785"/>
    <n v="-0.26356980787992734"/>
    <n v="-0.54632807992985466"/>
    <n v="67.646412576650093"/>
    <n v="0.17305658264358698"/>
    <n v="210.77140056555066"/>
    <n v="0.54214502038470758"/>
    <n v="551.13767779600073"/>
    <n v="0.23286048324029238"/>
    <n v="518.73203081999998"/>
    <n v="2746.2528227749999"/>
    <n v="4948.7633294009993"/>
    <n v="7.5927588441129457E-2"/>
    <n v="8.7384149732490535E-2"/>
    <n v="-6.6846555779337957E-2"/>
    <n v="85.671309411435573"/>
    <n v="0.21916881431879479"/>
    <n v="1.1603158070570292"/>
    <n v="2.1155348869862198"/>
    <n v="377.81321388800006"/>
    <n v="62.397829367817366"/>
    <n v="540.38810033268351"/>
    <n v="0"/>
    <n v="0"/>
    <n v="140.91881693199991"/>
    <n v="23.273480043618196"/>
    <n v="3191.0516124579995"/>
    <n v="1.348247181163915"/>
    <n v="-109.13912025699926"/>
    <n v="-1545.3879670469987"/>
    <n v="-3667.7290410439978"/>
    <n v="-18.024896834785473"/>
    <n v="-607.39738345728381"/>
    <n v="-3.0242460086563581"/>
    <n v="0.72687905658570329"/>
    <n v="0.47918149280791567"/>
    <n v="-4.6112231675207831E-2"/>
    <n v="-1.5733898666015123"/>
    <n v="32.405646976000753"/>
    <n v="-1905.9254872859976"/>
    <n v="1.3691668921497589E-2"/>
    <n v="-0.82099874725598831"/>
    <n v="1372.021115387"/>
    <n v="104.7"/>
    <n v="2943.5649400200573"/>
    <n v="32441.126431136207"/>
    <n v="-4.2319464508049354E-3"/>
    <n v="2184.3054462913083"/>
    <n v="22613.388716733851"/>
    <n v="-8.8958905415560396E-3"/>
    <n v="2552.3587217172867"/>
    <n v="31205.430550422167"/>
    <n v="4.8835066406420324E-2"/>
    <n v="495.44606573065897"/>
    <n v="4771.1332754408932"/>
    <n v="-9.9489536120309308E-2"/>
  </r>
  <r>
    <x v="199"/>
    <x v="7"/>
    <x v="7"/>
    <x v="16"/>
    <n v="236681.49706074136"/>
    <n v="6143.6290476190479"/>
    <n v="2503.4922681429998"/>
    <n v="1.0577473521305765"/>
    <n v="22080.738495278001"/>
    <n v="33588.079134772997"/>
    <n v="5.013258095029971E-2"/>
    <n v="-8.4057642491878193E-3"/>
    <n v="3.4259474024911807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7.350888787525221"/>
    <n v="262.41622464"/>
    <n v="42.713552951524456"/>
    <n v="370.59032606340281"/>
    <n v="0"/>
    <n v="0"/>
    <n v="125.11079131073838"/>
    <n v="151.36265209800001"/>
    <n v="262.41622464"/>
    <n v="2760.295626087001"/>
    <n v="1.1662490141249215"/>
    <n v="21136.676997494"/>
    <n v="32680.285429169999"/>
    <n v="2608.5719797140009"/>
    <n v="1.1021444481756608"/>
    <n v="30089.049434300996"/>
    <n v="12.833775943860495"/>
    <n v="2312.2812344530012"/>
    <n v="0.9769590201043824"/>
    <n v="28225.702176541003"/>
    <n v="12.040660328189862"/>
    <n v="0.14617022860951034"/>
    <n v="9.6327638050273334E-2"/>
    <n v="9.2628119399886799E-2"/>
    <n v="1283.7917131130007"/>
    <n v="10012.697689789999"/>
    <n v="15922.826334875997"/>
    <n v="0.10022498308158667"/>
    <n v="7.4566450181645427E-2"/>
    <n v="7.7880730633562045E-2"/>
    <n v="933.79761771400001"/>
    <n v="349.99409539900068"/>
    <n v="266.166215685"/>
    <n v="296.29074526099998"/>
    <n v="48.227316943204265"/>
    <n v="0.12518542807127869"/>
    <n v="1863.3472577599998"/>
    <n v="356.06154876799997"/>
    <n v="465.95867923299994"/>
    <n v="92.026724027000014"/>
    <n v="-256.80335794400116"/>
    <n v="944.06149778400004"/>
    <n v="907.79370560300094"/>
    <n v="-3.2055090918136204"/>
    <n v="-0.45963896777519964"/>
    <n v="-0.64617935304139729"/>
    <n v="-41.799945269079167"/>
    <n v="-0.10850166199434499"/>
    <n v="148.82753185115004"/>
    <n v="0.38314504820391182"/>
    <n v="39.48738731699882"/>
    <n v="1.6683766076933709E-2"/>
    <n v="759.36310671900014"/>
    <n v="3505.6159294939998"/>
    <n v="5392.9107571819986"/>
    <n v="1.4090270803704525"/>
    <n v="0.23403519432018927"/>
    <n v="6.3035042549312026E-2"/>
    <n v="123.6017182732232"/>
    <n v="0.32083754587884794"/>
    <n v="1.4811533529358771"/>
    <n v="2.2996647849748144"/>
    <n v="619.72675890699998"/>
    <n v="100.87307584874023"/>
    <n v="609.90953412534952"/>
    <n v="104.00183749599999"/>
    <n v="16.928404480460244"/>
    <n v="139.63634781200017"/>
    <n v="22.728642424482967"/>
    <n v="3519.6587328060014"/>
    <n v="1.4870865600037695"/>
    <n v="-1016.1664646630013"/>
    <n v="-2561.5544317100002"/>
    <n v="-4485.1170515789991"/>
    <n v="-165.40166354230237"/>
    <n v="-738.4098903611681"/>
    <n v="4.1120553740128072"/>
    <n v="1.3421409953411754"/>
    <n v="0.78872561676218611"/>
    <n v="-0.42933920787319291"/>
    <n v="-1.9165197367709021"/>
    <n v="-719.87571940200132"/>
    <n v="-2621.7697938189995"/>
    <n v="-0.30415377980191421"/>
    <n v="-1.1234041211002663"/>
    <n v="1369.4952653989999"/>
    <n v="104.6"/>
    <n v="2393.3960498499046"/>
    <n v="32354.449374528347"/>
    <n v="1.8709892167985132E-3"/>
    <n v="1729.4305489913959"/>
    <n v="22493.773408488505"/>
    <n v="-1.4576145634773163E-2"/>
    <n v="2638.905952282028"/>
    <n v="31478.641809615787"/>
    <n v="5.8623152189058336E-2"/>
    <n v="725.96855326864261"/>
    <n v="5187.4597079452924"/>
    <n v="2.7006360302976651E-2"/>
  </r>
  <r>
    <x v="200"/>
    <x v="8"/>
    <x v="8"/>
    <x v="16"/>
    <n v="236681.49706074136"/>
    <n v="6338.7961904761905"/>
    <n v="2954.8947663270001"/>
    <n v="1.2484688507647317"/>
    <n v="25035.633261605002"/>
    <n v="33516.908998938998"/>
    <n v="4.0866481033652535E-2"/>
    <n v="-2.3519038135360382E-2"/>
    <n v="2.3930025693755796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5.258060133011597"/>
    <n v="280.10293887"/>
    <n v="44.188664606513839"/>
    <n v="414.77899066991665"/>
    <n v="0"/>
    <n v="0"/>
    <n v="125.11079131073838"/>
    <n v="133.55460409900007"/>
    <n v="280.10293887"/>
    <n v="2760.9850354130003"/>
    <n v="1.1665402955873765"/>
    <n v="23897.662032906999"/>
    <n v="32907.680810333004"/>
    <n v="2589.2221217310002"/>
    <n v="1.0939689641503783"/>
    <n v="30299.254028850995"/>
    <n v="12.895975512762703"/>
    <n v="2323.5340129150004"/>
    <n v="0.98171341730135098"/>
    <n v="28381.907411488006"/>
    <n v="12.082412825910367"/>
    <n v="8.9752253598586407E-2"/>
    <n v="9.5563908263742503E-2"/>
    <n v="8.5187883657922514E-2"/>
    <n v="1291.6127271380001"/>
    <n v="11304.310416927998"/>
    <n v="16019.839514621999"/>
    <n v="8.1209791145321786E-2"/>
    <n v="7.5321373937963676E-2"/>
    <n v="7.5103754062544104E-2"/>
    <n v="933.604224058"/>
    <n v="358.00850308000008"/>
    <n v="250.80199250500002"/>
    <n v="265.68810881600001"/>
    <n v="41.914600317200083"/>
    <n v="0.11225554684902744"/>
    <n v="1917.3466173630004"/>
    <n v="313.94931373700001"/>
    <n v="492.79707500000001"/>
    <n v="146.13581821700001"/>
    <n v="193.90973091399974"/>
    <n v="1137.9712286979998"/>
    <n v="609.228188606"/>
    <n v="-0.6062548691806684"/>
    <n v="-0.49187941027107951"/>
    <n v="-0.74712266756621493"/>
    <n v="30.59093952339752"/>
    <n v="8.1928555177355172E-2"/>
    <n v="95.308634647033742"/>
    <n v="0.25148926324657245"/>
    <n v="459.59783972999975"/>
    <n v="0.19418410202638262"/>
    <n v="650.6027399840001"/>
    <n v="4156.2186694780003"/>
    <n v="5812.6310722440003"/>
    <n v="1.8178963392462459"/>
    <n v="0.35308679736320925"/>
    <n v="0.19289249427992461"/>
    <n v="102.63821716834924"/>
    <n v="0.27488534087522309"/>
    <n v="1.7560386938111003"/>
    <n v="2.4744174377914177"/>
    <n v="542.01050024300002"/>
    <n v="85.506850820878412"/>
    <n v="673.32247241204539"/>
    <n v="55.141482723999999"/>
    <n v="8.6990464856478678"/>
    <n v="108.59223974100007"/>
    <n v="17.131366347470824"/>
    <n v="3411.5877753970003"/>
    <n v="1.4414256364625997"/>
    <n v="-456.69300907000036"/>
    <n v="-3018.2474407800005"/>
    <n v="-5203.4028836380003"/>
    <n v="-72.04727764495172"/>
    <n v="-855.1346004740974"/>
    <n v="-2.7458162798648464"/>
    <n v="2.627318075582707"/>
    <n v="1.1121689879516596"/>
    <n v="-0.19295678569786795"/>
    <n v="-2.2229281745448448"/>
    <n v="-191.00490025400035"/>
    <n v="-3286.0562662750003"/>
    <n v="-8.070123884884052E-2"/>
    <n v="-1.4093654876925084"/>
    <n v="1371.250893425"/>
    <n v="104.9"/>
    <n v="2816.8682233813156"/>
    <n v="32210.393036108297"/>
    <n v="-7.015325150691254E-3"/>
    <n v="2123.8815033689229"/>
    <n v="22526.011863539425"/>
    <n v="-1.2116088322076779E-2"/>
    <n v="2632.016239669209"/>
    <n v="31631.607506966015"/>
    <n v="5.2352822258068032E-2"/>
    <n v="620.21233554242144"/>
    <n v="5581.7596903350714"/>
    <n v="0.15372521300298669"/>
  </r>
  <r>
    <x v="201"/>
    <x v="9"/>
    <x v="9"/>
    <x v="16"/>
    <n v="236681.49706074136"/>
    <n v="6439.38195652174"/>
    <n v="2778.2621795190003"/>
    <n v="1.1738400398937792"/>
    <n v="27813.895441124001"/>
    <n v="33620.438564585005"/>
    <n v="4.0650323073998074E-2"/>
    <n v="3.8706510366316671E-2"/>
    <n v="2.10043586522616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5.512953659710178"/>
    <n v="278.28351233699999"/>
    <n v="43.215872923201474"/>
    <n v="457.99486359311811"/>
    <n v="0"/>
    <n v="0"/>
    <n v="125.11079131073838"/>
    <n v="207.97323894299996"/>
    <n v="278.28351233699999"/>
    <n v="2595.1915842649996"/>
    <n v="1.0964911142162397"/>
    <n v="26492.853617171997"/>
    <n v="32962.980466916"/>
    <n v="2434.9745419989995"/>
    <n v="1.0287980143095401"/>
    <n v="30394.809017111995"/>
    <n v="12.910177598032515"/>
    <n v="2226.7873589029996"/>
    <n v="0.94083711086698185"/>
    <n v="28419.645262225"/>
    <n v="12.073868832433387"/>
    <n v="2.1772444717153228E-2"/>
    <n v="8.7867842658660766E-2"/>
    <n v="8.2667164938761362E-2"/>
    <n v="1298.6621290189998"/>
    <n v="12602.972545946997"/>
    <n v="16146.467483171999"/>
    <n v="0.10804119267251466"/>
    <n v="7.8603384296478618E-2"/>
    <n v="7.718265090331311E-2"/>
    <n v="937.09354958599999"/>
    <n v="361.56857943299985"/>
    <n v="225.98132640699998"/>
    <n v="208.18718309600001"/>
    <n v="32.330305066800733"/>
    <n v="8.7960903442558233E-2"/>
    <n v="1975.1637548869999"/>
    <n v="340.65104509999998"/>
    <n v="418.74891749899996"/>
    <n v="102.96098314400001"/>
    <n v="183.07059525400064"/>
    <n v="1321.0418239520004"/>
    <n v="657.45809766900038"/>
    <n v="0.35768068544744192"/>
    <n v="-0.44363362660985972"/>
    <n v="-0.7351844282971095"/>
    <n v="28.429839461314856"/>
    <n v="7.7348925677539482E-2"/>
    <n v="101.09259940706868"/>
    <n v="0.27035837881065239"/>
    <n v="391.25777835000065"/>
    <n v="0.16530982912009773"/>
    <n v="715.12154176800004"/>
    <n v="4871.3402112460008"/>
    <n v="6204.2678148039995"/>
    <n v="1.2106805127129898"/>
    <n v="0.43479723508884893"/>
    <n v="0.31310732575552569"/>
    <n v="111.05437549697331"/>
    <n v="0.30214509822222102"/>
    <n v="2.0581837920333212"/>
    <n v="2.6362686071806287"/>
    <n v="562.05339691500001"/>
    <n v="87.28374876811867"/>
    <n v="727.35494717259371"/>
    <n v="0"/>
    <n v="0"/>
    <n v="153.06814485300004"/>
    <n v="23.770626728854651"/>
    <n v="3310.3131260329997"/>
    <n v="1.3986362124384608"/>
    <n v="-532.05094651399941"/>
    <n v="-3550.2983872939999"/>
    <n v="-5546.809717135"/>
    <n v="-82.624536035658451"/>
    <n v="-906.07722308144685"/>
    <n v="1.8203951769544662"/>
    <n v="2.4781885742425263"/>
    <n v="1.473854397600864"/>
    <n v="-0.22479617254468151"/>
    <n v="-2.3659102283699762"/>
    <n v="-323.86376341799939"/>
    <n v="-3571.6459622479997"/>
    <n v="-0.13683526910212326"/>
    <n v="-1.5296014627708465"/>
    <n v="1382.754472979"/>
    <n v="105.3"/>
    <n v="2638.4256215754986"/>
    <n v="32246.938683099161"/>
    <n v="-8.6878017324200085E-3"/>
    <n v="1849.873446480532"/>
    <n v="22506.809219921706"/>
    <n v="-1.5805705136769932E-2"/>
    <n v="2464.5694057597339"/>
    <n v="31625.46492081719"/>
    <n v="5.136114278007331E-2"/>
    <n v="679.12776996011405"/>
    <n v="5946.213531104524"/>
    <n v="0.27177295380858491"/>
  </r>
  <r>
    <x v="202"/>
    <x v="10"/>
    <x v="10"/>
    <x v="16"/>
    <n v="236681.49706074136"/>
    <n v="6454.8885714285725"/>
    <n v="3071.9020799589998"/>
    <n v="1.2979054628721713"/>
    <n v="30885.797521083001"/>
    <n v="33605.035063272"/>
    <n v="3.59243535852658E-2"/>
    <n v="-4.9893024540361708E-3"/>
    <n v="1.1807787574681372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68.357275161350572"/>
    <n v="292.22698122000003"/>
    <n v="45.272196101647872"/>
    <n v="503.26705969476598"/>
    <n v="0"/>
    <n v="0"/>
    <n v="125.11079131073838"/>
    <n v="149.01161299300003"/>
    <n v="292.22698122000003"/>
    <n v="2642.3624796120002"/>
    <n v="1.1164212295538551"/>
    <n v="29135.216096783995"/>
    <n v="33090.831614319999"/>
    <n v="2505.6175711190003"/>
    <n v="1.0586453112031671"/>
    <n v="30571.551832092999"/>
    <n v="12.958800212346812"/>
    <n v="2385.4100334820005"/>
    <n v="1.0078565764985907"/>
    <n v="28596.349531894997"/>
    <n v="12.123819473320903"/>
    <n v="5.0845325597214108E-2"/>
    <n v="8.4402932495475369E-2"/>
    <n v="7.8412760629609224E-2"/>
    <n v="1288.7506404649998"/>
    <n v="13891.723186411997"/>
    <n v="16236.295676455"/>
    <n v="7.4924106637702881E-2"/>
    <n v="7.8260994015006302E-2"/>
    <n v="7.8602484189135957E-2"/>
    <n v="934.90287021400002"/>
    <n v="353.84777025099982"/>
    <n v="245.71675677300001"/>
    <n v="120.20753763699999"/>
    <n v="18.62271305024187"/>
    <n v="5.078873470457651E-2"/>
    <n v="1975.2023001980003"/>
    <n v="370.57313693999998"/>
    <n v="528.48112983199997"/>
    <n v="88.633277964999991"/>
    <n v="429.53960034699958"/>
    <n v="1750.581424299"/>
    <n v="514.20344895200014"/>
    <n v="-0.25009791727324771"/>
    <n v="-0.40601962508135836"/>
    <n v="-0.79660553626612152"/>
    <n v="66.544851331482462"/>
    <n v="0.1814842333183162"/>
    <n v="71.146463689473634"/>
    <n v="0.20342427590145654"/>
    <n v="549.74713798399955"/>
    <n v="0.23227296802289274"/>
    <n v="981.99210945300013"/>
    <n v="5853.3323206990008"/>
    <n v="6740.7792684300002"/>
    <n v="1.204342874619345"/>
    <n v="0.52405820546000959"/>
    <n v="0.44745406737901972"/>
    <n v="152.1315354380578"/>
    <n v="0.41490024427257366"/>
    <n v="2.4730840363058952"/>
    <n v="2.8579658583663785"/>
    <n v="863.06049869000003"/>
    <n v="133.70649069144048"/>
    <n v="818.51758052446894"/>
    <n v="497.49693574100002"/>
    <n v="77.072892930031756"/>
    <n v="118.93161076300009"/>
    <n v="18.425044746617303"/>
    <n v="3624.3545890650003"/>
    <n v="1.5313214738264289"/>
    <n v="-552.45250910600055"/>
    <n v="-4102.7508964000008"/>
    <n v="-6226.5758194780001"/>
    <n v="-85.586684106575333"/>
    <n v="-1013.1107256508072"/>
    <n v="-5.3393049796150667"/>
    <n v="3.5921942679945822"/>
    <n v="1.9248119492117728"/>
    <n v="-0.23341601095425743"/>
    <n v="-2.6545415824649221"/>
    <n v="-432.24497146900057"/>
    <n v="-4251.3735192799995"/>
    <n v="-0.18262727624968092"/>
    <n v="-1.8195608434390098"/>
    <n v="1407.9725903999999"/>
    <n v="105.5"/>
    <n v="2911.755526027488"/>
    <n v="32175.79026586868"/>
    <n v="-1.5870997229992412E-2"/>
    <n v="2045.4986632398104"/>
    <n v="22444.847418223351"/>
    <n v="-2.037464818803747E-2"/>
    <n v="2504.6089854142183"/>
    <n v="31700.594358204355"/>
    <n v="4.8912932419710398E-2"/>
    <n v="930.79820801232245"/>
    <n v="6446.5956465303734"/>
    <n v="0.40451162540218655"/>
  </r>
  <r>
    <x v="203"/>
    <x v="11"/>
    <x v="11"/>
    <x v="16"/>
    <n v="236681.49706074136"/>
    <n v="6449.6112499999999"/>
    <n v="2746.920724435"/>
    <n v="1.1605980013427231"/>
    <n v="33632.718245518001"/>
    <n v="33632.718245518001"/>
    <n v="3.3772642947970333E-2"/>
    <n v="1.0180494280655816E-2"/>
    <n v="3.3772642947970333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09.22381136475472"/>
    <n v="419.92724514000003"/>
    <n v="65.108923447130252"/>
    <n v="568.3759831418962"/>
    <n v="0"/>
    <n v="0"/>
    <n v="125.11079131073838"/>
    <n v="284.52387740599994"/>
    <n v="419.92724514000003"/>
    <n v="4193.5291582640002"/>
    <n v="1.7718027012427522"/>
    <n v="33328.745255047994"/>
    <n v="33328.745255047994"/>
    <n v="3991.9459137490003"/>
    <n v="1.6866320195382731"/>
    <n v="30804.395186712001"/>
    <n v="13.015126053054512"/>
    <n v="3966.2057020900002"/>
    <n v="1.6757565552630094"/>
    <n v="28842.830444540996"/>
    <n v="12.18634781456484"/>
    <n v="6.0145795179860961E-2"/>
    <n v="8.1289948980742155E-2"/>
    <n v="8.1289948980742155E-2"/>
    <n v="2539.8174564010001"/>
    <n v="16431.540642812997"/>
    <n v="16431.540642812997"/>
    <n v="8.3275295256244775E-2"/>
    <n v="7.9033017540793837E-2"/>
    <n v="7.9033017540793837E-2"/>
    <n v="939.73958792099995"/>
    <n v="1600.0778684800002"/>
    <n v="288.71015214200003"/>
    <n v="25.740211659"/>
    <n v="3.9909710308508908"/>
    <n v="1.0875464275263601E-2"/>
    <n v="1961.564742171"/>
    <n v="542.10683839099988"/>
    <n v="708.09949345900009"/>
    <n v="89.055006212000009"/>
    <n v="-1446.6084338290002"/>
    <n v="303.97299046999979"/>
    <n v="303.97299046999979"/>
    <n v="0.17003736937565339"/>
    <n v="-0.82232385997126711"/>
    <n v="-0.82232385997126711"/>
    <n v="-224.29389582651206"/>
    <n v="-0.61120469990002901"/>
    <n v="55.429769813055856"/>
    <n v="0.12843124377905601"/>
    <n v="-1420.8682221700003"/>
    <n v="-0.60032923562476548"/>
    <n v="1101.3372796540002"/>
    <n v="6954.6696003530014"/>
    <n v="6954.6696003530014"/>
    <n v="0.24101759825741609"/>
    <n v="0.47093218378407076"/>
    <n v="0.47093218378407076"/>
    <n v="170.760257783599"/>
    <n v="0.465324621202373"/>
    <n v="2.9384086575082682"/>
    <n v="2.9384086575082677"/>
    <n v="704.03673580700001"/>
    <n v="109.15956148628338"/>
    <n v="841.21863323293951"/>
    <n v="131.65953744399999"/>
    <n v="20.413561738934263"/>
    <n v="397.3005438470002"/>
    <n v="61.600696297315629"/>
    <n v="5294.8664379180009"/>
    <n v="2.2371273224451254"/>
    <n v="-2547.9457134830004"/>
    <n v="-6650.6966098830017"/>
    <n v="-6650.6966098830017"/>
    <n v="-395.05415361011109"/>
    <n v="-1049.8752067494381"/>
    <n v="0.19969668205528657"/>
    <n v="1.2042294498870656"/>
    <n v="1.2042294498870656"/>
    <n v="-1.0765293211024021"/>
    <n v="-2.8099774137292117"/>
    <n v="-2522.2055018240003"/>
    <n v="-4689.1318677120007"/>
    <n v="-1.0656538568271383"/>
    <n v="-1.9811991752395386"/>
    <n v="2724.6396591389998"/>
    <n v="106.1"/>
    <n v="2588.9922002214894"/>
    <n v="32129.862367069822"/>
    <n v="6.2131956490909523E-3"/>
    <n v="1620.2342189236572"/>
    <n v="22523.039090632476"/>
    <n v="-8.4442677771811026E-3"/>
    <n v="3952.4308748953822"/>
    <n v="31820.064460293539"/>
    <n v="5.231846648087557E-2"/>
    <n v="1038.0181712101794"/>
    <n v="6624.6846048229172"/>
    <n v="0.42974235011254014"/>
  </r>
  <r>
    <x v="204"/>
    <x v="0"/>
    <x v="0"/>
    <x v="17"/>
    <n v="239914.72879376091"/>
    <n v="6515.7597727272723"/>
    <n v="2524.8434527580002"/>
    <n v="1.0523920167187584"/>
    <n v="2524.8434527580002"/>
    <n v="33414.816412988002"/>
    <n v="-7.9446616387900848E-2"/>
    <n v="-7.9446616387900848E-2"/>
    <n v="1.6401998620893421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8.560873504635239"/>
    <n v="148.70394378200001"/>
    <n v="22.82219556411879"/>
    <n v="22.82219556411879"/>
    <n v="0"/>
    <n v="0"/>
    <n v="0"/>
    <n v="167.70704232799994"/>
    <n v="148.70394378200001"/>
    <n v="2401.9889045110003"/>
    <n v="1.0011844277288344"/>
    <n v="2401.9889045110003"/>
    <n v="33489.891698330001"/>
    <n v="2265.9420227350001"/>
    <n v="0.94447807941082396"/>
    <n v="30927.683775332"/>
    <n v="13.054314339759186"/>
    <n v="2130.5899068600002"/>
    <n v="0.88806131977479785"/>
    <n v="28966.485323588997"/>
    <n v="12.226461553842061"/>
    <n v="7.1913329950744842E-2"/>
    <n v="7.1913329950744842E-2"/>
    <n v="7.3105365463011829E-2"/>
    <n v="1256.0337295929999"/>
    <n v="1256.0337295929999"/>
    <n v="16523.128972106999"/>
    <n v="7.8654035020004009E-2"/>
    <n v="7.8654035020004009E-2"/>
    <n v="8.1494047247422596E-2"/>
    <n v="938.335097443"/>
    <n v="317.69863214999987"/>
    <n v="166.35886689699998"/>
    <n v="135.35211587500001"/>
    <n v="20.773036544646317"/>
    <n v="5.6416759636026104E-2"/>
    <n v="1961.1984517430001"/>
    <n v="305.35630844599996"/>
    <n v="497.644703252"/>
    <n v="41.243180448000004"/>
    <n v="122.85454824699991"/>
    <n v="122.85454824699991"/>
    <n v="-75.075285341999916"/>
    <n v="-0.75522244076363654"/>
    <n v="-0.75522244076363654"/>
    <n v="-1.0450307576665141"/>
    <n v="18.854984304551369"/>
    <n v="5.1207588989923988E-2"/>
    <n v="-8.8291658335354093"/>
    <n v="-3.2419494684556696E-2"/>
    <n v="258.20666412199989"/>
    <n v="0.10762434862595009"/>
    <n v="192.15273772799995"/>
    <n v="192.15273772799995"/>
    <n v="7031.9390765700009"/>
    <n v="0.6725912478520768"/>
    <n v="0.6725912478520768"/>
    <n v="0.50612263730918405"/>
    <n v="29.490457664244339"/>
    <n v="8.0092097177235491E-2"/>
    <n v="8.0092097177235491E-2"/>
    <n v="2.9699615731534901"/>
    <n v="115.315059572"/>
    <n v="17.69786849028246"/>
    <n v="848.9840174717524"/>
    <n v="0"/>
    <n v="0"/>
    <n v="76.837678155999953"/>
    <n v="11.792589173961879"/>
    <n v="2594.1416422390002"/>
    <n v="1.0812765249060698"/>
    <n v="-69.298189481000037"/>
    <n v="-69.298189481000037"/>
    <n v="-7107.0143619120008"/>
    <n v="-10.635473359692972"/>
    <n v="-1124.6002038161334"/>
    <n v="-1.1790560379552013"/>
    <n v="-1.1790560379552013"/>
    <n v="1.3676615984372602"/>
    <n v="-2.8884508187311492E-2"/>
    <n v="-3.0023810678380469"/>
    <n v="66.053926393999973"/>
    <n v="-5145.8159101690007"/>
    <n v="2.7532251448714611E-2"/>
    <n v="-2.1745282819209213"/>
    <n v="1370.2931274770001"/>
    <n v="106.1"/>
    <n v="2379.6828018454294"/>
    <n v="31851.846249062539"/>
    <n v="-1.1030496319516025E-2"/>
    <n v="1873.0853967464657"/>
    <n v="22604.14640395646"/>
    <n v="-2.0396965060203165E-3"/>
    <n v="2263.8915216880305"/>
    <n v="31912.597007922457"/>
    <n v="4.3968097373153991E-2"/>
    <n v="181.10531359849196"/>
    <n v="6694.4689285851691"/>
    <n v="0.46418944044741095"/>
  </r>
  <r>
    <x v="205"/>
    <x v="1"/>
    <x v="1"/>
    <x v="17"/>
    <n v="239914.72879376091"/>
    <n v="6521.4484999999995"/>
    <n v="2807.4076824540002"/>
    <n v="1.1701689581831993"/>
    <n v="5332.251135212"/>
    <n v="33564.047182527"/>
    <n v="-1.2714692134215055E-2"/>
    <n v="5.6140269977497992E-2"/>
    <n v="1.7389586450178296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4.968277168791573"/>
    <n v="362.57187251200003"/>
    <n v="55.596831365301753"/>
    <n v="78.419026929420539"/>
    <n v="0"/>
    <n v="0"/>
    <n v="0"/>
    <n v="126.32988617799998"/>
    <n v="362.57187251200003"/>
    <n v="2714.0074014949996"/>
    <n v="1.131238342531298"/>
    <n v="5115.9963060059999"/>
    <n v="33565.550987473995"/>
    <n v="2606.7574671979996"/>
    <n v="1.0865349869531602"/>
    <n v="31167.640746966998"/>
    <n v="13.140855442545055"/>
    <n v="2288.9521900539999"/>
    <n v="0.95406905676960885"/>
    <n v="29090.945935374999"/>
    <n v="12.266014011237399"/>
    <n v="2.8676765128078818E-2"/>
    <n v="4.8533814954526244E-2"/>
    <n v="7.6990793756782416E-2"/>
    <n v="1319.5625471020001"/>
    <n v="2575.5962766949997"/>
    <n v="16617.807142156998"/>
    <n v="7.7295597710101971E-2"/>
    <n v="7.7957635279007009E-2"/>
    <n v="8.378473160317812E-2"/>
    <n v="946.25121296700001"/>
    <n v="373.31133413500004"/>
    <n v="254.88371343099999"/>
    <n v="317.80527714399994"/>
    <n v="48.73231416977378"/>
    <n v="0.13246593018355138"/>
    <n v="2076.6948115919995"/>
    <n v="318.92269044900002"/>
    <n v="461.07844755899998"/>
    <n v="41.754725809999996"/>
    <n v="93.400280959000611"/>
    <n v="216.25482920600052"/>
    <n v="-1.5038049469994803"/>
    <n v="3.7103343773890094"/>
    <n v="-0.58550561438121562"/>
    <n v="-1.0006427258197452"/>
    <n v="14.322014650426299"/>
    <n v="3.8930615651901368E-2"/>
    <n v="2.2201951813890357"/>
    <n v="-1.8667204821335021E-3"/>
    <n v="411.20555810300056"/>
    <n v="0.17139654583545275"/>
    <n v="329.84726874999996"/>
    <n v="522.00000647799993"/>
    <n v="7159.6163457170005"/>
    <n v="0.63153420090873547"/>
    <n v="0.64641109397171337"/>
    <n v="0.5117054375731096"/>
    <n v="50.578835169824607"/>
    <n v="0.13748521001957667"/>
    <n v="0.21757730719681218"/>
    <n v="3.0220281923184062"/>
    <n v="250.07881426700001"/>
    <n v="38.347127063412373"/>
    <n v="862.42878362265162"/>
    <n v="0"/>
    <n v="0"/>
    <n v="79.768454482999942"/>
    <n v="12.23170810641224"/>
    <n v="3043.8546702449994"/>
    <n v="1.2687235525508747"/>
    <n v="-236.44698779099934"/>
    <n v="-305.74517727199941"/>
    <n v="-7161.1201506640009"/>
    <n v="-36.256820519398318"/>
    <n v="-1130.7624361121696"/>
    <n v="0.29672827115953759"/>
    <n v="-2.4937835735556662"/>
    <n v="1.9882967411968906"/>
    <n v="-9.8554594367675288E-2"/>
    <n v="-3.0238949128005395"/>
    <n v="81.3582893530006"/>
    <n v="-5084.4253390720005"/>
    <n v="3.3911335815876076E-2"/>
    <n v="-2.1490534814928854"/>
    <n v="1444.3100956789999"/>
    <n v="106.3"/>
    <n v="2641.0232196180623"/>
    <n v="31932.005390727805"/>
    <n v="-2.5335549026860416E-2"/>
    <n v="1589.6976696763875"/>
    <n v="22657.190489038439"/>
    <n v="-4.8258576240575168E-3"/>
    <n v="2553.1584209736593"/>
    <n v="31923.99424166009"/>
    <n v="4.8104252308958539E-2"/>
    <n v="310.29846542803386"/>
    <n v="6809.9986082685009"/>
    <n v="0.46975740068073701"/>
  </r>
  <r>
    <x v="206"/>
    <x v="2"/>
    <x v="2"/>
    <x v="17"/>
    <n v="239914.72879376091"/>
    <n v="6576.6556818181816"/>
    <n v="2723.141181985"/>
    <n v="1.1350454370502228"/>
    <n v="8055.392317197"/>
    <n v="33819.544728601002"/>
    <n v="2.3743397084258655E-2"/>
    <n v="0.10353907766737791"/>
    <n v="2.5759124509858733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7.02247386639071"/>
    <n v="210.088211398"/>
    <n v="31.944535575856545"/>
    <n v="110.36356250527709"/>
    <n v="0"/>
    <n v="0"/>
    <n v="0"/>
    <n v="625.29486307399998"/>
    <n v="210.088211398"/>
    <n v="3219.5600083220002"/>
    <n v="1.3419601307969911"/>
    <n v="8335.5563143279996"/>
    <n v="33960.609885211001"/>
    <n v="3083.4023201700002"/>
    <n v="1.2852075967460093"/>
    <n v="31792.439520552005"/>
    <n v="13.387281564136702"/>
    <n v="2751.6561878990001"/>
    <n v="1.1469309123844664"/>
    <n v="29586.675706325997"/>
    <n v="12.459796306191478"/>
    <n v="0.13986855811686238"/>
    <n v="8.2021017463848267E-2"/>
    <n v="7.5580917732241737E-2"/>
    <n v="1361.988430805"/>
    <n v="3937.5847074999997"/>
    <n v="16765.477576272999"/>
    <n v="0.12160771273969684"/>
    <n v="9.2666363196097778E-2"/>
    <n v="8.9600919653676891E-2"/>
    <n v="954.69697268799996"/>
    <n v="407.29145811700005"/>
    <n v="436.858880231"/>
    <n v="331.74613227099996"/>
    <n v="50.442983230541493"/>
    <n v="0.1382766843615427"/>
    <n v="2205.7638142259998"/>
    <n v="349.75021752300006"/>
    <n v="503.29528442100002"/>
    <n v="235.92106307100002"/>
    <n v="-496.41882633700016"/>
    <n v="-280.16399713099963"/>
    <n v="-141.06515661000003"/>
    <n v="0.391084288735984"/>
    <n v="-2.6992596912109121"/>
    <n v="-1.065354850148903"/>
    <n v="-75.481954712848875"/>
    <n v="-0.2069146937467683"/>
    <n v="-15.042366145907508"/>
    <n v="-5.8006013910043508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65.28213484239393"/>
    <n v="0.45307918220756482"/>
    <n v="0.67065648940437694"/>
    <n v="3.2340911294189003"/>
    <n v="983.87595240826909"/>
    <n v="149.60125632368013"/>
    <n v="939.5553015541459"/>
    <n v="340.00959508026898"/>
    <n v="51.699467256626995"/>
    <n v="103.1277388059998"/>
    <n v="15.680878518713802"/>
    <n v="4306.5636995362693"/>
    <n v="1.7950393130045559"/>
    <n v="-1583.422517551269"/>
    <n v="-1889.1676948232684"/>
    <n v="-7817.2443364622695"/>
    <n v="-240.7640895552428"/>
    <n v="-1220.2427493883449"/>
    <n v="0.7075653684806138"/>
    <n v="1.6143308763166817"/>
    <n v="1.7456494207552611"/>
    <n v="-0.65999387595433312"/>
    <n v="-3.2920971433289439"/>
    <n v="-1251.6763852802692"/>
    <n v="-5611.4805222362684"/>
    <n v="-0.5217171915927904"/>
    <n v="-2.3646118853837232"/>
    <n v="1549.1738843810001"/>
    <n v="106.5"/>
    <n v="2556.9400769812205"/>
    <n v="32113.927531317302"/>
    <n v="-2.4505796523805801E-2"/>
    <n v="1568.3678635577462"/>
    <n v="22497.125825856048"/>
    <n v="-1.7542490182839487E-2"/>
    <n v="3023.0610406779347"/>
    <n v="32228.574906414051"/>
    <n v="4.6816755411671185E-2"/>
    <n v="1020.6607429241961"/>
    <n v="7281.6306148317726"/>
    <n v="0.49068677689591267"/>
  </r>
  <r>
    <x v="207"/>
    <x v="3"/>
    <x v="3"/>
    <x v="17"/>
    <n v="239914.72879376091"/>
    <n v="6510.1826315789476"/>
    <n v="1667.9836523859999"/>
    <n v="0.69524020503962347"/>
    <n v="9723.3759695829995"/>
    <n v="32352.015476928995"/>
    <n v="-0.11638436974704447"/>
    <n v="-0.46803483084783837"/>
    <n v="-3.3557354657241634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3.854707268783066"/>
    <n v="257.22049153900002"/>
    <n v="39.510487815088382"/>
    <n v="149.87405032036548"/>
    <n v="0"/>
    <n v="0"/>
    <n v="0"/>
    <n v="93.383488350999983"/>
    <n v="257.22049153900002"/>
    <n v="3402.4649257950005"/>
    <n v="1.4181975999980718"/>
    <n v="11738.021240123"/>
    <n v="34651.095597274005"/>
    <n v="3242.6437725160004"/>
    <n v="1.3515817844195346"/>
    <n v="32570.952960914001"/>
    <n v="13.697746758220655"/>
    <n v="3074.1749330420002"/>
    <n v="1.2813614855987723"/>
    <n v="30364.467424843999"/>
    <n v="12.770915823980379"/>
    <n v="0.25460582756930905"/>
    <n v="0.12695776922953583"/>
    <n v="9.6965877523017552E-2"/>
    <n v="1307.8856560160004"/>
    <n v="5245.4703635160004"/>
    <n v="16798.501721987002"/>
    <n v="2.5904104443609022E-2"/>
    <n v="7.5219920222719283E-2"/>
    <n v="8.4396536445334513E-2"/>
    <n v="948.59646981200001"/>
    <n v="359.28918620400043"/>
    <n v="270.42160370300002"/>
    <n v="168.46883947400002"/>
    <n v="25.87774399089944"/>
    <n v="7.0220298820762167E-2"/>
    <n v="2206.4855360699999"/>
    <n v="356.70846973199997"/>
    <n v="1229.9007744839998"/>
    <n v="69.079582385999998"/>
    <n v="-1734.4812734090006"/>
    <n v="-2014.6452705400002"/>
    <n v="-2299.0801203450005"/>
    <n v="-5.0952616356775433"/>
    <n v="-4.423892634738567"/>
    <n v="-2.2182269240546262"/>
    <n v="-266.42590101782258"/>
    <n v="-0.72295739495844846"/>
    <n v="-349.45117027404962"/>
    <n v="-0.95991009273930816"/>
    <n v="-1566.0124339350004"/>
    <n v="-0.65273709613768627"/>
    <n v="625.24383709500023"/>
    <n v="2234.2475347872692"/>
    <n v="7897.8128846952686"/>
    <n v="0.54912819855726513"/>
    <n v="0.73049351670649365"/>
    <n v="0.64181886376165287"/>
    <n v="96.040905836055884"/>
    <n v="0.2606108596327496"/>
    <n v="0.93126734903712671"/>
    <n v="3.3241731825060259"/>
    <n v="552.34741683699997"/>
    <n v="84.843613166507481"/>
    <n v="973.53991990716793"/>
    <n v="0"/>
    <n v="0"/>
    <n v="72.896420258000262"/>
    <n v="11.1972926695484"/>
    <n v="4027.7087628900008"/>
    <n v="1.6788084596308217"/>
    <n v="-2359.7251105040009"/>
    <n v="-4248.8928053272693"/>
    <n v="-10196.893005040271"/>
    <n v="-362.4668068538785"/>
    <n v="-1585.9075576033786"/>
    <n v="-119.438940561697"/>
    <n v="5.0465554453300205"/>
    <n v="2.48829990069266"/>
    <n v="-0.98356825459119823"/>
    <n v="-4.2840832752453331"/>
    <n v="-2191.2562710300008"/>
    <n v="-7990.4074689702702"/>
    <n v="-0.91334795577043604"/>
    <n v="-3.3572523410050605"/>
    <n v="417.62121387000002"/>
    <n v="106.3"/>
    <n v="1569.1285535145812"/>
    <n v="30673.926618365473"/>
    <n v="-5.8328491723216747E-2"/>
    <n v="1012.0196405766699"/>
    <n v="21384.424015879933"/>
    <n v="-6.0250393033958294E-2"/>
    <n v="3200.8136649059275"/>
    <n v="32826.721379638599"/>
    <n v="6.8537000303168227E-2"/>
    <n v="588.18799350423353"/>
    <n v="7482.4768307429158"/>
    <n v="0.5988841021761997"/>
  </r>
  <r>
    <x v="208"/>
    <x v="4"/>
    <x v="4"/>
    <x v="17"/>
    <n v="239914.72879376091"/>
    <n v="6589.564166666667"/>
    <n v="2052.2931209390003"/>
    <n v="0.85542606377586072"/>
    <n v="11775.669090522"/>
    <n v="31324.438110620002"/>
    <n v="-0.16389438061391215"/>
    <n v="-0.33364304459022409"/>
    <n v="-6.7904481379378434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3.050212214237234"/>
    <n v="252.35264162199999"/>
    <n v="38.295801549141402"/>
    <n v="188.16985186950689"/>
    <n v="0"/>
    <n v="0"/>
    <n v="0"/>
    <n v="97.22513581900003"/>
    <n v="252.35264162199999"/>
    <n v="2716.8508902850003"/>
    <n v="1.1324235506276485"/>
    <n v="14454.872130408001"/>
    <n v="34469.512975445003"/>
    <n v="2644.7102080870004"/>
    <n v="1.1023542495219147"/>
    <n v="32653.877680775997"/>
    <n v="13.717724260916622"/>
    <n v="2478.6199432500002"/>
    <n v="1.0331253757165983"/>
    <n v="30452.804545206996"/>
    <n v="12.794125827109333"/>
    <n v="-6.2648537932671111E-2"/>
    <n v="8.5681145743400355E-2"/>
    <n v="7.2933906431466466E-2"/>
    <n v="1303.6119200159999"/>
    <n v="6549.0822835320005"/>
    <n v="16814.294392356001"/>
    <n v="1.2263110970991642E-2"/>
    <n v="6.2071579130636767E-2"/>
    <n v="7.711514360229943E-2"/>
    <n v="948.283927436"/>
    <n v="355.32799257999989"/>
    <n v="206.04838341699997"/>
    <n v="166.09026483700001"/>
    <n v="25.20504552898478"/>
    <n v="6.9228873805316476E-2"/>
    <n v="2201.073135569"/>
    <n v="333.82637938300002"/>
    <n v="669.81188811800007"/>
    <n v="37.462054514000002"/>
    <n v="-664.55776934599999"/>
    <n v="-2679.2030398860002"/>
    <n v="-3145.074864825001"/>
    <n v="-4.662747181797922"/>
    <n v="-4.4801858585780074"/>
    <n v="-3.1249653279138085"/>
    <n v="-100.85003386227994"/>
    <n v="-0.27699748685178771"/>
    <n v="-479.02539708256569"/>
    <n v="-1.3135662864977184"/>
    <n v="-498.46750450899998"/>
    <n v="-0.20776861304647123"/>
    <n v="533.10587041300005"/>
    <n v="2767.3534052002692"/>
    <n v="7950.0314646632687"/>
    <n v="0.10858798102083012"/>
    <n v="0.56171930923007651"/>
    <n v="0.64658802065809384"/>
    <n v="80.901537177484045"/>
    <n v="0.22220639520272079"/>
    <n v="1.1534737442398473"/>
    <n v="3.3432004967848217"/>
    <n v="452.46399556900002"/>
    <n v="68.663721017816428"/>
    <n v="992.66968544070562"/>
    <n v="0"/>
    <n v="0"/>
    <n v="80.641874844000029"/>
    <n v="12.23781615966762"/>
    <n v="3249.9567606980004"/>
    <n v="1.3546299458303692"/>
    <n v="-1197.663639759"/>
    <n v="-5446.5564450862694"/>
    <n v="-11095.10632948827"/>
    <n v="-181.751571039764"/>
    <n v="-1720.2516548994265"/>
    <n v="2.9995404196357076"/>
    <n v="4.4348892298900555"/>
    <n v="2.3138262492175765"/>
    <n v="-0.4992038820545085"/>
    <n v="-4.6567667832825395"/>
    <n v="-1031.5733749220001"/>
    <n v="-8894.0331939192693"/>
    <n v="-0.42997500824919199"/>
    <n v="-3.7331683494752532"/>
    <n v="875.43210095399991"/>
    <n v="105.7"/>
    <n v="1941.6207388259227"/>
    <n v="29682.337369336157"/>
    <n v="-8.931243730535543E-2"/>
    <n v="1369.9298139413436"/>
    <n v="20583.431153988895"/>
    <n v="-9.5631702953994036E-2"/>
    <n v="2570.34142884106"/>
    <n v="32636.649939799656"/>
    <n v="4.7744620167458285E-2"/>
    <n v="504.35749329517512"/>
    <n v="7528.8464283761869"/>
    <n v="0.60866452371732493"/>
  </r>
  <r>
    <x v="209"/>
    <x v="5"/>
    <x v="5"/>
    <x v="17"/>
    <n v="239914.72879376091"/>
    <n v="6708.4919047619042"/>
    <n v="2584.3721989320002"/>
    <n v="1.0772044767429085"/>
    <n v="14360.041289454"/>
    <n v="31497.425800038"/>
    <n v="-0.1294482718441673"/>
    <n v="7.1737911865770831E-2"/>
    <n v="-5.9789300602472673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60.021697241101599"/>
    <n v="227.63172115"/>
    <n v="33.93187684827042"/>
    <n v="222.10172871777729"/>
    <n v="0"/>
    <n v="0"/>
    <n v="0"/>
    <n v="175.02334890199998"/>
    <n v="227.63172115"/>
    <n v="2799.1066348439995"/>
    <n v="1.1667089590194395"/>
    <n v="17253.978765251999"/>
    <n v="34878.662230531001"/>
    <n v="2717.4860286969993"/>
    <n v="1.1326882856921408"/>
    <n v="33116.269590051998"/>
    <n v="13.897615582153929"/>
    <n v="2690.898075697999"/>
    <n v="1.1216060344553458"/>
    <n v="30912.560453749997"/>
    <n v="12.973054806170525"/>
    <n v="0.17119520981894176"/>
    <n v="9.8695292735841766E-2"/>
    <n v="8.680279842601557E-2"/>
    <n v="1338.9477476619998"/>
    <n v="7888.030031194"/>
    <n v="16874.420795938"/>
    <n v="4.7017047268049339E-2"/>
    <n v="5.9485727000551325E-2"/>
    <n v="7.4047774838411851E-2"/>
    <n v="950.668935852"/>
    <n v="388.27881180999975"/>
    <n v="289.121567793"/>
    <n v="26.587952999000002"/>
    <n v="3.96332788001533"/>
    <n v="1.1082251236795026E-2"/>
    <n v="2203.7091363020004"/>
    <n v="317.76314457900003"/>
    <n v="778.32101483199995"/>
    <n v="48.365206979"/>
    <n v="-214.7344359119993"/>
    <n v="-2893.9374757979995"/>
    <n v="-3381.2364304930002"/>
    <n v="-11.021614577280037"/>
    <n v="-4.6573234947620179"/>
    <n v="-3.4023289014261189"/>
    <n v="-32.00934561157834"/>
    <n v="-8.9504482276531058E-2"/>
    <n v="-514.47203445229843"/>
    <n v="-1.4121239182692862"/>
    <n v="-188.14648291299929"/>
    <n v="-7.8422231039736043E-2"/>
    <n v="634.01283350099993"/>
    <n v="3401.3662387012691"/>
    <n v="8128.5150470992685"/>
    <n v="0.39181585379800743"/>
    <n v="0.5269739573187262"/>
    <n v="0.65477518890808306"/>
    <n v="94.508995837195116"/>
    <n v="0.26426590676140588"/>
    <n v="1.4177396510012532"/>
    <n v="3.4150013157712866"/>
    <n v="555.21449241599998"/>
    <n v="82.762936931009904"/>
    <n v="1020.8440799759873"/>
    <n v="0"/>
    <n v="0"/>
    <n v="78.798341084999947"/>
    <n v="11.74605890618521"/>
    <n v="3433.1194683449994"/>
    <n v="1.4309748657808454"/>
    <n v="-848.74726941299923"/>
    <n v="-6295.3037144992686"/>
    <n v="-11509.75147759227"/>
    <n v="-126.51834144877347"/>
    <n v="-1777.1323145511346"/>
    <n v="0.95517881104489843"/>
    <n v="3.3831566713311583"/>
    <n v="2.2841147367224655"/>
    <n v="-0.35377038903793695"/>
    <n v="-4.8271252340405733"/>
    <n v="-822.15931641399925"/>
    <n v="-9306.042341290271"/>
    <n v="-0.34268813780114193"/>
    <n v="-3.902564458057169"/>
    <n v="1067.940382648"/>
    <n v="105.3"/>
    <n v="2454.2945858803423"/>
    <n v="29835.692537741314"/>
    <n v="-7.9819650701443923E-2"/>
    <n v="1703.8020466533712"/>
    <n v="20670.12625844761"/>
    <n v="-8.5358555412675896E-2"/>
    <n v="2658.2209257777772"/>
    <n v="33014.377182602242"/>
    <n v="6.3208292560169355E-2"/>
    <n v="602.10145631623925"/>
    <n v="7696.282568790708"/>
    <n v="0.62019494161167166"/>
  </r>
  <r>
    <x v="210"/>
    <x v="6"/>
    <x v="6"/>
    <x v="17"/>
    <n v="239914.72879376091"/>
    <n v="6900.7300000000005"/>
    <n v="2819.5321466220003"/>
    <n v="1.1752226138003259"/>
    <n v="17179.573436076"/>
    <n v="31235.045454458999"/>
    <n v="-0.12247242350845611"/>
    <n v="-8.5135559897619451E-2"/>
    <n v="-7.06428203945371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4.321233429651642"/>
    <n v="252.56435982599999"/>
    <n v="36.599658271806021"/>
    <n v="258.70138698958328"/>
    <n v="0"/>
    <n v="0"/>
    <n v="0"/>
    <n v="191.29910533899999"/>
    <n v="252.56435982599999"/>
    <n v="3101.2859436560002"/>
    <n v="1.292661754969606"/>
    <n v="20355.264708907998"/>
    <n v="35307.628592549008"/>
    <n v="2689.2226888519999"/>
    <n v="1.1209077084899401"/>
    <n v="33380.496636566997"/>
    <n v="13.99394144861054"/>
    <n v="2551.0099940720002"/>
    <n v="1.0632986173453893"/>
    <n v="31180.119572717998"/>
    <n v="13.071575482079295"/>
    <n v="0.160522104079732"/>
    <n v="0.10768623579939796"/>
    <n v="9.2159644432606935E-2"/>
    <n v="1465.7746304910002"/>
    <n v="9353.8046616850006"/>
    <n v="17056.439327821001"/>
    <n v="0.1417859140691653"/>
    <n v="7.1589576824138801E-2"/>
    <n v="7.9119924822958154E-2"/>
    <n v="951.1774195270001"/>
    <n v="514.59721096400006"/>
    <n v="262.99611073599999"/>
    <n v="138.21269477999999"/>
    <n v="20.028706351357027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873871296229"/>
    <n v="-3.6445034657182949"/>
    <n v="-4.1791367140635369"/>
    <n v="-40.829563978593555"/>
    <n v="-0.11743914116927993"/>
    <n v="-622.94801100754194"/>
    <n v="-1.7026196420821531"/>
    <n v="-143.54110225399995"/>
    <n v="-5.9830050024728951E-2"/>
    <n v="715.00596093059812"/>
    <n v="4116.3721996318673"/>
    <n v="8324.7889772098679"/>
    <n v="0.37837248993537709"/>
    <n v="0.49890504089583643"/>
    <n v="0.68219581804440521"/>
    <n v="103.61309034415171"/>
    <n v="0.298025037697974"/>
    <n v="1.7157646886992273"/>
    <n v="3.4938575391504663"/>
    <n v="588.80842519059797"/>
    <n v="85.325527181993493"/>
    <n v="1043.7717777901635"/>
    <n v="302.42873998059798"/>
    <n v="43.825615548006944"/>
    <n v="126.19753574000015"/>
    <n v="18.287563162158229"/>
    <n v="3816.2919045865983"/>
    <n v="1.5906867926675801"/>
    <n v="-996.75975796459807"/>
    <n v="-7292.0634724638667"/>
    <n v="-12397.37211529987"/>
    <n v="-144.44265432274526"/>
    <n v="-1903.5500720390944"/>
    <n v="8.1329282810548804"/>
    <n v="3.718597289454693"/>
    <n v="2.3801221345868639"/>
    <n v="-0.41546417886725395"/>
    <n v="-5.1964771812326198"/>
    <n v="-858.54706318459807"/>
    <n v="-10196.995051450869"/>
    <n v="-0.35785508772270297"/>
    <n v="-4.27411121470137"/>
    <n v="1409.162947974"/>
    <n v="105.8"/>
    <n v="2664.9642217599248"/>
    <n v="29557.091819481175"/>
    <n v="-8.8900569398447482E-2"/>
    <n v="2007.5742766843102"/>
    <n v="20493.395088840611"/>
    <n v="-9.374948860824428E-2"/>
    <n v="2931.2721584650285"/>
    <n v="33393.290619349988"/>
    <n v="7.0111516820530628E-2"/>
    <n v="675.80903679640653"/>
    <n v="7876.6455398564558"/>
    <n v="0.65089614670816065"/>
  </r>
  <r>
    <x v="211"/>
    <x v="7"/>
    <x v="7"/>
    <x v="17"/>
    <n v="239914.72879376091"/>
    <n v="6950.9492857142859"/>
    <n v="2896.1367450990001"/>
    <n v="1.2071525410966413"/>
    <n v="20075.710181175"/>
    <n v="31627.689931415"/>
    <n v="-9.080440468654527E-2"/>
    <n v="0.15683870166183889"/>
    <n v="-5.836562416957180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1.52862940813121"/>
    <n v="245.13974003199999"/>
    <n v="35.267087984056445"/>
    <n v="293.96847497363973"/>
    <n v="319.23356000000001"/>
    <n v="45.926613312529049"/>
    <n v="45.926613312529049"/>
    <n v="141.34705403200007"/>
    <n v="564.37330003199997"/>
    <n v="3171.1031797069995"/>
    <n v="1.3217626094281985"/>
    <n v="23526.367888614997"/>
    <n v="35718.436146169006"/>
    <n v="3095.7474113339995"/>
    <n v="1.2903532129514284"/>
    <n v="33867.672068186999"/>
    <n v="14.18215021338631"/>
    <n v="2861.2154317419995"/>
    <n v="1.1925968222657977"/>
    <n v="31729.053770006998"/>
    <n v="13.287213284240707"/>
    <n v="0.14882737549468938"/>
    <n v="0.11305896813412653"/>
    <n v="9.2965856237203992E-2"/>
    <n v="1359.5473150699995"/>
    <n v="10713.351976755001"/>
    <n v="17132.194929777997"/>
    <n v="5.9009262315070421E-2"/>
    <n v="6.9976574612800269E-2"/>
    <n v="7.5951879990872051E-2"/>
    <n v="949.36250370300002"/>
    <n v="410.1848113669995"/>
    <n v="240.38513293000003"/>
    <n v="234.53197959199997"/>
    <n v="33.740999962985519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196246640121"/>
    <n v="-5.5062509130714075"/>
    <n v="-39.558112612490973"/>
    <n v="-0.11461006833155717"/>
    <n v="-620.70617835095379"/>
    <n v="-1.7087280484193652"/>
    <n v="-40.434455015999447"/>
    <n v="-1.6853677645926574E-2"/>
    <n v="474.89873150799997"/>
    <n v="4591.2709311398676"/>
    <n v="8040.3246019988674"/>
    <n v="-0.37460915956279828"/>
    <n v="0.30969022947204916"/>
    <n v="0.4909062960649182"/>
    <n v="68.321420857438895"/>
    <n v="0.19794480059464775"/>
    <n v="1.9137094892938751"/>
    <n v="3.3709647938662659"/>
    <n v="346.397340316"/>
    <n v="49.834537136952207"/>
    <n v="992.73323907837539"/>
    <n v="0"/>
    <n v="0"/>
    <n v="128.50139119199997"/>
    <n v="18.486883720486684"/>
    <n v="3646.0019112149994"/>
    <n v="1.519707410022846"/>
    <n v="-749.86516611599939"/>
    <n v="-8041.9286385798659"/>
    <n v="-12131.070816752868"/>
    <n v="-107.87953346992985"/>
    <n v="-1846.0279419667218"/>
    <n v="-0.26206463980812178"/>
    <n v="2.1394720873494646"/>
    <n v="1.7047389571431784"/>
    <n v="-0.31255486892620488"/>
    <n v="-5.079692842285632"/>
    <n v="-515.33318652399942"/>
    <n v="-9992.4525185728671"/>
    <n v="-0.21479847824057435"/>
    <n v="-4.1847559131400303"/>
    <n v="1412.9071654289999"/>
    <n v="106.3"/>
    <n v="2724.4936454365006"/>
    <n v="29888.189415067776"/>
    <n v="-7.6226299848644041E-2"/>
    <n v="1803.8150884252118"/>
    <n v="20567.779628274431"/>
    <n v="-8.5623418767402537E-2"/>
    <n v="2983.1638567328314"/>
    <n v="33737.54852380079"/>
    <n v="7.1759980238250698E-2"/>
    <n v="446.7532751721543"/>
    <n v="7597.4302617599687"/>
    <n v="0.46457624531010477"/>
  </r>
  <r>
    <x v="212"/>
    <x v="8"/>
    <x v="8"/>
    <x v="17"/>
    <n v="239914.72879376091"/>
    <n v="6984.941904761904"/>
    <n v="3206.63358079"/>
    <n v="1.336572205013113"/>
    <n v="23282.343761964999"/>
    <n v="31879.428745878005"/>
    <n v="-7.0031761582355134E-2"/>
    <n v="8.519383408564396E-2"/>
    <n v="-4.885534800099933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1.996473175929893"/>
    <n v="251.01697123599999"/>
    <n v="35.936873156363987"/>
    <n v="329.90534813000374"/>
    <n v="0"/>
    <n v="0"/>
    <n v="45.926613312529049"/>
    <n v="182.02479219800003"/>
    <n v="251.01697123599999"/>
    <n v="3697.713329059"/>
    <n v="1.5412614922186307"/>
    <n v="27224.081217673996"/>
    <n v="36655.164439815002"/>
    <n v="3552.7362978719998"/>
    <n v="1.4808329258209303"/>
    <n v="34831.186244327997"/>
    <n v="14.569014175056862"/>
    <n v="3102.0097727499997"/>
    <n v="1.2929634576193927"/>
    <n v="32507.529529841999"/>
    <n v="13.59846332455875"/>
    <n v="0.3392732237340359"/>
    <n v="0.13919433542019832"/>
    <n v="0.11387869145446694"/>
    <n v="1339.6619398820001"/>
    <n v="12053.013916637001"/>
    <n v="17180.244142521999"/>
    <n v="3.720094400933105E-2"/>
    <n v="6.6231682614432907E-2"/>
    <n v="7.2435471456555378E-2"/>
    <n v="947.154462018"/>
    <n v="392.50747786400007"/>
    <n v="263.05255470099996"/>
    <n v="450.726525122"/>
    <n v="64.528314088728834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287474270371"/>
    <n v="-8.8389933086723289"/>
    <n v="-70.305487857273661"/>
    <n v="-0.20468928720551766"/>
    <n v="-721.60260573162509"/>
    <n v="-1.9953458908022381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7.699518171852432"/>
    <n v="0.25533073462638134"/>
    <n v="2.1690402239202564"/>
    <n v="3.3514101876174238"/>
    <n v="460.54615713800001"/>
    <n v="65.934142820003686"/>
    <n v="973.16053107750065"/>
    <n v="119.72831553100001"/>
    <n v="17.140917872112379"/>
    <n v="152.02988236800013"/>
    <n v="21.765375351848739"/>
    <n v="4310.2893685649997"/>
    <n v="1.7965922268450119"/>
    <n v="-1103.6557877750001"/>
    <n v="-9145.5844263548661"/>
    <n v="-12778.033595457868"/>
    <n v="-158.00500602912609"/>
    <n v="-1931.9856703508963"/>
    <n v="1.4166250979459059"/>
    <n v="2.0300976330792113"/>
    <n v="1.4557071365044876"/>
    <n v="-0.460020021831899"/>
    <n v="-5.3467560784196628"/>
    <n v="-652.92926265300014"/>
    <n v="-10454.376880971868"/>
    <n v="-0.27215055363036128"/>
    <n v="-4.3762052279215515"/>
    <n v="1407.5039512200001"/>
    <n v="106.6"/>
    <n v="3008.0990438930585"/>
    <n v="30079.420235579521"/>
    <n v="-6.6157926050139371E-2"/>
    <n v="2344.3083363874293"/>
    <n v="20788.206461292935"/>
    <n v="-7.7146607787208832E-2"/>
    <n v="3468.7742298864919"/>
    <n v="34574.30651401807"/>
    <n v="9.3030333864758674E-2"/>
    <n v="574.64919278236414"/>
    <n v="7551.8671189999113"/>
    <n v="0.35295454085494238"/>
  </r>
  <r>
    <x v="213"/>
    <x v="9"/>
    <x v="9"/>
    <x v="17"/>
    <n v="239914.72879376091"/>
    <n v="7018.63590909091"/>
    <n v="2645.5893744560003"/>
    <n v="1.1027206990406335"/>
    <n v="25927.933136421001"/>
    <n v="31746.755940815001"/>
    <n v="-6.780647855296551E-2"/>
    <n v="-4.7753882279738424E-2"/>
    <n v="-5.5730463484902293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6.363599314034005"/>
    <n v="270.680867234"/>
    <n v="38.566022050438569"/>
    <n v="368.47137018044231"/>
    <n v="0"/>
    <n v="0"/>
    <n v="45.926613312529049"/>
    <n v="195.10107396799998"/>
    <n v="270.680867234"/>
    <n v="2964.7784929760005"/>
    <n v="1.2357634347346085"/>
    <n v="30188.859710649998"/>
    <n v="37024.751348525999"/>
    <n v="2870.4313078030004"/>
    <n v="1.196438135430411"/>
    <n v="35266.643010132"/>
    <n v="14.736654296177733"/>
    <n v="2524.5920346870003"/>
    <n v="1.0522872219559425"/>
    <n v="32805.334205625993"/>
    <n v="13.709913435647714"/>
    <n v="0.14241218681189349"/>
    <n v="0.13950955026914658"/>
    <n v="0.12322219726722472"/>
    <n v="1341.7642604020002"/>
    <n v="13394.778177039001"/>
    <n v="17223.346273905001"/>
    <n v="3.3189642186270074E-2"/>
    <n v="6.282689486193016E-2"/>
    <n v="6.6694389460439929E-2"/>
    <n v="946.27809775200001"/>
    <n v="395.48616265000021"/>
    <n v="326.67345533600002"/>
    <n v="345.83927311600002"/>
    <n v="49.274428478053778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289735370394"/>
    <n v="-9.0278810564870788"/>
    <n v="-45.477372334782245"/>
    <n v="-0.13304273569397498"/>
    <n v="-795.50981752772202"/>
    <n v="-2.2057375521737526"/>
    <n v="26.650154595999823"/>
    <n v="1.1108177780493514E-2"/>
    <n v="656.4707370399999"/>
    <n v="5860.3177076858674"/>
    <n v="7943.6470967928681"/>
    <n v="-8.2015155889441305E-2"/>
    <n v="0.20301959082157883"/>
    <n v="0.28035206311348082"/>
    <n v="93.53252477304089"/>
    <n v="0.27362669242550974"/>
    <n v="2.4426669163457664"/>
    <n v="3.3228917818207124"/>
    <n v="498.73722025299998"/>
    <n v="71.058995895058331"/>
    <n v="956.93577820444034"/>
    <n v="0"/>
    <n v="0"/>
    <n v="157.73351678699993"/>
    <n v="22.473528877982559"/>
    <n v="3621.2492300160002"/>
    <n v="1.509390127160118"/>
    <n v="-975.6598555600001"/>
    <n v="-10121.244281914865"/>
    <n v="-13221.642504503865"/>
    <n v="-139.00989710782312"/>
    <n v="-1988.3710314230611"/>
    <n v="0.83377148739707829"/>
    <n v="1.8508151084250617"/>
    <n v="1.3836481110321945"/>
    <n v="-0.4066694281194847"/>
    <n v="-5.5286293339944654"/>
    <n v="-629.82058244400014"/>
    <n v="-10760.333699997867"/>
    <n v="-0.26251851464501624"/>
    <n v="-4.5018884734644447"/>
    <n v="1404.5812142140001"/>
    <n v="107.1"/>
    <n v="2470.2048314248368"/>
    <n v="29911.199445428858"/>
    <n v="-7.2432898534163126E-2"/>
    <n v="1760.9506997441649"/>
    <n v="20699.283714556568"/>
    <n v="-8.0310162480304981E-2"/>
    <n v="2768.2338869990667"/>
    <n v="34877.970995257405"/>
    <n v="0.10284452995659454"/>
    <n v="612.95120171802046"/>
    <n v="7485.6905507578185"/>
    <n v="0.25890039293078204"/>
  </r>
  <r>
    <x v="214"/>
    <x v="10"/>
    <x v="10"/>
    <x v="17"/>
    <n v="239914.72879376091"/>
    <n v="7031.8280952380956"/>
    <n v="3065.5152186569994"/>
    <n v="1.2777519888294242"/>
    <n v="28993.448355077999"/>
    <n v="31740.369079513002"/>
    <n v="-6.1269234337020584E-2"/>
    <n v="-2.0791226854749434E-3"/>
    <n v="-5.5487696419544874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2.891273061905814"/>
    <n v="271.35733059199998"/>
    <n v="38.589869791578273"/>
    <n v="407.06123997202059"/>
    <n v="0"/>
    <n v="0"/>
    <n v="45.926613312529049"/>
    <n v="170.88329027000009"/>
    <n v="271.35733059199998"/>
    <n v="3017.4727898270003"/>
    <n v="1.2577271954073839"/>
    <n v="33206.332500477001"/>
    <n v="37399.861658741"/>
    <n v="2916.8834176310002"/>
    <n v="1.2158000604199899"/>
    <n v="35677.908856643997"/>
    <n v="14.893809045394555"/>
    <n v="2729.9006082830001"/>
    <n v="1.1378628656974696"/>
    <n v="33149.824780426999"/>
    <n v="13.83991972484659"/>
    <n v="0.14196020156556277"/>
    <n v="0.13973180738283197"/>
    <n v="0.13021824578613117"/>
    <n v="1471.8399411710002"/>
    <n v="14866.618118210001"/>
    <n v="17406.435574611001"/>
    <n v="0.14206728203055574"/>
    <n v="7.0178113882342963E-2"/>
    <n v="7.2069388330546102E-2"/>
    <n v="945.88219103100005"/>
    <n v="525.95775014000014"/>
    <n v="312.99642560200004"/>
    <n v="186.98280934799999"/>
    <n v="26.590924410484867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28064607165"/>
    <n v="-12.00632948060273"/>
    <n v="6.8321392644016923"/>
    <n v="2.0024793422040423E-2"/>
    <n v="-855.22252959480284"/>
    <n v="-2.3671969920700286"/>
    <n v="235.02523817799914"/>
    <n v="9.7961988144560766E-2"/>
    <n v="543.43496989499988"/>
    <n v="6403.7526775808674"/>
    <n v="7505.0899572348681"/>
    <n v="-0.44659945363745346"/>
    <n v="9.4035384756035123E-2"/>
    <n v="0.1133861024621392"/>
    <n v="77.282175066681475"/>
    <n v="0.2265117163199078"/>
    <n v="2.6691786326656737"/>
    <n v="3.1345032538680471"/>
    <n v="369.13201047500002"/>
    <n v="52.494458834250175"/>
    <n v="875.72374634725008"/>
    <n v="0"/>
    <n v="0"/>
    <n v="174.30295941999987"/>
    <n v="24.787716232431308"/>
    <n v="3560.9077597220003"/>
    <n v="1.4842389117272916"/>
    <n v="-495.39254106500073"/>
    <n v="-10616.636822979866"/>
    <n v="-13164.582536462867"/>
    <n v="-70.4500358022798"/>
    <n v="-1973.2343831187657"/>
    <n v="-0.10328483824489532"/>
    <n v="1.5876874056125461"/>
    <n v="1.1142571644725447"/>
    <n v="-0.20648692289786738"/>
    <n v="-5.5017002459380766"/>
    <n v="-308.40973171700074"/>
    <n v="-10636.498460245866"/>
    <n v="-0.12854972817534707"/>
    <n v="-4.4478109253901108"/>
    <n v="1421.280564939"/>
    <n v="107.8"/>
    <n v="2843.7061397560292"/>
    <n v="29843.150059157397"/>
    <n v="-7.2496749495091439E-2"/>
    <n v="2186.3719194322816"/>
    <n v="20840.156970749038"/>
    <n v="-7.1494825407965923E-2"/>
    <n v="2799.1398792458258"/>
    <n v="35172.501889089013"/>
    <n v="0.10952184339679749"/>
    <n v="504.11407225881248"/>
    <n v="7059.0064150043081"/>
    <n v="9.4997546310127357E-2"/>
  </r>
  <r>
    <x v="215"/>
    <x v="11"/>
    <x v="11"/>
    <x v="17"/>
    <n v="239914.72879376091"/>
    <n v="6943.9812499999989"/>
    <n v="3500.4189396479997"/>
    <n v="1.4590262787313413"/>
    <n v="32493.867294725998"/>
    <n v="32493.867294725998"/>
    <n v="-3.3861400749068737E-2"/>
    <n v="0.27430650200798312"/>
    <n v="-3.3861400749068737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1.428624721732959"/>
    <n v="266.62279911799999"/>
    <n v="38.396244102473638"/>
    <n v="445.45748407449423"/>
    <n v="0"/>
    <n v="0"/>
    <n v="45.926613312529049"/>
    <n v="368.25585666300003"/>
    <n v="266.62279911799999"/>
    <n v="5303.8846350440017"/>
    <n v="2.2107373989545289"/>
    <n v="38510.217135521001"/>
    <n v="38510.217135521001"/>
    <n v="4991.8594273280014"/>
    <n v="2.0806806870199197"/>
    <n v="36677.822370223003"/>
    <n v="15.287857712876203"/>
    <n v="4939.8064968430017"/>
    <n v="2.0589842573147865"/>
    <n v="34123.425575180001"/>
    <n v="14.22314742689837"/>
    <n v="0.26477828932985337"/>
    <n v="0.15546555505830861"/>
    <n v="0.15546555505830861"/>
    <n v="2645.4193817330006"/>
    <n v="17512.037499943002"/>
    <n v="17512.037499943002"/>
    <n v="4.157854930316196E-2"/>
    <n v="6.5757489246913936E-2"/>
    <n v="6.5757489246913936E-2"/>
    <n v="948.5083688169999"/>
    <n v="1696.9110129160008"/>
    <n v="431.24662741700001"/>
    <n v="52.052930485000005"/>
    <n v="7.4961219811761461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382972883829"/>
    <n v="-20.792382972883829"/>
    <n v="-259.71638321978509"/>
    <n v="-0.75171112022318742"/>
    <n v="-890.64501698807589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32.5372363508327"/>
    <n v="0.96248043867786492"/>
    <n v="3.631659071343539"/>
    <n v="3.631659071343539"/>
    <n v="1821.293563894"/>
    <n v="262.28376752803018"/>
    <n v="1028.8479523889969"/>
    <n v="52.743410787999998"/>
    <n v="7.5955577771757392"/>
    <n v="487.83877025300012"/>
    <n v="70.253468822802517"/>
    <n v="7613.0169691910014"/>
    <n v="3.1732178376323938"/>
    <n v="-4112.5980295430018"/>
    <n v="-14729.234852522868"/>
    <n v="-14729.234852522868"/>
    <n v="-592.25361957061773"/>
    <n v="-2170.433849079272"/>
    <n v="0.61408385107277152"/>
    <n v="1.2146905379257684"/>
    <n v="1.2146905379257684"/>
    <n v="-1.7141915589010521"/>
    <n v="-6.1393624837367256"/>
    <n v="-4060.5450990580016"/>
    <n v="-12174.83805747987"/>
    <n v="-1.6924951291959187"/>
    <n v="-5.0746521977588905"/>
    <n v="2716.8012480249999"/>
    <n v="108.4"/>
    <n v="3229.1687635129142"/>
    <n v="30483.326622448822"/>
    <n v="-5.1246274441204887E-2"/>
    <n v="2112.7790363994459"/>
    <n v="21332.701788224826"/>
    <n v="-5.2849764084577755E-2"/>
    <n v="4892.8825046531383"/>
    <n v="36112.953518846771"/>
    <n v="0.13491138787321089"/>
    <n v="2130.1958802094096"/>
    <n v="8151.1841240035374"/>
    <n v="0.23042599161163002"/>
  </r>
  <r>
    <x v="216"/>
    <x v="0"/>
    <x v="0"/>
    <x v="18"/>
    <n v="270633.89619649464"/>
    <n v="6902.8254999999999"/>
    <n v="3031.1812216020003"/>
    <n v="1.120030145596101"/>
    <n v="3031.1812216020003"/>
    <n v="33000.20506357"/>
    <n v="0.2005422428431769"/>
    <n v="0.2005422428431769"/>
    <n v="-1.2408009198483838E-2"/>
    <n v="2015.4835425760002"/>
    <n v="0.74472694326236633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236E-2"/>
    <n v="99.230734585999983"/>
    <n v="3.6666040721651944E-2"/>
    <n v="796.14211835899994"/>
    <n v="115.33568657631574"/>
    <n v="256.20052510199997"/>
    <n v="37.115312432858111"/>
    <n v="37.115312432858111"/>
    <n v="0"/>
    <n v="0"/>
    <n v="0"/>
    <n v="539.94159325700002"/>
    <n v="256.20052510199997"/>
    <n v="2182.2112937480001"/>
    <n v="0.80633332498882493"/>
    <n v="2182.2112937480001"/>
    <n v="38290.439524758003"/>
    <n v="2181.4404368180003"/>
    <n v="0.80604849114471533"/>
    <n v="36593.320784306008"/>
    <n v="15.149428124610093"/>
    <n v="2056.4665358180005"/>
    <n v="0.75987027667993812"/>
    <n v="34049.302204138003"/>
    <n v="14.09495638380351"/>
    <n v="-9.1498179009175229E-2"/>
    <n v="-9.1498179009175229E-2"/>
    <n v="0.14334318754059705"/>
    <n v="1266.2264890920001"/>
    <n v="1266.2264890920001"/>
    <n v="17522.230259442003"/>
    <n v="8.1150364507354134E-3"/>
    <n v="8.1150364507354134E-3"/>
    <n v="6.0466833432191169E-2"/>
    <n v="931.331465976"/>
    <n v="334.89502311600006"/>
    <n v="99.242559647000022"/>
    <n v="124.973901"/>
    <n v="18.104745803004871"/>
    <n v="4.6178214464777274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5725665759763"/>
    <n v="122.98875697408259"/>
    <n v="0.31369682060727627"/>
    <n v="-786.51124431854475"/>
    <n v="-2.2452141807758346"/>
    <n v="973.94382885400012"/>
    <n v="0.35987503507205354"/>
    <n v="351.200546342"/>
    <n v="351.200546342"/>
    <n v="8871.9328203418663"/>
    <n v="0.82771554803001934"/>
    <n v="0.82771554803001934"/>
    <n v="0.26166235567976037"/>
    <n v="50.877795815930739"/>
    <n v="0.12976960804902637"/>
    <n v="0.12976960804902637"/>
    <n v="3.6813365822153297"/>
    <n v="335.111331785"/>
    <n v="48.546980042447835"/>
    <n v="1059.6970639411622"/>
    <n v="294.43490704300001"/>
    <n v="42.654259048414303"/>
    <n v="16.089214556999991"/>
    <n v="2.3308157734829007"/>
    <n v="2533.4118400900002"/>
    <n v="0.9361029330378513"/>
    <n v="497.76938151200017"/>
    <n v="497.76938151200017"/>
    <n v="-14162.167281529868"/>
    <n v="72.110961158151852"/>
    <n v="-2087.6874145614274"/>
    <n v="-8.1830070199521892"/>
    <n v="-8.1830070199521892"/>
    <n v="0.99270278071026974"/>
    <n v="0.18392721255824993"/>
    <n v="-5.9265507629911642"/>
    <n v="622.74328251200018"/>
    <n v="-11618.14870136187"/>
    <n v="0.23010542702302719"/>
    <n v="-4.872079022184578"/>
    <n v="1370.0534695270001"/>
    <n v="108.9"/>
    <n v="2783.4538306721765"/>
    <n v="30887.097651275573"/>
    <n v="-3.0288624095545447E-2"/>
    <n v="1850.7654201799817"/>
    <n v="21310.381811658342"/>
    <n v="-5.7235719906311822E-2"/>
    <n v="2003.8671200624424"/>
    <n v="35852.929117221189"/>
    <n v="0.12347262456642194"/>
    <n v="322.49820600734614"/>
    <n v="8292.5770164123915"/>
    <n v="0.23872066699769889"/>
  </r>
  <r>
    <x v="217"/>
    <x v="1"/>
    <x v="1"/>
    <x v="18"/>
    <n v="270633.89619649464"/>
    <n v="6723.152"/>
    <n v="2856.3704587440006"/>
    <n v="1.0554370678941574"/>
    <n v="5887.5516803460014"/>
    <n v="33049.167839860005"/>
    <n v="0.10413998348033982"/>
    <n v="1.744056504369218E-2"/>
    <n v="-1.5340204352204401E-2"/>
    <n v="1715.8009040940003"/>
    <n v="0.63399334976437594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44"/>
    <n v="99.989438605999993"/>
    <n v="3.6946384030698921E-2"/>
    <n v="424.83907140100001"/>
    <n v="63.190460575783504"/>
    <n v="273.29296725400002"/>
    <n v="40.649529752413748"/>
    <n v="77.76484218527186"/>
    <n v="0"/>
    <n v="0"/>
    <n v="0"/>
    <n v="151.54610414699999"/>
    <n v="273.29296725400002"/>
    <n v="2844.2331500340001"/>
    <n v="1.0509522975529035"/>
    <n v="5026.4444437820002"/>
    <n v="38420.665273297003"/>
    <n v="2670.0784866660001"/>
    <n v="0.98660165049221349"/>
    <n v="36656.641803774"/>
    <n v="15.049494788149147"/>
    <n v="2447.5702917440003"/>
    <n v="0.90438423499136777"/>
    <n v="34207.920305828004"/>
    <n v="14.045271562025269"/>
    <n v="4.7982827337635925E-2"/>
    <n v="-1.75042859430663E-2"/>
    <n v="0.14464574967456501"/>
    <n v="1368.1876845650002"/>
    <n v="2634.414173657"/>
    <n v="17570.855396905001"/>
    <n v="3.684943739104285E-2"/>
    <n v="2.2836613600589306E-2"/>
    <n v="5.7351023910384491E-2"/>
    <n v="951.78325470899995"/>
    <n v="416.40442985600021"/>
    <n v="348.05447661899996"/>
    <n v="222.508194922"/>
    <n v="33.095815016825441"/>
    <n v="8.2217415500845908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70.9376001220576"/>
    <n v="1.8053003576299518"/>
    <n v="4.4847703412539989E-3"/>
    <n v="-799.02795861134098"/>
    <n v="-2.2796600260864821"/>
    <n v="234.64550363200053"/>
    <n v="8.6702185842099905E-2"/>
    <n v="256.878163347"/>
    <n v="608.07870968899999"/>
    <n v="8798.9637149388673"/>
    <n v="-0.22122088710792143"/>
    <n v="0.16490172824284799"/>
    <n v="0.22897139875414574"/>
    <n v="38.207995795275785"/>
    <n v="9.4917217302481857E-2"/>
    <n v="0.22468682535150822"/>
    <n v="3.6387685894982349"/>
    <n v="213.677555399"/>
    <n v="31.78234783312946"/>
    <n v="1053.1322847108793"/>
    <n v="0"/>
    <n v="0"/>
    <n v="43.200607947999998"/>
    <n v="6.4256479621463258"/>
    <n v="3101.1113133809999"/>
    <n v="1.1458695148553852"/>
    <n v="-244.74085463699947"/>
    <n v="253.02852687500069"/>
    <n v="-14170.461148375867"/>
    <n v="-36.402695437645832"/>
    <n v="-2087.8332894796749"/>
    <n v="3.5077067056279221E-2"/>
    <n v="-1.8275797810864551"/>
    <n v="0.97880511012818827"/>
    <n v="-9.0432446961227861E-2"/>
    <n v="-5.918428615584717"/>
    <n v="-22.232659714999471"/>
    <n v="-11721.739650429869"/>
    <n v="-8.2150314603819524E-3"/>
    <n v="-4.914205389460836"/>
    <n v="1534.7920930600001"/>
    <n v="109"/>
    <n v="2620.5233566458724"/>
    <n v="30866.597788303381"/>
    <n v="-3.336488233005841E-2"/>
    <n v="1574.1292698110094"/>
    <n v="21294.813411792962"/>
    <n v="-6.0130009407150298E-2"/>
    <n v="2609.388211040367"/>
    <n v="35909.158907287885"/>
    <n v="0.12483289639324791"/>
    <n v="235.66803976788989"/>
    <n v="8217.9465907522481"/>
    <n v="0.20674717624380401"/>
  </r>
  <r>
    <x v="218"/>
    <x v="2"/>
    <x v="2"/>
    <x v="18"/>
    <n v="270633.89619649464"/>
    <n v="6539.7484090909093"/>
    <n v="2735.6458230509998"/>
    <n v="1.0108289691342931"/>
    <n v="8623.1975033970011"/>
    <n v="33061.672480926005"/>
    <n v="7.0487589411111218E-2"/>
    <n v="4.5919914651229021E-3"/>
    <n v="-2.2409297752434498E-2"/>
    <n v="1961.1025373499999"/>
    <n v="0.72463300603193292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528E-2"/>
    <n v="221.36647876000004"/>
    <n v="8.1795548108015328E-2"/>
    <n v="378.938332753"/>
    <n v="57.943870168803059"/>
    <n v="238.64683052000001"/>
    <n v="36.491744879398858"/>
    <n v="114.25658706467073"/>
    <n v="0"/>
    <n v="0"/>
    <n v="0"/>
    <n v="140.29150223299999"/>
    <n v="238.64683052000001"/>
    <n v="3284.9281849909994"/>
    <n v="1.2137903755433379"/>
    <n v="8311.3726287729987"/>
    <n v="38486.033449965995"/>
    <n v="2947.2053440519994"/>
    <n v="1.0890008182538122"/>
    <n v="36520.444827656"/>
    <n v="14.85328800965695"/>
    <n v="2465.9166602849996"/>
    <n v="0.91116327072888625"/>
    <n v="33922.180778213995"/>
    <n v="13.809503920369687"/>
    <n v="2.0303450316202731E-2"/>
    <n v="-2.9012683308768938E-3"/>
    <n v="0.13325507345277976"/>
    <n v="1361.4772993149998"/>
    <n v="3995.891472972"/>
    <n v="17570.344265414999"/>
    <n v="-3.7528328320535209E-4"/>
    <n v="1.4807748862124104E-2"/>
    <n v="4.8007382162561951E-2"/>
    <n v="953.82372840899995"/>
    <n v="407.6535709059998"/>
    <n v="267.43358206300002"/>
    <n v="481.28868376700001"/>
    <n v="73.594373003395702"/>
    <n v="0.17783754752492598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875957431658"/>
    <n v="-83.991359847489207"/>
    <n v="-0.20296140640904467"/>
    <n v="-807.53736374598134"/>
    <n v="-2.2757067387487586"/>
    <n v="-67.993678172999637"/>
    <n v="-2.5123858884118715E-2"/>
    <n v="549.36670378999997"/>
    <n v="1157.4454134789999"/>
    <n v="8261.3267275145972"/>
    <n v="-0.49460456461163071"/>
    <n v="-0.28064465287489482"/>
    <n v="7.6229011068184693E-2"/>
    <n v="84.004256650963029"/>
    <n v="0.20299257096425588"/>
    <n v="0.42767939631576407"/>
    <n v="3.388681978254926"/>
    <n v="466.21537342400001"/>
    <n v="71.289496821607642"/>
    <n v="974.82052520880688"/>
    <n v="102.23197983199999"/>
    <n v="15.632402569170283"/>
    <n v="83.151330365999968"/>
    <n v="12.714759829355398"/>
    <n v="3834.2948887809994"/>
    <n v="1.4167829465075938"/>
    <n v="-1098.6490657299996"/>
    <n v="-845.62053885499893"/>
    <n v="-13685.687696554598"/>
    <n v="-167.99561649845225"/>
    <n v="-2015.0648164228842"/>
    <n v="-0.30615546163317275"/>
    <n v="-0.5523846076914275"/>
    <n v="0.75070486574404804"/>
    <n v="-0.40595397737330058"/>
    <n v="-5.6643887170036837"/>
    <n v="-617.36038196299955"/>
    <n v="-11087.423647112599"/>
    <n v="-0.22811642984837455"/>
    <n v="-4.6206046277164194"/>
    <n v="1453.1177538930001"/>
    <n v="109.1"/>
    <n v="2507.4663822648945"/>
    <n v="30817.124093587052"/>
    <n v="-4.0381340353515371E-2"/>
    <n v="1797.5275319431712"/>
    <n v="21523.973080178392"/>
    <n v="-4.3256758806016316E-2"/>
    <n v="3010.9332584702106"/>
    <n v="35897.031125080168"/>
    <n v="0.11382620017542355"/>
    <n v="503.54418312557289"/>
    <n v="7700.8300309536244"/>
    <n v="5.7569442655879044E-2"/>
  </r>
  <r>
    <x v="219"/>
    <x v="3"/>
    <x v="3"/>
    <x v="18"/>
    <n v="270633.89619649464"/>
    <n v="6410.7487500000007"/>
    <n v="3134.8791800020003"/>
    <n v="1.1583468383154456"/>
    <n v="11758.076683399002"/>
    <n v="34528.568008542003"/>
    <n v="0.20925866902411494"/>
    <n v="0.87944238872944047"/>
    <n v="6.7277185038600251E-2"/>
    <n v="2376.4182955290003"/>
    <n v="0.878093368542273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427E-2"/>
    <n v="187.468419399"/>
    <n v="6.9270118057528141E-2"/>
    <n v="417.79623360799997"/>
    <n v="65.171206968296786"/>
    <n v="249.04866596299999"/>
    <n v="38.848608122881117"/>
    <n v="153.10519518755183"/>
    <n v="0"/>
    <n v="0"/>
    <n v="0"/>
    <n v="168.74756764499998"/>
    <n v="249.04866596299999"/>
    <n v="3043.6278991240001"/>
    <n v="1.1246292285997184"/>
    <n v="11355.000527896998"/>
    <n v="38127.196423295005"/>
    <n v="2841.1333830920003"/>
    <n v="1.0498069247871249"/>
    <n v="36118.934438232005"/>
    <n v="14.55151315002454"/>
    <n v="2522.6340872320002"/>
    <n v="0.93212052247898525"/>
    <n v="33370.639932403996"/>
    <n v="13.460262957249901"/>
    <n v="-0.10546384297764844"/>
    <n v="-3.263077348307708E-2"/>
    <n v="0.10031719823296048"/>
    <n v="1349.0043326189998"/>
    <n v="5344.8958055909998"/>
    <n v="17611.462942018003"/>
    <n v="3.1439045465375459E-2"/>
    <n v="1.8954533184771583E-2"/>
    <n v="4.8394864821006189E-2"/>
    <n v="946.19064136300005"/>
    <n v="402.81369125599974"/>
    <n v="344.09811977999999"/>
    <n v="318.49929586000002"/>
    <n v="49.682074322441665"/>
    <n v="0.11768640230813976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706681948489"/>
    <n v="14.2341065664132"/>
    <n v="3.3717609715727154E-2"/>
    <n v="-526.87735616174552"/>
    <n v="-1.5190317340745823"/>
    <n v="409.75057673800023"/>
    <n v="0.15140401202386691"/>
    <n v="572.115925404"/>
    <n v="1729.5613388829997"/>
    <n v="8208.1988158235963"/>
    <n v="-8.4971507976539962E-2"/>
    <n v="-0.22588642844908513"/>
    <n v="3.9300238643258822E-2"/>
    <n v="89.243230036741011"/>
    <n v="0.21139847352624791"/>
    <n v="0.63907786984201187"/>
    <n v="3.3394695921484243"/>
    <n v="440.60879418899998"/>
    <n v="68.729693109404721"/>
    <n v="958.70660515170403"/>
    <n v="0"/>
    <n v="0"/>
    <n v="131.50713121500002"/>
    <n v="20.513536927336293"/>
    <n v="3615.743824528"/>
    <n v="1.3360277021259663"/>
    <n v="-480.86464452599978"/>
    <n v="-1326.4851833809987"/>
    <n v="-11806.827230576599"/>
    <n v="-75.009123470327822"/>
    <n v="-1727.6071330393333"/>
    <n v="-0.79622005869010115"/>
    <n v="-0.68780450716058328"/>
    <n v="0.15788478164285391"/>
    <n v="-0.17768086381052078"/>
    <n v="-4.8585013262230063"/>
    <n v="-162.36534866599976"/>
    <n v="-9058.5327247485984"/>
    <n v="-5.9994461502381011E-2"/>
    <n v="-3.7672511334483652"/>
    <n v="1437.7020964549999"/>
    <n v="109"/>
    <n v="2876.0359449559637"/>
    <n v="32124.031485028434"/>
    <n v="4.727483653151654E-2"/>
    <n v="2180.2002711275231"/>
    <n v="22692.153710729246"/>
    <n v="6.1153374712276554E-2"/>
    <n v="2792.3191735082569"/>
    <n v="35488.536633682495"/>
    <n v="8.1086844563616367E-2"/>
    <n v="524.87699578348622"/>
    <n v="7637.5190332328775"/>
    <n v="2.0720705990421084E-2"/>
  </r>
  <r>
    <x v="220"/>
    <x v="4"/>
    <x v="4"/>
    <x v="18"/>
    <n v="270633.89619649464"/>
    <n v="6717.3797500000001"/>
    <n v="3252.6626903280007"/>
    <n v="1.2018681828259954"/>
    <n v="15010.739373727003"/>
    <n v="35728.937577930999"/>
    <n v="0.27472496537872715"/>
    <n v="0.58489187394429631"/>
    <n v="0.14060904945068198"/>
    <n v="2580.4311053190004"/>
    <n v="0.95347668624829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566E-2"/>
    <n v="84.372712449999995"/>
    <n v="3.1175958974754923E-2"/>
    <n v="376.43770936800001"/>
    <n v="56.039367041590886"/>
    <n v="233.48550938899999"/>
    <n v="34.758420407749014"/>
    <n v="187.86361559530084"/>
    <n v="0"/>
    <n v="0"/>
    <n v="0"/>
    <n v="142.95219997900003"/>
    <n v="233.48550938899999"/>
    <n v="2955.7337588039995"/>
    <n v="1.0921520919382468"/>
    <n v="14310.734286700997"/>
    <n v="38366.079291814007"/>
    <n v="2815.0890304799996"/>
    <n v="1.0401834618809518"/>
    <n v="36289.313260625"/>
    <n v="14.489342362383578"/>
    <n v="2612.6935102979996"/>
    <n v="0.96539773731855272"/>
    <n v="33504.713499451995"/>
    <n v="13.392535318851854"/>
    <n v="8.7926381743364646E-2"/>
    <n v="-9.9715751482704063E-3"/>
    <n v="0.11304384599645467"/>
    <n v="1349.3871308039998"/>
    <n v="6694.2829363949995"/>
    <n v="17657.238152806"/>
    <n v="3.5114139480588724E-2"/>
    <n v="2.2171144990514646E-2"/>
    <n v="5.0132568205372374E-2"/>
    <n v="948.70360526399998"/>
    <n v="400.68352553999978"/>
    <n v="403.28355130100005"/>
    <n v="202.39552018200001"/>
    <n v="30.130129263869591"/>
    <n v="7.4785724562399264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13201526739"/>
    <n v="44.203088492056921"/>
    <n v="0.10971609088774859"/>
    <n v="-381.82423380740869"/>
    <n v="-1.1323181563350462"/>
    <n v="499.32445170600124"/>
    <n v="0.18450181545014785"/>
    <n v="447.30158323800003"/>
    <n v="2176.8629221209999"/>
    <n v="8122.3945286485978"/>
    <n v="-0.16095168321543141"/>
    <n v="-0.21337733083517618"/>
    <n v="2.1680802742914729E-2"/>
    <n v="66.588699743824975"/>
    <n v="0.16527921650776339"/>
    <n v="0.80435708634977543"/>
    <n v="3.2825424134534669"/>
    <n v="311.71584577800002"/>
    <n v="46.404380484518541"/>
    <n v="936.44726461840617"/>
    <n v="0"/>
    <n v="0"/>
    <n v="135.58573746000002"/>
    <n v="20.184319259306434"/>
    <n v="3403.0353420419997"/>
    <n v="1.2574313084460103"/>
    <n v="-150.37265171399883"/>
    <n v="-1476.8578350949974"/>
    <n v="-10759.536242531598"/>
    <n v="-22.385611251768047"/>
    <n v="-1568.2411732513372"/>
    <n v="-0.87444500549064208"/>
    <n v="-0.72884558344614658"/>
    <n v="-3.0244873459644328E-2"/>
    <n v="-5.5563125620014822E-2"/>
    <n v="-4.4148605697885133"/>
    <n v="52.022868468001178"/>
    <n v="-7974.9364813585962"/>
    <n v="1.9222598942384438E-2"/>
    <n v="-3.3180535262567883"/>
    <n v="1427.4956922399999"/>
    <n v="109.6"/>
    <n v="2967.7579291313878"/>
    <n v="33150.168675333902"/>
    <n v="0.11683147667407923"/>
    <n v="2354.4079428093069"/>
    <n v="23676.631839597208"/>
    <n v="0.15027624220993285"/>
    <n v="2696.8373711715326"/>
    <n v="35615.032576012971"/>
    <n v="9.1258834522143895E-2"/>
    <n v="408.12188251642345"/>
    <n v="7541.2834224541257"/>
    <n v="1.651912307716108E-3"/>
  </r>
  <r>
    <x v="221"/>
    <x v="5"/>
    <x v="5"/>
    <x v="18"/>
    <n v="270633.89619649464"/>
    <n v="6744.5118181818189"/>
    <n v="2887.502883445"/>
    <n v="1.0669405880143406"/>
    <n v="17898.242257172002"/>
    <n v="36032.068262444001"/>
    <n v="0.24639211659624216"/>
    <n v="0.11729374145034899"/>
    <n v="0.14396866877929204"/>
    <n v="1861.138448254"/>
    <n v="0.68769598871780435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844E-2"/>
    <n v="288.17929708399998"/>
    <n v="0.10648307589481196"/>
    <n v="512.50114119099999"/>
    <n v="75.98787799724839"/>
    <n v="209.029959338"/>
    <n v="30.992600350183707"/>
    <n v="218.85621594548456"/>
    <n v="0"/>
    <n v="0"/>
    <n v="0"/>
    <n v="303.47118185299996"/>
    <n v="209.029959338"/>
    <n v="2728.4649748649999"/>
    <n v="1.0081756251567204"/>
    <n v="17039.199261565998"/>
    <n v="38295.437631835004"/>
    <n v="2616.0530738429998"/>
    <n v="0.96663910567344657"/>
    <n v="36187.880305771003"/>
    <n v="14.323293182364882"/>
    <n v="2566.6339437759998"/>
    <n v="0.94837859552983961"/>
    <n v="33380.449367529996"/>
    <n v="13.219307879926347"/>
    <n v="-2.5237216438857346E-2"/>
    <n v="-1.2448114525244858E-2"/>
    <n v="9.7961767533421451E-2"/>
    <n v="1384.8668411679998"/>
    <n v="8079.1497775629996"/>
    <n v="17703.157246312003"/>
    <n v="3.429491075076041E-2"/>
    <n v="2.4229084525945854E-2"/>
    <n v="4.9111993851279179E-2"/>
    <n v="966.29867229899992"/>
    <n v="418.56816886899992"/>
    <n v="367.535119377"/>
    <n v="49.419130066999998"/>
    <n v="7.3273101744408207"/>
    <n v="1.8260510143607092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896038524279"/>
    <n v="23.580343969635649"/>
    <n v="5.8764962857620028E-2"/>
    <n v="-326.23454422619477"/>
    <n v="-0.98404871120089521"/>
    <n v="208.45703864700002"/>
    <n v="7.7025473001227127E-2"/>
    <n v="602.67154546399979"/>
    <n v="2779.5344675849997"/>
    <n v="8091.0532406115981"/>
    <n v="-4.9433207627571973E-2"/>
    <n v="-0.18281823463788516"/>
    <n v="-4.608690058467535E-3"/>
    <n v="89.357326625082194"/>
    <n v="0.22268886267905927"/>
    <n v="1.0270459490288348"/>
    <n v="3.24096536937112"/>
    <n v="468.96272678699995"/>
    <n v="69.53249388973903"/>
    <n v="923.21682157713531"/>
    <n v="122.37152774"/>
    <n v="18.143867345611508"/>
    <n v="133.70881867699984"/>
    <n v="19.824832735343172"/>
    <n v="3331.1365203289997"/>
    <n v="1.23086448783578"/>
    <n v="-443.63363688399977"/>
    <n v="-1920.4914719789972"/>
    <n v="-10354.422610002597"/>
    <n v="-65.776982655446545"/>
    <n v="-1507.4998144580104"/>
    <n v="-0.47730773002566418"/>
    <n v="-0.69493267377144263"/>
    <n v="-0.10037826358274737"/>
    <n v="-0.16392389982143926"/>
    <n v="-4.2250140805720156"/>
    <n v="-394.2145068169998"/>
    <n v="-7546.9916717615979"/>
    <n v="-0.14566338967783216"/>
    <n v="-3.1210287781334785"/>
    <n v="1450.1665110240001"/>
    <n v="110"/>
    <n v="2625.0026213136362"/>
    <n v="33320.876710767196"/>
    <n v="0.11681257837796877"/>
    <n v="1691.9440438672727"/>
    <n v="23664.77383681111"/>
    <n v="0.14487804965098494"/>
    <n v="2480.4227044227273"/>
    <n v="35437.234354657929"/>
    <n v="7.3387941218908459E-2"/>
    <n v="547.88322314909067"/>
    <n v="7487.0651892869773"/>
    <n v="-2.7184212330265911E-2"/>
  </r>
  <r>
    <x v="222"/>
    <x v="6"/>
    <x v="6"/>
    <x v="18"/>
    <n v="270633.89619649464"/>
    <n v="6848.1768181818188"/>
    <n v="3169.6429617189997"/>
    <n v="1.1711921552567346"/>
    <n v="21067.885218891002"/>
    <n v="36382.179077541005"/>
    <n v="0.22633343006350781"/>
    <n v="0.12417337235060688"/>
    <n v="0.16478713407305823"/>
    <n v="2419.9808894689995"/>
    <n v="0.89418987180821008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225E-2"/>
    <n v="88.889463215999996"/>
    <n v="3.2844911323103999E-2"/>
    <n v="453.59931008400008"/>
    <n v="66.236506756031744"/>
    <n v="224.16403720299999"/>
    <n v="32.733389215045882"/>
    <n v="251.58960516053045"/>
    <n v="0"/>
    <n v="0"/>
    <n v="0"/>
    <n v="229.43527288100009"/>
    <n v="224.16403720299999"/>
    <n v="3084.2487281949998"/>
    <n v="1.1396387413185194"/>
    <n v="20123.447989761"/>
    <n v="38278.400416374003"/>
    <n v="2715.4483904139997"/>
    <n v="1.0033659599100768"/>
    <n v="36214.106007333001"/>
    <n v="14.20575143378502"/>
    <n v="2571.4085036209999"/>
    <n v="0.95014280907149207"/>
    <n v="33400.847877078995"/>
    <n v="13.106152071652451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1.033318884316188"/>
    <n v="5.3223150838585032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2.469630354356408"/>
    <n v="3.1553413938215313E-2"/>
    <n v="-272.93534989324479"/>
    <n v="-0.8350561560934"/>
    <n v="229.43412031699989"/>
    <n v="8.4776564776800345E-2"/>
    <n v="670.32467355199992"/>
    <n v="3449.8591411369998"/>
    <n v="8046.3719532329987"/>
    <n v="-6.2490790035434673E-2"/>
    <n v="-0.1619175881506717"/>
    <n v="-3.3444334113341467E-2"/>
    <n v="97.883669091647405"/>
    <n v="0.24768688733110816"/>
    <n v="1.2747328363599428"/>
    <n v="3.1906272190042539"/>
    <n v="514.27708160299994"/>
    <n v="75.096933863857174"/>
    <n v="912.98822825899902"/>
    <n v="153.42057214299999"/>
    <n v="22.403126586286501"/>
    <n v="156.04759194899998"/>
    <n v="22.786735227790217"/>
    <n v="3754.5734017469995"/>
    <n v="1.3873256286496276"/>
    <n v="-584.93044002800002"/>
    <n v="-2505.4219120069974"/>
    <n v="-9942.5932920659998"/>
    <n v="-85.414038737290994"/>
    <n v="-1448.4711988725564"/>
    <n v="-0.41316808252528292"/>
    <n v="-0.65641797805683977"/>
    <n v="-0.19800799721131013"/>
    <n v="-0.21613347339289285"/>
    <n v="-4.0256833750976542"/>
    <n v="-440.89055323500003"/>
    <n v="-7129.3351618119996"/>
    <n v="-0.16291032255430782"/>
    <n v="-2.9260840129650836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64"/>
    <n v="6926.4577272727274"/>
    <n v="2648.102358742"/>
    <n v="0.97848140826355934"/>
    <n v="23715.987577633001"/>
    <n v="36134.144691183996"/>
    <n v="0.18132745310656517"/>
    <n v="-8.5643188905612733E-2"/>
    <n v="0.14248447387530661"/>
    <n v="1933.2349474300004"/>
    <n v="0.714335851716951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394E-2"/>
    <n v="116.03432881099999"/>
    <n v="4.2875016929421465E-2"/>
    <n v="398.97187653700001"/>
    <n v="57.601142206652"/>
    <n v="200.60034842300001"/>
    <n v="28.961462889341249"/>
    <n v="280.55106804987167"/>
    <n v="0"/>
    <n v="0"/>
    <n v="0"/>
    <n v="198.371528114"/>
    <n v="200.60034842300001"/>
    <n v="3025.9295728259999"/>
    <n v="1.1180896463276033"/>
    <n v="23149.377562587"/>
    <n v="38133.226809492997"/>
    <n v="2852.2105424789997"/>
    <n v="1.0538999669162443"/>
    <n v="35970.569138478"/>
    <n v="13.969298187749837"/>
    <n v="2588.9290179939999"/>
    <n v="0.95661668932789534"/>
    <n v="33128.561463331003"/>
    <n v="12.87017193871454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8.010991310657481"/>
    <n v="9.7283277588348926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4.548403954927231"/>
    <n v="-0.13960823806404399"/>
    <n v="-287.92564123568104"/>
    <n v="-0.86005432582588703"/>
    <n v="-114.54568959899996"/>
    <n v="-4.2324960475695061E-2"/>
    <n v="514.17291009999997"/>
    <n v="3964.0320512369999"/>
    <n v="8085.6461318249994"/>
    <n v="8.2700112647781099E-2"/>
    <n v="-0.13661552308940828"/>
    <n v="5.6367786214581717E-3"/>
    <n v="74.233169441785364"/>
    <n v="0.18998836336697567"/>
    <n v="1.4647211997269185"/>
    <n v="3.182670781776582"/>
    <n v="381.98093637699998"/>
    <n v="55.148093212633221"/>
    <n v="918.30178433467995"/>
    <n v="0"/>
    <n v="0"/>
    <n v="132.19197372299999"/>
    <n v="19.085076229152158"/>
    <n v="3540.102482926"/>
    <n v="1.308078009694579"/>
    <n v="-892.0001241839999"/>
    <n v="-3397.4220361909975"/>
    <n v="-10084.728250134001"/>
    <n v="-128.78157339671262"/>
    <n v="-1469.3732387993389"/>
    <n v="0.18954735396525035"/>
    <n v="-0.57753641086885443"/>
    <n v="-0.16868606222237958"/>
    <n v="-0.32959660143101965"/>
    <n v="-4.0427251076024699"/>
    <n v="-628.71859969899992"/>
    <n v="-7242.720574987"/>
    <n v="-0.23231332384267075"/>
    <n v="-2.9435988585671802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64"/>
    <n v="6898.7559523809514"/>
    <n v="3315.3288757459995"/>
    <n v="1.2250235178740856"/>
    <n v="27031.316453379"/>
    <n v="36242.839986139996"/>
    <n v="0.16102213461595216"/>
    <n v="3.3897011372662433E-2"/>
    <n v="0.13687231584493742"/>
    <n v="2528.8351176839997"/>
    <n v="0.93441182099670561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93E-2"/>
    <n v="100.51694366500001"/>
    <n v="3.7141298661280533E-2"/>
    <n v="492.66348668699999"/>
    <n v="71.413380917898422"/>
    <n v="192.795529673"/>
    <n v="27.946419760864412"/>
    <n v="308.49748781073606"/>
    <n v="108.654045123"/>
    <n v="15.74980269964478"/>
    <n v="15.74980269964478"/>
    <n v="191.21391189100001"/>
    <n v="301.44957479599998"/>
    <n v="3377.1678384780002"/>
    <n v="1.2478731917697392"/>
    <n v="26526.545401064999"/>
    <n v="37812.681318912"/>
    <n v="3217.8660913890003"/>
    <n v="1.1890107398271568"/>
    <n v="35635.698931995001"/>
    <n v="13.677476001756064"/>
    <n v="2695.6476409110001"/>
    <n v="0.99604952624035537"/>
    <n v="32722.199331492"/>
    <n v="12.573258007335509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5.697481412973886"/>
    <n v="0.19296121358680127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9637846531820529"/>
    <n v="-2.2849673895653608E-2"/>
    <n v="-226.58393803158941"/>
    <n v="-0.67821471251602294"/>
    <n v="460.37948774599931"/>
    <n v="0.17011153969114765"/>
    <n v="782.87648019799997"/>
    <n v="4746.9085314349995"/>
    <n v="8255.9465725169994"/>
    <n v="0.27800702232711427"/>
    <n v="-8.7807816369003588E-2"/>
    <n v="3.16969793073969E-2"/>
    <n v="113.48081967268428"/>
    <n v="0.28927510234327408"/>
    <n v="1.7539963020701925"/>
    <n v="3.2166151494934749"/>
    <n v="616.521535503"/>
    <n v="89.367059765351087"/>
    <n v="941.73470128002737"/>
    <n v="121.580378049"/>
    <n v="17.623522108654861"/>
    <n v="166.35494469499997"/>
    <n v="24.11375990733319"/>
    <n v="4160.0443186760003"/>
    <n v="1.5371482941130132"/>
    <n v="-844.71544293000068"/>
    <n v="-4242.1374791209983"/>
    <n v="-9825.7879052890003"/>
    <n v="-122.44460432586632"/>
    <n v="-1433.8128370960794"/>
    <n v="-0.23462056531867626"/>
    <n v="-0.53615457674892664"/>
    <n v="-0.23104068932940391"/>
    <n v="-0.3121247762389277"/>
    <n v="-3.8948298620094981"/>
    <n v="-322.49699245200065"/>
    <n v="-6912.2883047860005"/>
    <n v="-0.11916356265212642"/>
    <n v="-2.7906118675889449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64"/>
    <n v="6907.0061904761906"/>
    <n v="2947.8375198389999"/>
    <n v="1.0892344090182675"/>
    <n v="29979.153973217999"/>
    <n v="36545.088131522993"/>
    <n v="0.15624927816194667"/>
    <n v="0.11424605356420803"/>
    <n v="0.15114401608950057"/>
    <n v="2167.0619417789999"/>
    <n v="0.80073559603398592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325E-2"/>
    <n v="87.918743326000012"/>
    <n v="3.2486227542674967E-2"/>
    <n v="433.04462822500005"/>
    <n v="62.69642972408348"/>
    <n v="201.08817072599999"/>
    <n v="29.113651440369757"/>
    <n v="337.61113925110584"/>
    <n v="38.360807479999998"/>
    <n v="5.5538979439303615"/>
    <n v="21.303700643575141"/>
    <n v="193.59565001900006"/>
    <n v="239.44897820599999"/>
    <n v="3186.2787068130001"/>
    <n v="1.1773391107297189"/>
    <n v="29712.824107877997"/>
    <n v="38034.181532748997"/>
    <n v="3018.0907025380002"/>
    <n v="1.1151931612981345"/>
    <n v="35783.358326729998"/>
    <n v="13.596231027623787"/>
    <n v="2676.283735385"/>
    <n v="0.98889450767167597"/>
    <n v="32873.891032190004"/>
    <n v="12.509865293051245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9.486993022288686"/>
    <n v="0.12629865362645851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4.521640838077964"/>
    <n v="-8.8104701711451239E-2"/>
    <n v="-215.62820653488509"/>
    <n v="-0.63327667853349923"/>
    <n v="103.36578017899984"/>
    <n v="3.8193951915007268E-2"/>
    <n v="798.04740953099986"/>
    <n v="5544.9559409659996"/>
    <n v="8397.5232450079984"/>
    <n v="0.21566334111001417"/>
    <n v="-5.3813083598909239E-2"/>
    <n v="5.7136997991561911E-2"/>
    <n v="115.54172495623317"/>
    <n v="0.29488080419592932"/>
    <n v="2.0488771062661217"/>
    <n v="3.2378692612638948"/>
    <n v="637.54195813299998"/>
    <n v="92.303661029301296"/>
    <n v="962.97936641427043"/>
    <n v="137.26188221699999"/>
    <n v="19.872847718924188"/>
    <n v="160.50545139799988"/>
    <n v="23.238063926931872"/>
    <n v="3984.3261163440002"/>
    <n v="1.4722199149256481"/>
    <n v="-1036.488596505"/>
    <n v="-5278.6260756259981"/>
    <n v="-9886.6166462340007"/>
    <n v="-150.06336579431112"/>
    <n v="-1444.8663057825672"/>
    <n v="6.2346257866770616E-2"/>
    <n v="-0.47846075753174877"/>
    <n v="-0.25223990567993426"/>
    <n v="-0.38298550590738056"/>
    <n v="-3.871145939797394"/>
    <n v="-694.68162935200007"/>
    <n v="-6977.1493516939991"/>
    <n v="-0.25668685228092203"/>
    <n v="-2.7847802052248514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64"/>
    <n v="6855.6470454545452"/>
    <n v="3559.3927853899995"/>
    <n v="1.3152058317209794"/>
    <n v="33538.546758607998"/>
    <n v="37038.965698256005"/>
    <n v="0.15676294685154124"/>
    <n v="0.16110752402311279"/>
    <n v="0.16693557045507101"/>
    <n v="2678.8939097809998"/>
    <n v="0.98985897458904404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468E-2"/>
    <n v="200.12383474900003"/>
    <n v="7.3946330286616957E-2"/>
    <n v="432.14918380800003"/>
    <n v="63.035506487243261"/>
    <n v="229.413789409"/>
    <n v="33.463477318469408"/>
    <n v="371.07461656957526"/>
    <n v="32.254374538"/>
    <n v="4.7047892524434154"/>
    <n v="26.008489896018556"/>
    <n v="170.48101986100002"/>
    <n v="261.66816394699998"/>
    <n v="3421.9412412829997"/>
    <n v="1.2644170923802125"/>
    <n v="33134.765349160996"/>
    <n v="38438.649984204996"/>
    <n v="3198.1724097169999"/>
    <n v="1.1817338680277345"/>
    <n v="36064.647318816002"/>
    <n v="13.562164835231531"/>
    <n v="2958.2329474210001"/>
    <n v="1.093075549292305"/>
    <n v="33102.223371328"/>
    <n v="12.46507797664608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998806196577092"/>
    <n v="8.8658318735429634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20.049390407012478"/>
    <n v="5.0788739340767074E-2"/>
    <n v="-202.4109553922743"/>
    <n v="-0.60251273261477256"/>
    <n v="377.39100640299978"/>
    <n v="0.1394470580761967"/>
    <n v="484.37519161999995"/>
    <n v="6029.3311325859995"/>
    <n v="8338.4634667329992"/>
    <n v="-0.1086786488665078"/>
    <n v="-5.8469082715466802E-2"/>
    <n v="0.11104110866716033"/>
    <n v="70.653461067712357"/>
    <n v="0.17897802101933225"/>
    <n v="2.2278551272854541"/>
    <n v="3.1903355659633195"/>
    <n v="312.09690115000001"/>
    <n v="45.524062000380773"/>
    <n v="956.00896958040107"/>
    <n v="0"/>
    <n v="0"/>
    <n v="172.27829046999994"/>
    <n v="25.12939906733158"/>
    <n v="3906.3164329029996"/>
    <n v="1.4433951133995446"/>
    <n v="-346.92364751300016"/>
    <n v="-5625.5497231389982"/>
    <n v="-9738.1477526819999"/>
    <n v="-50.604070660699882"/>
    <n v="-1425.0203406409871"/>
    <n v="-0.29969949332063095"/>
    <n v="-0.47011941569269722"/>
    <n v="-0.26027675198134315"/>
    <n v="-0.12818928167856516"/>
    <n v="-3.7928482985780918"/>
    <n v="-106.98418521700017"/>
    <n v="-6775.7238051939994"/>
    <n v="-3.9530962943135531E-2"/>
    <n v="-2.6957614399926397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64"/>
    <n v="6815.5428571428565"/>
    <n v="3563.3916745649999"/>
    <n v="1.3166834327278012"/>
    <n v="37101.938433172996"/>
    <n v="37101.938433172996"/>
    <n v="0.14181356428432634"/>
    <n v="1.7990056619717754E-2"/>
    <n v="0.14181356428432634"/>
    <n v="2170.8782761369998"/>
    <n v="0.802145742512913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83E-2"/>
    <n v="258.05542989099996"/>
    <n v="9.5352220663311879E-2"/>
    <n v="965.86264640099989"/>
    <n v="141.71470514469027"/>
    <n v="253.465897961"/>
    <n v="37.189392433408514"/>
    <n v="408.26400900298376"/>
    <n v="134.47109585199999"/>
    <n v="19.73006386586961"/>
    <n v="45.73855376188817"/>
    <n v="577.92565258799993"/>
    <n v="387.93699381299996"/>
    <n v="5916.542261603"/>
    <n v="2.1861793163215872"/>
    <n v="39051.307610763994"/>
    <n v="39051.307610763994"/>
    <n v="5487.947209127"/>
    <n v="2.0278122165238521"/>
    <n v="36560.735100614998"/>
    <n v="13.509296364735466"/>
    <n v="5435.8342545550004"/>
    <n v="2.0085563305079477"/>
    <n v="33598.25112904"/>
    <n v="12.414650049839242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6461927779361467"/>
    <n v="1.9255886015905124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45.26238574992459"/>
    <n v="-0.86949588359378582"/>
    <n v="-287.95695792241384"/>
    <n v="-0.72029749598537096"/>
    <n v="-2301.0376324660001"/>
    <n v="-0.85023999757788071"/>
    <n v="1847.869838826"/>
    <n v="7877.2009714119995"/>
    <n v="7877.2009714119995"/>
    <n v="-0.19975576475195467"/>
    <n v="-9.5913585361336207E-2"/>
    <n v="-9.5913585361336207E-2"/>
    <n v="271.12584830853012"/>
    <n v="0.68279319952011774"/>
    <n v="2.9106483268055721"/>
    <n v="2.9106483268055721"/>
    <n v="1363.3710899869998"/>
    <n v="200.03851763005986"/>
    <n v="893.76371968243075"/>
    <n v="122.45001160699999"/>
    <n v="17.966288845013917"/>
    <n v="484.4987488390002"/>
    <n v="71.087330678470252"/>
    <n v="7764.412100429"/>
    <n v="2.8689725158417048"/>
    <n v="-4201.0204258640006"/>
    <n v="-9826.5701490029987"/>
    <n v="-9826.5701490029987"/>
    <n v="-616.38823405845483"/>
    <n v="-1449.1549551288244"/>
    <n v="2.1500374139610257E-2"/>
    <n v="-0.33285263984232871"/>
    <n v="-0.33285263984232871"/>
    <n v="-1.5522890831139038"/>
    <n v="-3.630945822790943"/>
    <n v="-4148.907471292001"/>
    <n v="-6864.0861774279992"/>
    <n v="-1.5330331970979989"/>
    <n v="-2.5362995078947197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8127569"/>
    <n v="6986.9590476190479"/>
    <n v="2954.8262798930004"/>
    <n v="1.0086563126936559"/>
    <n v="2954.8262798930004"/>
    <n v="37025.583491464"/>
    <n v="-2.5189830672230684E-2"/>
    <n v="-2.5189830672230684E-2"/>
    <n v="0.12198040648958708"/>
    <n v="2288.5460974770003"/>
    <n v="0.78121562807888556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3642881E-2"/>
    <n v="119.586086827"/>
    <n v="4.082177764871954E-2"/>
    <n v="407.30629635500003"/>
    <n v="58.295217358372547"/>
    <n v="238.444121129"/>
    <n v="34.127024289666451"/>
    <n v="34.127024289666451"/>
    <n v="0"/>
    <n v="0"/>
    <n v="0"/>
    <n v="168.86217522600003"/>
    <n v="238.444121129"/>
    <n v="2467.4700198060004"/>
    <n v="0.84229290527014911"/>
    <n v="2467.4700198060004"/>
    <n v="39336.56633682199"/>
    <n v="2463.7211273980006"/>
    <n v="0.84101318740021236"/>
    <n v="36843.015791195001"/>
    <n v="13.54426106099096"/>
    <n v="2315.8697044810006"/>
    <n v="0.7905427851025274"/>
    <n v="33857.654297702997"/>
    <n v="12.445322558261832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61054746325362"/>
    <n v="5.04704022976849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9.752270875707623"/>
    <n v="0.16636340742350667"/>
    <n v="-341.19344402078883"/>
    <n v="-0.86763090916914043"/>
    <n v="635.20768300400005"/>
    <n v="0.21683380972119162"/>
    <n v="150.41103527000001"/>
    <n v="150.41103527000001"/>
    <n v="7676.4114603399994"/>
    <n v="-0.57172323096693201"/>
    <n v="-0.57172323096693201"/>
    <n v="-0.13475320251081424"/>
    <n v="21.527396145431211"/>
    <n v="5.1344148810456444E-2"/>
    <n v="5.1344148810456444E-2"/>
    <n v="2.8322228675670016"/>
    <n v="124.16863266"/>
    <n v="17.771484248546304"/>
    <n v="862.98822388852909"/>
    <n v="0"/>
    <n v="0"/>
    <n v="26.242402610000013"/>
    <n v="3.7559118968849057"/>
    <n v="2617.8810550760004"/>
    <n v="0.89363705408060568"/>
    <n v="336.945224817"/>
    <n v="336.945224817"/>
    <n v="-9987.3943056979988"/>
    <n v="48.224874730276412"/>
    <n v="-1473.0410415566998"/>
    <n v="-0.32308969307531232"/>
    <n v="-0.32308969307531232"/>
    <n v="-0.29478348142918487"/>
    <n v="0.11501925861305022"/>
    <n v="-3.699853776736143"/>
    <n v="484.79664773399998"/>
    <n v="-7002.032812206"/>
    <n v="0.16548966091073514"/>
    <n v="-2.6009152740070118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8127569"/>
    <n v="6966.1513157894742"/>
    <n v="3019.0414647440002"/>
    <n v="1.0305767389506935"/>
    <n v="5973.8677446370002"/>
    <n v="37188.25449746399"/>
    <n v="1.4660773947707595E-2"/>
    <n v="5.6950247998128756E-2"/>
    <n v="0.12524026861008908"/>
    <n v="1893.3392896509999"/>
    <n v="0.6463082583137707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1111546"/>
    <n v="82.60947037199999"/>
    <n v="2.8199479727794574E-2"/>
    <n v="359.80066432400002"/>
    <n v="51.649849107996843"/>
    <n v="209.27574706799999"/>
    <n v="30.04180322549924"/>
    <n v="64.168827515165688"/>
    <n v="30.900995959999999"/>
    <n v="4.4358777981121111"/>
    <n v="4.4358777981121111"/>
    <n v="119.62392129600003"/>
    <n v="240.17674302799998"/>
    <n v="2908.4524072839999"/>
    <n v="0.99282617754513081"/>
    <n v="5375.9224270900004"/>
    <n v="39400.785594071996"/>
    <n v="2772.488546215"/>
    <n v="0.94641370054143503"/>
    <n v="36945.425850743995"/>
    <n v="13.504073111040181"/>
    <n v="2516.6240589200002"/>
    <n v="0.859072075058947"/>
    <n v="33926.708064879007"/>
    <n v="12.40001039832941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729676932951158"/>
    <n v="8.7341625482487917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5.875201735761781"/>
    <n v="3.7750561405562565E-2"/>
    <n v="-327.12354264265701"/>
    <n v="-0.83436511810483194"/>
    <n v="366.45354475500028"/>
    <n v="0.12509218688805049"/>
    <n v="704.32763323999984"/>
    <n v="854.7386685099998"/>
    <n v="8123.8609302329996"/>
    <n v="1.741874295825486"/>
    <n v="0.40563820915084059"/>
    <n v="-7.6725260675831519E-2"/>
    <n v="101.10713955402767"/>
    <n v="0.24042852140120863"/>
    <n v="0.29177267021166503"/>
    <n v="2.9777341716657286"/>
    <n v="663.25689123699999"/>
    <n v="95.2113816037361"/>
    <n v="926.41725765913588"/>
    <n v="137.67080992699999"/>
    <n v="19.762822207860374"/>
    <n v="41.07074200299985"/>
    <n v="5.895757950291566"/>
    <n v="3612.7800405239996"/>
    <n v="1.2332546989463393"/>
    <n v="-593.73857577999956"/>
    <n v="-256.79335096299957"/>
    <n v="-10336.392026840998"/>
    <n v="-85.231937818265891"/>
    <n v="-1521.8702839373198"/>
    <n v="1.4259888144161086"/>
    <n v="-2.0148790499415061"/>
    <n v="-0.27056770287072185"/>
    <n v="-0.20267795999564603"/>
    <n v="-3.8120992897705612"/>
    <n v="-337.87408848499956"/>
    <n v="-7317.6742409759991"/>
    <n v="-0.11533633451315813"/>
    <n v="-2.7080365770597878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8127569"/>
    <n v="6962.944130434782"/>
    <n v="3265.4024512279998"/>
    <n v="1.114674259644032"/>
    <n v="9239.2701958649996"/>
    <n v="37718.011125641002"/>
    <n v="7.1443648626313472E-2"/>
    <n v="0.19364956666290056"/>
    <n v="0.14083796418349182"/>
    <n v="2252.6018098459999"/>
    <n v="0.7689457248121534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2062783"/>
    <n v="155.175735468"/>
    <n v="5.2970621732234928E-2"/>
    <n v="554.27535932199999"/>
    <n v="79.603591374413298"/>
    <n v="188.70709296199999"/>
    <n v="27.101623885960535"/>
    <n v="91.270451401126223"/>
    <n v="198.43704666799999"/>
    <n v="28.499014633858501"/>
    <n v="32.93489243197061"/>
    <n v="167.131219692"/>
    <n v="387.14413962999998"/>
    <n v="3906.5423582769995"/>
    <n v="1.3335330869684645"/>
    <n v="9282.4647853669994"/>
    <n v="40022.399767358002"/>
    <n v="3516.1274818689994"/>
    <n v="1.200261485745024"/>
    <n v="37514.347988561"/>
    <n v="13.615333778531394"/>
    <n v="2959.3893553699995"/>
    <n v="1.010213959218087"/>
    <n v="34420.180759964001"/>
    <n v="12.499061086818609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957287617103987"/>
    <n v="0.1900475265269369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92.078852714988741"/>
    <n v="-0.21885882732443246"/>
    <n v="-335.21103551015653"/>
    <n v="-0.85026253902021987"/>
    <n v="-84.401780549999785"/>
    <n v="-2.8811300797495516E-2"/>
    <n v="782.70984796899972"/>
    <n v="1637.4485164789994"/>
    <n v="8357.2040744119986"/>
    <n v="0.42474933877353638"/>
    <n v="0.41470906308853639"/>
    <n v="1.1605562890773857E-2"/>
    <n v="112.41076092335751"/>
    <n v="0.26718498970098908"/>
    <n v="0.55895765991265411"/>
    <n v="3.0419265904024613"/>
    <n v="666.28725067300002"/>
    <n v="95.690449067468748"/>
    <n v="950.81820990499682"/>
    <n v="294.49399879043688"/>
    <n v="42.294465282755041"/>
    <n v="116.42259729599971"/>
    <n v="16.720311855888756"/>
    <n v="4689.2522062459993"/>
    <n v="1.6007180766694538"/>
    <n v="-1423.8497550179995"/>
    <n v="-1680.6431059809991"/>
    <n v="-10661.592716129"/>
    <n v="-204.48961363834627"/>
    <n v="-1558.3642810772137"/>
    <n v="0.29600051502516833"/>
    <n v="0.98746722525998609"/>
    <n v="-0.22096770344883143"/>
    <n v="-0.4860438170254216"/>
    <n v="-3.892189129422682"/>
    <n v="-867.11162851899962"/>
    <n v="-7567.4254875320003"/>
    <n v="-0.29599629049848464"/>
    <n v="-2.7759164377098977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8127569"/>
    <n v="6851.9389473684205"/>
    <n v="3956.124359425"/>
    <n v="1.3504583454157144"/>
    <n v="13195.39455529"/>
    <n v="38539.256305063995"/>
    <n v="0.12224089964648033"/>
    <n v="0.26197028091604979"/>
    <n v="0.116155651040315"/>
    <n v="3116.3321059039999"/>
    <n v="1.0637877673078666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4276475E-2"/>
    <n v="103.43830642099998"/>
    <n v="3.5309588741596162E-2"/>
    <n v="493.12158003299999"/>
    <n v="71.968180659635038"/>
    <n v="184.82243183899999"/>
    <n v="26.973741777133544"/>
    <n v="118.24419317825976"/>
    <n v="50.474643804000003"/>
    <n v="7.3664759992331028"/>
    <n v="40.301368431203713"/>
    <n v="257.82450439000002"/>
    <n v="235.297075643"/>
    <n v="3197.4985246199999"/>
    <n v="1.091494648478422"/>
    <n v="12479.963309986999"/>
    <n v="40176.270392854007"/>
    <n v="2964.5099955119999"/>
    <n v="1.0119619354153369"/>
    <n v="37637.724600980997"/>
    <n v="13.577488789159606"/>
    <n v="2612.7492982660001"/>
    <n v="0.89188528310955462"/>
    <n v="34510.295970997999"/>
    <n v="12.458825847449177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1.337395144347916"/>
    <n v="0.12007665230578221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10.71695773009779"/>
    <n v="0.25896369693729232"/>
    <n v="-238.72818434647192"/>
    <n v="-0.6250164517986545"/>
    <n v="1110.3865320509999"/>
    <n v="0.3790403492430745"/>
    <n v="635.54538233499989"/>
    <n v="2272.9938988139993"/>
    <n v="8420.633531342999"/>
    <n v="0.11086818967014267"/>
    <n v="0.31420253662813935"/>
    <n v="2.5880795566242343E-2"/>
    <n v="92.754092997149314"/>
    <n v="0.21694908640067806"/>
    <n v="0.77590674631333212"/>
    <n v="3.047477203276892"/>
    <n v="432.79808181499999"/>
    <n v="63.164322557372159"/>
    <n v="945.25283935296432"/>
    <n v="0"/>
    <n v="0"/>
    <n v="202.7473005199999"/>
    <n v="29.589770439777158"/>
    <n v="3833.0439069549998"/>
    <n v="1.3084437348791"/>
    <n v="123.08045247000018"/>
    <n v="-1557.5626535109989"/>
    <n v="-10057.647619133"/>
    <n v="17.962864732948457"/>
    <n v="-1465.3922928739375"/>
    <n v="-1.2559565438447313"/>
    <n v="0.17420282791325326"/>
    <n v="-0.14814984392366481"/>
    <n v="4.2014610536614254E-2"/>
    <n v="-3.6724936550755474"/>
    <n v="474.84114971600013"/>
    <n v="-6930.2189891499993"/>
    <n v="0.16209126284239647"/>
    <n v="-2.5538307133651204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8127569"/>
    <n v="6852.8014285714289"/>
    <n v="4099.3208053459994"/>
    <n v="1.3993397297855399"/>
    <n v="17294.715360636001"/>
    <n v="39385.914420081994"/>
    <n v="0.15215612835878001"/>
    <n v="0.26029693073788152"/>
    <n v="0.10235336089058045"/>
    <n v="3241.9092968249997"/>
    <n v="1.1066546617898627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7402329E-2"/>
    <n v="90.824655859000003"/>
    <n v="3.1003806587142777E-2"/>
    <n v="501.89858613199999"/>
    <n v="73.239913831361136"/>
    <n v="223.07848680199999"/>
    <n v="32.552889373376182"/>
    <n v="150.79708255163595"/>
    <n v="68.847601066999999"/>
    <n v="10.046635931978599"/>
    <n v="50.348004363182312"/>
    <n v="209.97249826300001"/>
    <n v="291.92608786899996"/>
    <n v="3056.744350121"/>
    <n v="1.043446955247691"/>
    <n v="15536.707660107999"/>
    <n v="40277.280984171004"/>
    <n v="2879.3641109979999"/>
    <n v="0.98289662809106282"/>
    <n v="37701.999681499001"/>
    <n v="13.520201955369718"/>
    <n v="2663.8963567259998"/>
    <n v="0.90934478783321582"/>
    <n v="34561.498817426"/>
    <n v="12.402772897963843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1.442287729752234"/>
    <n v="7.3551840257846987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52.13872254902626"/>
    <n v="0.35589277453784884"/>
    <n v="-130.79255028950266"/>
    <n v="-0.37883976814855425"/>
    <n v="1258.0442094969994"/>
    <n v="0.42944461479569584"/>
    <n v="446.16607789999995"/>
    <n v="2719.1599767139992"/>
    <n v="8419.4980260049979"/>
    <n v="-2.5385676701168425E-3"/>
    <n v="0.24911860507257799"/>
    <n v="3.657831398222311E-2"/>
    <n v="65.107107297724525"/>
    <n v="0.15230277124782468"/>
    <n v="0.92820951756115677"/>
    <n v="3.0345007580169532"/>
    <n v="299.38400406599999"/>
    <n v="43.687827115167288"/>
    <n v="942.53628598361308"/>
    <n v="0"/>
    <n v="0"/>
    <n v="146.78207383399996"/>
    <n v="21.419280182557241"/>
    <n v="3502.9104280209999"/>
    <n v="1.1957497264955157"/>
    <n v="596.41037732499944"/>
    <n v="-961.15227618599943"/>
    <n v="-9310.8645900940028"/>
    <n v="87.03161525130173"/>
    <n v="-1355.9750663708678"/>
    <n v="-4.9662157348886939"/>
    <n v="-0.34919106406462319"/>
    <n v="-0.13464071496976893"/>
    <n v="0.20359000329002422"/>
    <n v="-3.4133405261655079"/>
    <n v="811.87813159699942"/>
    <n v="-6170.3637260210025"/>
    <n v="0.27714184354787119"/>
    <n v="-2.295911468759634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8127569"/>
    <n v="6858.1115909090913"/>
    <n v="3002.8473109559995"/>
    <n v="1.0250487200758951"/>
    <n v="20297.562671592001"/>
    <n v="39501.258847593002"/>
    <n v="0.13405341038216023"/>
    <n v="3.9946082191746779E-2"/>
    <n v="9.6280639786779032E-2"/>
    <n v="2168.7629193399998"/>
    <n v="0.7403265715531092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70376108E-2"/>
    <n v="122.49067695499998"/>
    <n v="4.1813285402773001E-2"/>
    <n v="477.91873445300001"/>
    <n v="69.68663722044343"/>
    <n v="214.23942899799999"/>
    <n v="31.238836836949314"/>
    <n v="182.03591938858526"/>
    <n v="43.272003964"/>
    <n v="6.3096091964091228"/>
    <n v="56.657613559591432"/>
    <n v="220.40730149100003"/>
    <n v="257.51143296200001"/>
    <n v="2975.1765565720002"/>
    <n v="1.0156030611969482"/>
    <n v="18511.884216679999"/>
    <n v="40523.992565877998"/>
    <n v="2779.356500677"/>
    <n v="0.94875813807081821"/>
    <n v="37865.303108332999"/>
    <n v="13.502320987767089"/>
    <n v="2671.5405789689999"/>
    <n v="0.91195421129526588"/>
    <n v="34666.405452618994"/>
    <n v="12.366348513729267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720934294932963"/>
    <n v="3.6803926775552158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4.0347483439433773"/>
    <n v="9.4456588789467756E-3"/>
    <n v="-150.33814591519484"/>
    <n v="-0.42815907212722759"/>
    <n v="135.48667609199933"/>
    <n v="4.624958565449893E-2"/>
    <n v="745.59017486897312"/>
    <n v="3464.7501515829722"/>
    <n v="8562.416655409972"/>
    <n v="0.23714182373574566"/>
    <n v="0.24652174383479508"/>
    <n v="5.8257361653789363E-2"/>
    <n v="108.71654171642602"/>
    <n v="0.25451385811797683"/>
    <n v="1.1827233756791335"/>
    <n v="3.0663257534558714"/>
    <n v="540.31420672399997"/>
    <n v="78.784691611058705"/>
    <n v="951.78848370493279"/>
    <n v="192.93166879697318"/>
    <n v="28.131894070186561"/>
    <n v="205.27596814497315"/>
    <n v="29.931850105367324"/>
    <n v="3720.7667314409732"/>
    <n v="1.2701169193149251"/>
    <n v="-717.91942048497378"/>
    <n v="-1679.0716966709733"/>
    <n v="-9585.1503736949744"/>
    <n v="-104.68179337248266"/>
    <n v="-1394.8798770879039"/>
    <n v="0.61827093528684252"/>
    <n v="-0.1257072883844933"/>
    <n v="-7.4294073680601813E-2"/>
    <n v="-0.24506819923903012"/>
    <n v="-3.4944848255830987"/>
    <n v="-610.10349877697377"/>
    <n v="-6386.2527179809749"/>
    <n v="-0.20826427246347792"/>
    <n v="-2.3585123515452797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8127569"/>
    <n v="6868.3819047619063"/>
    <n v="3632.1605173959997"/>
    <n v="1.2398703976332566"/>
    <n v="23929.723188987999"/>
    <n v="39963.77640327"/>
    <n v="0.13583888180342196"/>
    <n v="0.14592102683583064"/>
    <n v="9.8443727575953321E-2"/>
    <n v="2830.2325402469996"/>
    <n v="0.96612512807843065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73507561E-2"/>
    <n v="95.582703430000009"/>
    <n v="3.2628008575342114E-2"/>
    <n v="451.70234350799996"/>
    <n v="65.765467001016788"/>
    <n v="219.24449142200001"/>
    <n v="31.920835862373348"/>
    <n v="213.95675525095859"/>
    <n v="0"/>
    <n v="0"/>
    <n v="56.657613559591432"/>
    <n v="232.45785208599995"/>
    <n v="219.24449142200001"/>
    <n v="3271.6374591370009"/>
    <n v="1.1168026352205944"/>
    <n v="21783.521675816999"/>
    <n v="40711.38129682"/>
    <n v="2846.789680408001"/>
    <n v="0.97177705559010563"/>
    <n v="37996.644398327"/>
    <n v="13.470732083447118"/>
    <n v="2737.2661344670009"/>
    <n v="0.93439021604772021"/>
    <n v="34832.263083464997"/>
    <n v="12.350595920705496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946047767825258"/>
    <n v="3.7386839542385433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52.49024635759482"/>
    <n v="0.12306776241266205"/>
    <n v="-110.31752991195648"/>
    <n v="-0.33664472365278097"/>
    <n v="470.04660419999885"/>
    <n v="0.16045460195504752"/>
    <n v="606.82756364900001"/>
    <n v="4071.5777152319724"/>
    <n v="8498.919545506973"/>
    <n v="-9.4725902847247911E-2"/>
    <n v="0.18021564030874249"/>
    <n v="5.6242440059229848E-2"/>
    <n v="88.350876824173312"/>
    <n v="0.20714600278065745"/>
    <n v="1.3898693784597911"/>
    <n v="3.0257848689054208"/>
    <n v="390.73096710599998"/>
    <n v="56.888357771006149"/>
    <n v="933.57990761208168"/>
    <n v="0"/>
    <n v="0"/>
    <n v="216.09659654300003"/>
    <n v="31.46251905316716"/>
    <n v="3878.4650227860011"/>
    <n v="1.323948638001252"/>
    <n v="-246.30450539000117"/>
    <n v="-1925.3762020609745"/>
    <n v="-9246.5244390569751"/>
    <n v="-35.860630466578485"/>
    <n v="-1345.3264688171917"/>
    <n v="-0.57891658813617086"/>
    <n v="-0.23151617983630168"/>
    <n v="-7.0008782674885639E-2"/>
    <n v="-8.4078240367995369E-2"/>
    <n v="-3.3624295925582008"/>
    <n v="-136.78095944900116"/>
    <n v="-6082.1431241949758"/>
    <n v="-4.6691400825609936E-2"/>
    <n v="-2.242293429816582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8127569"/>
    <n v="6874.4722727272738"/>
    <n v="3020.259187141"/>
    <n v="1.0309924193550544"/>
    <n v="26949.982376128999"/>
    <n v="40335.933231668998"/>
    <n v="0.13636348846573187"/>
    <n v="0.14053717643142605"/>
    <n v="0.1162830496306213"/>
    <n v="2170.8190062859999"/>
    <n v="0.7410284351759023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4474817"/>
    <n v="89.712094755999999"/>
    <n v="3.0624023928705404E-2"/>
    <n v="455.95278287699995"/>
    <n v="66.32549594910391"/>
    <n v="220.08391958799999"/>
    <n v="32.014663941714794"/>
    <n v="245.97141919267338"/>
    <n v="39.716864250999997"/>
    <n v="5.7774419148603728"/>
    <n v="62.435055474451808"/>
    <n v="196.15199903799996"/>
    <n v="259.80078383899996"/>
    <n v="3177.4668603110003"/>
    <n v="1.0846566611501911"/>
    <n v="24960.988536127999"/>
    <n v="40862.918584305007"/>
    <n v="3029.5182067660003"/>
    <n v="1.0341530683101765"/>
    <n v="38173.952062614"/>
    <n v="13.45098518484105"/>
    <n v="2768.7392514460003"/>
    <n v="0.94513384532198108"/>
    <n v="35012.073316916998"/>
    <n v="12.339113076699583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934396266979562"/>
    <n v="8.9019222988195396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2.868326023174458"/>
    <n v="-5.3664241795136597E-2"/>
    <n v="-78.637451980203693"/>
    <n v="-0.25070072738387339"/>
    <n v="103.57128214999966"/>
    <n v="3.5354981193058799E-2"/>
    <n v="620.548820933"/>
    <n v="4692.1265361649721"/>
    <n v="8605.2954563399726"/>
    <n v="0.20688742783495018"/>
    <n v="0.1836752265160837"/>
    <n v="6.4268126015265548E-2"/>
    <n v="90.268575726877259"/>
    <n v="0.21182987637139239"/>
    <n v="1.6016992548311835"/>
    <n v="3.0476263819098373"/>
    <n v="395.86658466"/>
    <n v="57.585014377103583"/>
    <n v="936.01682877655207"/>
    <n v="0"/>
    <n v="0"/>
    <n v="224.682236273"/>
    <n v="32.683561349773683"/>
    <n v="3798.0156812440005"/>
    <n v="1.2964865375215833"/>
    <n v="-777.75649410300036"/>
    <n v="-2703.1326961639747"/>
    <n v="-9132.2808089759747"/>
    <n v="-113.13690175005173"/>
    <n v="-1329.6817971705307"/>
    <n v="-0.12807580064577839"/>
    <n v="-0.20435769610931875"/>
    <n v="-9.4444532121663372E-2"/>
    <n v="-0.26549411816652896"/>
    <n v="-3.2983271092937101"/>
    <n v="-516.97753878300034"/>
    <n v="-5970.402063278977"/>
    <n v="-0.17647489517833356"/>
    <n v="-2.1864550011522441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8127569"/>
    <n v="6974.2354545454546"/>
    <n v="3842.1276175130001"/>
    <n v="1.3115445405201482"/>
    <n v="30792.109993642"/>
    <n v="40862.731973435999"/>
    <n v="0.13912728026950716"/>
    <n v="0.15889788359185419"/>
    <n v="0.12747047386636212"/>
    <n v="2906.530687337"/>
    <n v="0.99217018129622758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9320209"/>
    <n v="92.571731033999995"/>
    <n v="3.1600186284996938E-2"/>
    <n v="526.04486080300001"/>
    <n v="75.42688574704637"/>
    <n v="221.50873925799999"/>
    <n v="31.76100673710862"/>
    <n v="277.73242592978198"/>
    <n v="60.968167696999998"/>
    <n v="8.7419141631164781"/>
    <n v="71.176969637568291"/>
    <n v="243.567953848"/>
    <n v="282.476906955"/>
    <n v="3679.4796807150001"/>
    <n v="1.2560232161992333"/>
    <n v="28640.468216843001"/>
    <n v="41165.230426541995"/>
    <n v="3531.9759842779999"/>
    <n v="1.2056715134378051"/>
    <n v="38488.061955502999"/>
    <n v="13.467645958451698"/>
    <n v="2900.9105957930001"/>
    <n v="0.99025171290695324"/>
    <n v="35217.336271799002"/>
    <n v="12.333315263366181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485242805174209"/>
    <n v="0.21541980053085197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3.321256911679736"/>
    <n v="5.5521324320914826E-2"/>
    <n v="-46.352410415341907"/>
    <n v="-0.17232972916730491"/>
    <n v="793.71332528300002"/>
    <n v="0.2709411248517668"/>
    <n v="653.03030324600002"/>
    <n v="5345.1568394109718"/>
    <n v="8475.4492793879726"/>
    <n v="-0.16585780801482264"/>
    <n v="0.12602903637477936"/>
    <n v="2.6587224728618075E-2"/>
    <n v="93.634679744055362"/>
    <n v="0.22291772014873998"/>
    <n v="1.8246169749799233"/>
    <n v="2.981268999715303"/>
    <n v="371.88996558600002"/>
    <n v="53.32340268833638"/>
    <n v="899.97317169953737"/>
    <n v="0"/>
    <n v="0"/>
    <n v="281.14033766"/>
    <n v="40.311277055718982"/>
    <n v="4332.5099839610002"/>
    <n v="1.4789409363479733"/>
    <n v="-490.38236644799997"/>
    <n v="-3193.5150626119748"/>
    <n v="-8777.9477324939762"/>
    <n v="-70.313422832375622"/>
    <n v="-1277.55061567704"/>
    <n v="-0.41947034288014473"/>
    <n v="-0.24719199263817959"/>
    <n v="-0.10664184723863168"/>
    <n v="-0.16739639582782515"/>
    <n v="-3.1535987288826077"/>
    <n v="140.683022037"/>
    <n v="-5507.2220487899758"/>
    <n v="4.8023404703026823E-2"/>
    <n v="-2.0192680337970912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8127569"/>
    <n v="7176.8442500000001"/>
    <n v="3066.8265546620005"/>
    <n v="1.0468886057180926"/>
    <n v="33858.936548304002"/>
    <n v="40981.721008258995"/>
    <n v="0.12941601282517912"/>
    <n v="4.0364855261594945E-2"/>
    <n v="0.12140161930295257"/>
    <n v="2085.8314743590004"/>
    <n v="0.71201718291997418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80013686"/>
    <n v="157.54816883399999"/>
    <n v="5.3780473027840572E-2"/>
    <n v="462.29721838699999"/>
    <n v="64.415110915497436"/>
    <n v="241.67876593599999"/>
    <n v="33.674795985157402"/>
    <n v="311.40722191493938"/>
    <n v="29.296786427000001"/>
    <n v="4.082126545661068"/>
    <n v="75.25909618322936"/>
    <n v="191.321666024"/>
    <n v="270.97555236300002"/>
    <n v="3497.8542130960004"/>
    <n v="1.1940237424208713"/>
    <n v="32138.322429939002"/>
    <n v="41476.805932824995"/>
    <n v="3244.0262726510005"/>
    <n v="1.1073773103750759"/>
    <n v="38713.997525615996"/>
    <n v="13.45983010752864"/>
    <n v="2847.4026161720003"/>
    <n v="0.97198628668157139"/>
    <n v="35388.455152586008"/>
    <n v="12.316407042376078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5.264353337332082"/>
    <n v="0.1353910236935046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60.058104010547524"/>
    <n v="-0.14713513670277845"/>
    <n v="-71.888873587811446"/>
    <n v="-0.2313601641586322"/>
    <n v="-34.404001954999899"/>
    <n v="-1.1744113009273811E-2"/>
    <n v="1056.3443942690001"/>
    <n v="6401.5012336799718"/>
    <n v="8733.7462641259735"/>
    <n v="0.32366120314806524"/>
    <n v="0.15447287621995986"/>
    <n v="4.003835527550903E-2"/>
    <n v="147.18786662661657"/>
    <n v="0.36059258336384037"/>
    <n v="2.1852095583437636"/>
    <n v="3.0469807788832139"/>
    <n v="792.15984905000005"/>
    <n v="110.37718270812412"/>
    <n v="918.04669337836015"/>
    <n v="46.4"/>
    <n v="6.4652371409620599"/>
    <n v="264.18454521900003"/>
    <n v="36.810683918492451"/>
    <n v="4554.1986073650005"/>
    <n v="1.5546163257847114"/>
    <n v="-1487.372052703"/>
    <n v="-4680.8871153149748"/>
    <n v="-9228.8311886919764"/>
    <n v="-207.24597063716408"/>
    <n v="-1334.7332205198932"/>
    <n v="0.43501053240562593"/>
    <n v="-0.11323760231304825"/>
    <n v="-6.6532918295419852E-2"/>
    <n v="-0.50772772006661882"/>
    <n v="-3.278340943041846"/>
    <n v="-1090.7483962239999"/>
    <n v="-5903.2888156619756"/>
    <n v="-0.37233669637311412"/>
    <n v="-2.1349178778892832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8127569"/>
    <n v="7181.5261904761901"/>
    <n v="3775.9355499580001"/>
    <n v="1.28894928771496"/>
    <n v="37634.872098262"/>
    <n v="41198.263772826998"/>
    <n v="0.12213783051296456"/>
    <n v="6.0836995977749053E-2"/>
    <n v="0.11229520036967"/>
    <n v="2798.0153501540003"/>
    <n v="0.95512750280831415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6869129E-2"/>
    <n v="263.06961519700002"/>
    <n v="8.9801160173772945E-2"/>
    <n v="466.32164651400001"/>
    <n v="64.933502175681596"/>
    <n v="245.94754141199999"/>
    <n v="34.247252587919867"/>
    <n v="345.65447450285927"/>
    <n v="27.304165681000001"/>
    <n v="3.8020004323328278"/>
    <n v="79.061096615562192"/>
    <n v="193.06993942100002"/>
    <n v="273.25170709299999"/>
    <n v="3635.1769327659999"/>
    <n v="1.2409000779313373"/>
    <n v="35773.499362704999"/>
    <n v="41690.041624308004"/>
    <n v="3363.7200312509999"/>
    <n v="1.1482358427441235"/>
    <n v="38879.545147150006"/>
    <n v="13.426332082245029"/>
    <n v="2936.797884565"/>
    <n v="1.002502159104639"/>
    <n v="35367.020089730009"/>
    <n v="12.22583365218841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9.447272816767629"/>
    <n v="0.1457336836394843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9.600098009621941"/>
    <n v="4.8049209783622884E-2"/>
    <n v="-72.338165985201982"/>
    <n v="-0.23409969371577649"/>
    <n v="567.68076387800022"/>
    <n v="0.1937828934231072"/>
    <n v="730.54544868900007"/>
    <n v="7132.0466823689721"/>
    <n v="8979.9165211949712"/>
    <n v="0.50822226515292845"/>
    <n v="0.18289185409360886"/>
    <n v="7.6927009037228933E-2"/>
    <n v="101.7256540340709"/>
    <n v="0.2493782066120187"/>
    <n v="2.4345877649557823"/>
    <n v="3.1173809644759007"/>
    <n v="472.066007173"/>
    <n v="65.733382383125232"/>
    <n v="938.25601376110455"/>
    <n v="121.667343649"/>
    <n v="16.941711332940571"/>
    <n v="258.47944151600007"/>
    <n v="35.992271650945675"/>
    <n v="4365.7223814549998"/>
    <n v="1.4902782845433558"/>
    <n v="-589.78683149699987"/>
    <n v="-5270.6739468119749"/>
    <n v="-9471.6943726759746"/>
    <n v="-82.125556024448954"/>
    <n v="-1366.2547058836421"/>
    <n v="0.70004793770911489"/>
    <n v="-6.3082861905450538E-2"/>
    <n v="-2.7361813229075382E-2"/>
    <n v="-0.20132899682839578"/>
    <n v="-3.3514806581916767"/>
    <n v="-162.86468481099985"/>
    <n v="-5959.1693152559747"/>
    <n v="-5.5595313188911484E-2"/>
    <n v="-2.1509822281350592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8127569"/>
    <n v="7238.6619999999984"/>
    <n v="3486.9852153719994"/>
    <n v="1.1903135130779254"/>
    <n v="41121.857313633998"/>
    <n v="41121.857313633998"/>
    <n v="0.10834794757965471"/>
    <n v="-2.1442060309670552E-2"/>
    <n v="0.10834794757965471"/>
    <n v="2208.6963590349997"/>
    <n v="0.753958207466876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601525174E-2"/>
    <n v="232.55835453099999"/>
    <n v="7.9385869133340947E-2"/>
    <n v="768.18842342199991"/>
    <n v="106.12298563215137"/>
    <n v="298.545497071"/>
    <n v="41.243187908345497"/>
    <n v="386.89766241120475"/>
    <n v="0"/>
    <n v="0"/>
    <n v="79.061096615562192"/>
    <n v="469.64292635099991"/>
    <n v="298.545497071"/>
    <n v="5562.9420238940011"/>
    <n v="1.8989598907157055"/>
    <n v="41336.441386598999"/>
    <n v="41336.441386598999"/>
    <n v="5296.9841300970011"/>
    <n v="1.8081727908734881"/>
    <n v="38688.582068120006"/>
    <n v="13.206692656594663"/>
    <n v="5143.8016275860009"/>
    <n v="1.7558825769941371"/>
    <n v="35074.987462761004"/>
    <n v="11.973159898674602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1.161715039464479"/>
    <n v="5.2290213879350955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86.78736602455012"/>
    <n v="-0.70864637763778004"/>
    <n v="-13.863146259827602"/>
    <n v="-7.3250187759770657E-2"/>
    <n v="-1922.7743060110017"/>
    <n v="-0.6563561637584292"/>
    <n v="1247.3256469080002"/>
    <n v="8379.3723292769719"/>
    <n v="8379.3723292769719"/>
    <n v="-0.32499269120575136"/>
    <n v="6.3749974094536421E-2"/>
    <n v="6.3749974094536421E-2"/>
    <n v="172.31439275766715"/>
    <n v="0.42578573782821888"/>
    <n v="2.8603735027840012"/>
    <n v="2.8603735027840016"/>
    <n v="661.92568242599998"/>
    <n v="91.443098520969784"/>
    <n v="829.66059465201442"/>
    <n v="0"/>
    <n v="0"/>
    <n v="585.3999644820002"/>
    <n v="80.871294236697381"/>
    <n v="6810.2676708020008"/>
    <n v="2.3247456285439241"/>
    <n v="-3323.2824554300018"/>
    <n v="-8593.9564022419763"/>
    <n v="-8593.9564022419763"/>
    <n v="-459.1017587822173"/>
    <n v="-1208.9682306074044"/>
    <n v="-0.20893446864245591"/>
    <n v="-0.12543682363943465"/>
    <n v="-0.12543682363943465"/>
    <n v="-1.1344321154659991"/>
    <n v="-2.9336236905437723"/>
    <n v="-3170.0999529190017"/>
    <n v="-4980.3617968829767"/>
    <n v="-1.082141901586648"/>
    <n v="-1.7000909326237084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3102.70887862978"/>
    <n v="7373.170681818181"/>
    <n v="3160.2397387120004"/>
    <n v="1.0093300533969594"/>
    <n v="3160.2397387120004"/>
    <n v="41327.270772452997"/>
    <n v="6.9517947710427963E-2"/>
    <n v="6.9517947710427963E-2"/>
    <n v="0.11618148521496563"/>
    <n v="2313.7939413660006"/>
    <n v="0.73898879688802466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4080899256942912E-2"/>
    <n v="91.270490181999989"/>
    <n v="2.9150335526921235E-2"/>
    <n v="491.91573394099998"/>
    <n v="66.716987191688943"/>
    <n v="309.39222788000001"/>
    <n v="41.961896886904249"/>
    <n v="41.961896886904249"/>
    <n v="0"/>
    <n v="0"/>
    <n v="0"/>
    <n v="182.52350606099998"/>
    <n v="309.39222788000001"/>
    <n v="3100.1502207429999"/>
    <n v="0.99013842194023727"/>
    <n v="3100.1502207429999"/>
    <n v="41969.121587536007"/>
    <n v="2972.7567628829997"/>
    <n v="0.94945098799363958"/>
    <n v="39197.617703605007"/>
    <n v="13.315130457188092"/>
    <n v="2678.5949338599999"/>
    <n v="0.85550040223328838"/>
    <n v="35437.712692139998"/>
    <n v="12.038117515805363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896245688220169"/>
    <n v="9.3950585760351243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1497527403207801"/>
    <n v="1.9191631456722234E-2"/>
    <n v="-75.465664395214375"/>
    <n v="-0.22042196372655512"/>
    <n v="354.25134699200055"/>
    <n v="0.11314221721707349"/>
    <n v="360.286152238"/>
    <n v="360.286152238"/>
    <n v="8589.2474462449736"/>
    <n v="1.3953438761408505"/>
    <n v="1.3953438761408505"/>
    <n v="0.11891441601601471"/>
    <n v="48.864480124737263"/>
    <n v="0.11506963754109845"/>
    <n v="0.11506963754109845"/>
    <n v="2.9240989915146436"/>
    <n v="319.86005540600001"/>
    <n v="43.381615482570702"/>
    <n v="855.27072588603892"/>
    <n v="51.664655070999999"/>
    <n v="7.0071150256160619"/>
    <n v="40.426096831999985"/>
    <n v="5.4828646421665557"/>
    <n v="3460.4363729809997"/>
    <n v="1.1052080594813356"/>
    <n v="-300.19663426899945"/>
    <n v="-300.19663426899945"/>
    <n v="-9231.0982613279775"/>
    <n v="-40.714727384416484"/>
    <n v="-1297.9078327220973"/>
    <n v="-1.8909360102433288"/>
    <n v="-1.8909360102433288"/>
    <n v="-7.5725061134167881E-2"/>
    <n v="-9.5878006084376216E-2"/>
    <n v="-3.1445209552411986"/>
    <n v="-6.0348052459994506"/>
    <n v="-5471.1932498629758"/>
    <n v="-1.9274203240249718E-3"/>
    <n v="-1.8675080138584683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3102.70887862978"/>
    <n v="7292.0576315789476"/>
    <n v="2725.3689210520001"/>
    <n v="0.87043926602003752"/>
    <n v="5885.6086597640005"/>
    <n v="41033.59822876101"/>
    <n v="-1.4774194650062911E-2"/>
    <n v="-9.7273438315264138E-2"/>
    <n v="0.10340210325169341"/>
    <n v="1882.3280705669999"/>
    <n v="0.60118549510750485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7011409188288424E-2"/>
    <n v="165.24954907400002"/>
    <n v="5.2778064318203283E-2"/>
    <n v="405.35622220900001"/>
    <n v="55.588729915348779"/>
    <n v="190.553003934"/>
    <n v="26.131582272305714"/>
    <n v="68.093479159209963"/>
    <n v="82.461669158999996"/>
    <n v="11.308422577722359"/>
    <n v="11.308422577722359"/>
    <n v="132.34154911600001"/>
    <n v="273.014673093"/>
    <n v="3219.166465192"/>
    <n v="1.0281503078403158"/>
    <n v="6319.3166859350004"/>
    <n v="42279.835645444007"/>
    <n v="3069.2396354269999"/>
    <n v="0.98026607512257302"/>
    <n v="39494.368792817004"/>
    <n v="13.348982831769229"/>
    <n v="3028.7358025949998"/>
    <n v="0.96732979840460276"/>
    <n v="35949.824435814997"/>
    <n v="12.146375239151016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5545135376597008"/>
    <n v="1.2936276717970136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7.7171751909314"/>
    <n v="-0.15771104182027826"/>
    <n v="-159.05804132190755"/>
    <n v="-0.41588356695239592"/>
    <n v="-453.2937113079999"/>
    <n v="-0.14477476510230813"/>
    <n v="535.47513248199994"/>
    <n v="895.76128471999994"/>
    <n v="8420.3949454869726"/>
    <n v="-0.2397357320502338"/>
    <n v="4.7994337592695668E-2"/>
    <n v="3.6501611462896877E-2"/>
    <n v="73.432652282268592"/>
    <n v="0.17102219728465204"/>
    <n v="0.28609183482575051"/>
    <n v="2.8546926673980866"/>
    <n v="484.16051696599999"/>
    <n v="66.395596610385653"/>
    <n v="826.45494089268846"/>
    <n v="0"/>
    <n v="0"/>
    <n v="51.314615515999947"/>
    <n v="7.0370556718829445"/>
    <n v="3754.641597674"/>
    <n v="1.1991725051249678"/>
    <n v="-1029.2726766219998"/>
    <n v="-1329.4693108909992"/>
    <n v="-9666.6323621699776"/>
    <n v="-141.14982747319999"/>
    <n v="-1353.8257223770315"/>
    <n v="0.73354523119848714"/>
    <n v="4.1771952268443178"/>
    <n v="-6.4796271555086604E-2"/>
    <n v="-0.3287332391049303"/>
    <n v="-3.2705762343504827"/>
    <n v="-988.76884378999989"/>
    <n v="-6122.088005167976"/>
    <n v="-0.3157969623869602"/>
    <n v="-2.0679686417322705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3102.70887862978"/>
    <n v="7184.7078260869566"/>
    <n v="3663.6910619100004"/>
    <n v="1.1701243579244096"/>
    <n v="9549.2997216740005"/>
    <n v="41431.88683944301"/>
    <n v="3.3555629312340463E-2"/>
    <n v="0.12197228875485733"/>
    <n v="9.8464250976300516E-2"/>
    <n v="2541.6816199550003"/>
    <n v="0.81177247844899691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163879829598352"/>
    <n v="179.154591735"/>
    <n v="5.7219112660071861E-2"/>
    <n v="530.69020682000007"/>
    <n v="73.863853571486501"/>
    <n v="333.71801412999997"/>
    <n v="46.448376497413463"/>
    <n v="114.54185565662343"/>
    <n v="0"/>
    <n v="0"/>
    <n v="11.308422577722359"/>
    <n v="196.9721926900001"/>
    <n v="333.71801412999997"/>
    <n v="4333.8974296120005"/>
    <n v="1.3841775579437672"/>
    <n v="10653.214115547002"/>
    <n v="42707.190716779005"/>
    <n v="3992.5557868650003"/>
    <n v="1.2751584938898319"/>
    <n v="39970.797097813003"/>
    <n v="13.423879839914036"/>
    <n v="3207.8848974200005"/>
    <n v="1.0245471554394936"/>
    <n v="36198.319977865001"/>
    <n v="12.160708435372424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9.21402907936469"/>
    <n v="0.25061133845033817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93.28234131784005"/>
    <n v="-0.21405320001935754"/>
    <n v="-160.26152992475892"/>
    <n v="-0.41107793964732087"/>
    <n v="114.46452174299986"/>
    <n v="3.6558138430980665E-2"/>
    <n v="615.89220963100001"/>
    <n v="1511.6534943510001"/>
    <n v="8253.577307148973"/>
    <n v="-0.21312832433482654"/>
    <n v="-7.682380292389035E-2"/>
    <n v="-1.2399693287412861E-2"/>
    <n v="85.722652129952579"/>
    <n v="0.19670612618996622"/>
    <n v="0.48279796101571676"/>
    <n v="2.7842138038870639"/>
    <n v="513.56038788399997"/>
    <n v="71.47964820772718"/>
    <n v="802.24414003294692"/>
    <n v="138.82846017199998"/>
    <n v="19.322770463668366"/>
    <n v="102.33182174700005"/>
    <n v="14.2430039222254"/>
    <n v="4949.7896392430002"/>
    <n v="1.5808836841337333"/>
    <n v="-1286.0985773330001"/>
    <n v="-2615.567888223999"/>
    <n v="-9528.881184484977"/>
    <n v="-179.00499344779263"/>
    <n v="-1328.3411021864779"/>
    <n v="-9.6745585128999889E-2"/>
    <n v="0.55628989814424656"/>
    <n v="-0.106242243706275"/>
    <n v="-0.41075932620932376"/>
    <n v="-3.1952917435343848"/>
    <n v="-501.42768788800015"/>
    <n v="-5756.404064536976"/>
    <n v="-0.16014798775898553"/>
    <n v="-1.932120338992771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3102.70887862978"/>
    <n v="7173.0261111111104"/>
    <n v="3757.1571939859996"/>
    <n v="1.1999759463730519"/>
    <n v="13306.456915660001"/>
    <n v="41232.919674003999"/>
    <n v="8.4167517617330656E-3"/>
    <n v="-5.0293455756764693E-2"/>
    <n v="6.9894015276731336E-2"/>
    <n v="2929.0321687449996"/>
    <n v="0.93548605160117004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6671965807614243E-2"/>
    <n v="109.46923441599999"/>
    <n v="3.4962723512697018E-2"/>
    <n v="447.28351804300002"/>
    <n v="62.356320904806417"/>
    <n v="282.42584069499998"/>
    <n v="39.373318362457745"/>
    <n v="153.91517401908118"/>
    <n v="0"/>
    <n v="0"/>
    <n v="11.308422577722359"/>
    <n v="164.85767734800004"/>
    <n v="282.42584069499998"/>
    <n v="3886.3335036539997"/>
    <n v="1.2412327946867066"/>
    <n v="14539.547619201001"/>
    <n v="43396.025695812998"/>
    <n v="3693.7406979529997"/>
    <n v="1.1797217313072914"/>
    <n v="40700.027800254"/>
    <n v="13.591639635805992"/>
    <n v="3248.3596990299998"/>
    <n v="1.0374741600492459"/>
    <n v="36833.930378629004"/>
    <n v="12.306297312312115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2.091088478417653"/>
    <n v="0.14224757125804563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8.008621140790829"/>
    <n v="-4.1256848313654705E-2"/>
    <n v="-288.98710879564743"/>
    <n v="-0.71129848489826808"/>
    <n v="316.20468925499989"/>
    <n v="0.10099072294439092"/>
    <n v="886.91010285099992"/>
    <n v="2398.563597202"/>
    <n v="8504.9420276649726"/>
    <n v="0.39551026174162995"/>
    <n v="5.524418629258987E-2"/>
    <n v="1.0012132223562897E-2"/>
    <n v="123.64517974877641"/>
    <n v="0.28326490883053945"/>
    <n v="0.76606286984625616"/>
    <n v="2.8505296263169253"/>
    <n v="794.04577485999994"/>
    <n v="110.69885464797245"/>
    <n v="849.77867212354715"/>
    <n v="23.893411927000002"/>
    <n v="3.3310086366462262"/>
    <n v="92.864327990999982"/>
    <n v="12.946325100803961"/>
    <n v="4773.2436065049997"/>
    <n v="1.524497703517246"/>
    <n v="-1016.0864125190001"/>
    <n v="-3631.6543007429991"/>
    <n v="-10668.048049473977"/>
    <n v="-141.65380088956726"/>
    <n v="-1487.9577678089936"/>
    <n v="-9.2554653653606174"/>
    <n v="1.3316264630232761"/>
    <n v="6.0690178603970191E-2"/>
    <n v="-0.32452175714419412"/>
    <n v="-3.5618281112151933"/>
    <n v="-570.70541359599997"/>
    <n v="-6801.9506278489762"/>
    <n v="-0.18227418588614849"/>
    <n v="-2.2764857877213163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3102.70887862978"/>
    <n v="7207.7045238095252"/>
    <n v="4261.0299709129995"/>
    <n v="1.3609048564842448"/>
    <n v="17567.486886573002"/>
    <n v="41394.628839571"/>
    <n v="1.5771958095236904E-2"/>
    <n v="3.9447794706896966E-2"/>
    <n v="5.1000832380441175E-2"/>
    <n v="3323.9881686999997"/>
    <n v="1.0616286842757725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155217715802456"/>
    <n v="153.70041273300001"/>
    <n v="4.9089454793755871E-2"/>
    <n v="465.37877187299995"/>
    <n v="64.566849311829301"/>
    <n v="311.36750796500002"/>
    <n v="43.199260865431718"/>
    <n v="197.11443488451289"/>
    <n v="0"/>
    <n v="0"/>
    <n v="11.308422577722359"/>
    <n v="154.01126390799993"/>
    <n v="311.36750796500002"/>
    <n v="3745.1745298280002"/>
    <n v="1.1961488749941696"/>
    <n v="18284.722149029003"/>
    <n v="44084.455875520005"/>
    <n v="3535.1628177450002"/>
    <n v="1.1290744913725292"/>
    <n v="41355.826507001009"/>
    <n v="13.737817499087457"/>
    <n v="2950.0368438270002"/>
    <n v="0.94219460904458163"/>
    <n v="37120.070865730006"/>
    <n v="12.339147133523479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81.180627200397552"/>
    <n v="0.18687988232794769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71.570003928567189"/>
    <n v="0.16475598149007517"/>
    <n v="-369.55582741610658"/>
    <n v="-0.90243527794604161"/>
    <n v="1100.9814150029993"/>
    <n v="0.35163586381802292"/>
    <n v="363.67095662999998"/>
    <n v="2762.2345538320001"/>
    <n v="8422.4469063949728"/>
    <n v="-0.18489778886437391"/>
    <n v="1.5841133837978472E-2"/>
    <n v="3.5024420468610096E-4"/>
    <n v="50.45586364267151"/>
    <n v="0.11615068995489666"/>
    <n v="0.8822135598011529"/>
    <n v="2.8143775450239974"/>
    <n v="219.65835102299999"/>
    <n v="30.475493313771807"/>
    <n v="836.56633832215175"/>
    <n v="0"/>
    <n v="0"/>
    <n v="144.01260560699998"/>
    <n v="19.980370328899699"/>
    <n v="4108.8454864579999"/>
    <n v="1.3122995649490661"/>
    <n v="152.18448445499928"/>
    <n v="-3479.4698162879999"/>
    <n v="-11112.273942343976"/>
    <n v="21.114140285895687"/>
    <n v="-1553.8752427743996"/>
    <n v="-0.74483260144202679"/>
    <n v="2.6201025607462256"/>
    <n v="0.19347390726383518"/>
    <n v="4.8605291535178521E-2"/>
    <n v="-3.7168128229700392"/>
    <n v="737.31045837299928"/>
    <n v="-6876.5183010729761"/>
    <n v="0.23548517386312623"/>
    <n v="-2.318142457406061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3102.70887862978"/>
    <n v="7251.6616666666669"/>
    <n v="3561.1343769650002"/>
    <n v="1.1373693922097072"/>
    <n v="21128.621263538003"/>
    <n v="41952.915905579997"/>
    <n v="4.0943762824742214E-2"/>
    <n v="0.18591923204755356"/>
    <n v="6.2065289297391191E-2"/>
    <n v="2437.9879743860001"/>
    <n v="0.7786543856862812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183927272363605"/>
    <n v="142.31884875599999"/>
    <n v="4.5454365203581829E-2"/>
    <n v="661.96603222299996"/>
    <n v="91.284737574813306"/>
    <n v="304.84257952000002"/>
    <n v="42.037617518927277"/>
    <n v="239.15205240344017"/>
    <n v="0"/>
    <n v="0"/>
    <n v="11.308422577722359"/>
    <n v="357.12345270299994"/>
    <n v="304.84257952000002"/>
    <n v="3272.2961929349995"/>
    <n v="1.0451190935570802"/>
    <n v="21557.018341964002"/>
    <n v="44381.575511882998"/>
    <n v="3101.5880139799992"/>
    <n v="0.99059763011577451"/>
    <n v="41678.058020304001"/>
    <n v="13.779656991132413"/>
    <n v="2850.1867379299993"/>
    <n v="0.9103040814108182"/>
    <n v="37298.717024691003"/>
    <n v="12.337497003639033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4.668092308498487"/>
    <n v="8.0293548704956252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9.830620526284079"/>
    <n v="9.225029865262685E-2"/>
    <n v="-333.75995523376588"/>
    <n v="-0.81963063817236148"/>
    <n v="540.23946008000075"/>
    <n v="0.1725438473575831"/>
    <n v="332.22961023699997"/>
    <n v="3094.4641640690002"/>
    <n v="8009.0863417629989"/>
    <n v="-0.55440720460756521"/>
    <n v="-0.10687234903353593"/>
    <n v="-6.4623147402826264E-2"/>
    <n v="45.814273404969022"/>
    <n v="0.10610882653391049"/>
    <n v="0.98832238633506342"/>
    <n v="2.665972513439931"/>
    <n v="223.802180569"/>
    <n v="30.86219281268178"/>
    <n v="788.64383952377477"/>
    <n v="0"/>
    <n v="0"/>
    <n v="108.42742966799997"/>
    <n v="14.952080592287235"/>
    <n v="3604.5258031719995"/>
    <n v="1.1512279200909907"/>
    <n v="-43.391426206999199"/>
    <n v="-3522.8612424949993"/>
    <n v="-10437.745948066002"/>
    <n v="-5.9836528786849357"/>
    <n v="-1455.177102280602"/>
    <n v="-0.93955947566136722"/>
    <n v="1.0981005453666048"/>
    <n v="8.8949629492600213E-2"/>
    <n v="-1.3858527881283623E-2"/>
    <n v="-3.4856031516122923"/>
    <n v="208.00984984300081"/>
    <n v="-6058.4049524530019"/>
    <n v="6.6435020823672628E-2"/>
    <n v="-2.0434431641189104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3102.70887862978"/>
    <n v="7272.6780952380959"/>
    <n v="4099.5153899520001"/>
    <n v="1.3093196812746593"/>
    <n v="25228.136653490004"/>
    <n v="42420.270778136"/>
    <n v="5.425944354841139E-2"/>
    <n v="0.12867131568597645"/>
    <n v="6.1468024194655468E-2"/>
    <n v="2962.2021577759997"/>
    <n v="0.94608001584689549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99185540627842"/>
    <n v="102.59623418500001"/>
    <n v="3.2767597109729929E-2"/>
    <n v="662.15027536900004"/>
    <n v="91.046278509501704"/>
    <n v="311.65432103400002"/>
    <n v="42.852758908449523"/>
    <n v="282.00481131188968"/>
    <n v="141.748362273"/>
    <n v="19.490531605655974"/>
    <n v="30.798954183378335"/>
    <n v="208.74759206200002"/>
    <n v="453.40268330700002"/>
    <n v="3704.5952433780003"/>
    <n v="1.1831884995968012"/>
    <n v="25261.613585342002"/>
    <n v="44814.533296123991"/>
    <n v="3351.3208788680004"/>
    <n v="1.0703583149665743"/>
    <n v="42182.589218763991"/>
    <n v="13.878238250508883"/>
    <n v="3230.3642942770002"/>
    <n v="1.0317267154431453"/>
    <n v="37791.815184501007"/>
    <n v="12.434833503034458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631642842847437"/>
    <n v="3.863159952342899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4.301887338115534"/>
    <n v="0.12613118167785814"/>
    <n v="-331.94831425324514"/>
    <n v="-0.81656721890716555"/>
    <n v="515.8767311649998"/>
    <n v="0.16476278120128712"/>
    <n v="602.87989839299996"/>
    <n v="3697.3440624620002"/>
    <n v="8005.1386765069992"/>
    <n v="-6.505415199437814E-3"/>
    <n v="-9.1913670558207872E-2"/>
    <n v="-5.8099252070342944E-2"/>
    <n v="82.896546567590477"/>
    <n v="0.19255020199352493"/>
    <n v="1.1808725883285882"/>
    <n v="2.6513767126527985"/>
    <n v="391.12075466499999"/>
    <n v="53.779467418074326"/>
    <n v="785.53494917084299"/>
    <n v="0"/>
    <n v="0"/>
    <n v="211.75914372799997"/>
    <n v="29.117079149516147"/>
    <n v="4307.4751417710004"/>
    <n v="1.3757387015903262"/>
    <n v="-207.95975181900019"/>
    <n v="-3730.8209943139996"/>
    <n v="-10399.401194495002"/>
    <n v="-28.594659229474935"/>
    <n v="-1447.9111310434982"/>
    <n v="-0.15568027677888185"/>
    <n v="0.93771014221554649"/>
    <n v="0.12468217253266722"/>
    <n v="-6.6419020315666794E-2"/>
    <n v="-3.4679439315599638"/>
    <n v="-87.00316722800018"/>
    <n v="-6008.6271602320012"/>
    <n v="-2.7787420792237803E-2"/>
    <n v="-2.0245391840855382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3102.70887862978"/>
    <n v="7273.1797727272724"/>
    <n v="3355.974272125"/>
    <n v="1.0718445343843703"/>
    <n v="28584.110925615005"/>
    <n v="42755.985863119997"/>
    <n v="6.0635607351396281E-2"/>
    <n v="0.1111543957595873"/>
    <n v="5.9997437459831549E-2"/>
    <n v="2441.3896434349999"/>
    <n v="0.77974082440192916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3249514949797871E-2"/>
    <n v="48.431582518999996"/>
    <n v="1.5468273236107284E-2"/>
    <n v="574.18628884700001"/>
    <n v="78.945702813515567"/>
    <n v="296.09466226400002"/>
    <n v="40.710483105929264"/>
    <n v="322.71529441781894"/>
    <n v="45.292624773999997"/>
    <n v="6.2273484485887138"/>
    <n v="37.026302631967049"/>
    <n v="232.799001809"/>
    <n v="341.38728703800001"/>
    <n v="3499.6675943310001"/>
    <n v="1.1177378844357431"/>
    <n v="28761.281179673002"/>
    <n v="45136.734030143998"/>
    <n v="3310.0002473730001"/>
    <n v="1.0571611658128703"/>
    <n v="42463.071259370998"/>
    <n v="13.901246348011576"/>
    <n v="3027.6640860420002"/>
    <n v="0.96698750926988464"/>
    <n v="38050.740019097"/>
    <n v="12.456687166982359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8.818806925369117"/>
    <n v="9.0173656542985703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756602572208738"/>
    <n v="-4.5893350051372774E-2"/>
    <n v="-328.83659080227943"/>
    <n v="-0.80879632716340155"/>
    <n v="138.64283912499985"/>
    <n v="4.4280306491612936E-2"/>
    <n v="349.55572974400008"/>
    <n v="4046.8997922060003"/>
    <n v="7734.1455853179996"/>
    <n v="-0.4366990670960581"/>
    <n v="-0.13751264783373396"/>
    <n v="-0.10123416162081356"/>
    <n v="48.060922549275148"/>
    <n v="0.11164251213153856"/>
    <n v="1.2925151004601267"/>
    <n v="2.5511893484129446"/>
    <n v="201.623474558"/>
    <n v="27.721502954463052"/>
    <n v="755.67143774820249"/>
    <n v="53.157420969999997"/>
    <n v="7.3086906457788832"/>
    <n v="147.93225518600008"/>
    <n v="20.339419594812096"/>
    <n v="3849.2233240750002"/>
    <n v="1.2293803965672816"/>
    <n v="-493.24905195000025"/>
    <n v="-4224.0700462639998"/>
    <n v="-10114.893752342001"/>
    <n v="-67.817525121483882"/>
    <n v="-1402.5917544149304"/>
    <n v="-0.36580529292928288"/>
    <n v="0.56265730212149512"/>
    <n v="0.10759775831687435"/>
    <n v="-0.15753586218291132"/>
    <n v="-3.3599856755763464"/>
    <n v="-210.91289061900022"/>
    <n v="-5702.5625120680006"/>
    <n v="-6.7362205639925621E-2"/>
    <n v="-1.9154264945471304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3102.70887862978"/>
    <n v="7276.0522500000006"/>
    <n v="3923.9104503730005"/>
    <n v="1.2532342707689743"/>
    <n v="32508.021375988006"/>
    <n v="42837.768695979998"/>
    <n v="5.5725683712493534E-2"/>
    <n v="2.1285818952817115E-2"/>
    <n v="4.8333447793650341E-2"/>
    <n v="2996.6677465180005"/>
    <n v="0.95708777392903999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3173173418976879E-2"/>
    <n v="176.13556780499999"/>
    <n v="5.6254884678521473E-2"/>
    <n v="459.37940612699998"/>
    <n v="63.135803639535432"/>
    <n v="287.34684266400001"/>
    <n v="39.492135678932208"/>
    <n v="362.20743009675112"/>
    <n v="0"/>
    <n v="0"/>
    <n v="37.026302631967049"/>
    <n v="172.03256346299997"/>
    <n v="287.34684266400001"/>
    <n v="4152.7680178629998"/>
    <n v="1.3263277193404184"/>
    <n v="32914.049197536006"/>
    <n v="45610.022367291996"/>
    <n v="3915.3432003879998"/>
    <n v="1.2504980280786175"/>
    <n v="42846.438475480994"/>
    <n v="13.946072862652388"/>
    <n v="3003.2935539629998"/>
    <n v="0.95920395090774768"/>
    <n v="38153.122977266998"/>
    <n v="12.425639404983153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5.34951854214627"/>
    <n v="0.29129407717086991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1.453535464921842"/>
    <n v="-7.3093448571444022E-2"/>
    <n v="-383.61138317888106"/>
    <n v="-0.93741110005576056"/>
    <n v="683.19207893500072"/>
    <n v="0.21820062859942593"/>
    <n v="264.53358075799997"/>
    <n v="4311.4333729640002"/>
    <n v="7345.6488628299994"/>
    <n v="-0.59491377437909065"/>
    <n v="-0.19339441245673272"/>
    <n v="-0.13330271697874618"/>
    <n v="36.356745618202503"/>
    <n v="8.4487796897516787E-2"/>
    <n v="1.3770028973576436"/>
    <n v="2.4127594251617213"/>
    <n v="172.231686454"/>
    <n v="23.671034860146861"/>
    <n v="726.01906992001295"/>
    <n v="0"/>
    <n v="0"/>
    <n v="92.301894303999973"/>
    <n v="12.685710758055643"/>
    <n v="4417.3015986209994"/>
    <n v="1.410815516237935"/>
    <n v="-493.39114824799935"/>
    <n v="-4717.4611945119996"/>
    <n v="-10117.902534142002"/>
    <n v="-67.810281083124352"/>
    <n v="-1400.0886126656792"/>
    <n v="6.1355831813305617E-3"/>
    <n v="0.47720023297888869"/>
    <n v="0.15265012306781189"/>
    <n v="-0.1575812454689608"/>
    <n v="-3.3501705252174823"/>
    <n v="418.65849817700075"/>
    <n v="-5424.5870359279998"/>
    <n v="0.13371283170190912"/>
    <n v="-1.8297370675482481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3102.70887862978"/>
    <n v="7384.8424999999988"/>
    <n v="3443.18931028"/>
    <n v="1.099699623363753"/>
    <n v="35951.210686268008"/>
    <n v="43214.131451597998"/>
    <n v="6.1793852709435049E-2"/>
    <n v="0.12272058719651957"/>
    <n v="5.4473320993257079E-2"/>
    <n v="2436.6934816090002"/>
    <n v="0.77824094538688671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502465755525248"/>
    <n v="101.52181302599999"/>
    <n v="3.2424444167090741E-2"/>
    <n v="576.1389678490001"/>
    <n v="78.016419151661012"/>
    <n v="303.431946563"/>
    <n v="41.08847907900541"/>
    <n v="403.29590917575655"/>
    <n v="86.400354974999999"/>
    <n v="11.699688243181898"/>
    <n v="48.725990875148945"/>
    <n v="186.3066663110001"/>
    <n v="389.83230153800002"/>
    <n v="3777.3610124290003"/>
    <n v="1.2064287230083486"/>
    <n v="36691.410209965004"/>
    <n v="45889.529166624998"/>
    <n v="3528.0669698510001"/>
    <n v="1.1268081909884113"/>
    <n v="43130.479172681"/>
    <n v="13.965503743265723"/>
    <n v="3041.7202679510001"/>
    <n v="0.9714768290714737"/>
    <n v="38347.440629046003"/>
    <n v="12.425129947373058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857423756837065"/>
    <n v="0.15533136191693761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5.251026294602816"/>
    <n v="-0.10672909964459544"/>
    <n v="-368.80430546293633"/>
    <n v="-0.89700506299757754"/>
    <n v="152.17499975099963"/>
    <n v="4.860226227234217E-2"/>
    <n v="658.11103892300002"/>
    <n v="4969.544411887"/>
    <n v="6947.415507484"/>
    <n v="-0.37699197109062255"/>
    <n v="-0.22369078275874921"/>
    <n v="-0.20453201897785378"/>
    <n v="89.116462392122799"/>
    <n v="0.21019014536156835"/>
    <n v="1.5871930427192118"/>
    <n v="2.2623569871594498"/>
    <n v="508.53951208899997"/>
    <n v="68.862607711538871"/>
    <n v="684.50449492342761"/>
    <n v="56.376991611999998"/>
    <n v="7.634149490933626"/>
    <n v="149.57152683400005"/>
    <n v="20.25385468058392"/>
    <n v="4435.4720513520006"/>
    <n v="1.4166188683699168"/>
    <n v="-992.28274107200036"/>
    <n v="-5709.7439355839997"/>
    <n v="-9622.8132225110003"/>
    <n v="-134.36748868672561"/>
    <n v="-1327.2101307152409"/>
    <n v="-0.3328617817789935"/>
    <n v="0.21979953690889076"/>
    <n v="4.2690350030648139E-2"/>
    <n v="-0.31691924500616375"/>
    <n v="-3.1593620501570272"/>
    <n v="-505.93603917200039"/>
    <n v="-4839.7746788759996"/>
    <n v="-0.16158788308922614"/>
    <n v="-1.6189882542643603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3102.70887862978"/>
    <n v="7442.1713636363629"/>
    <n v="3941.2542054360001"/>
    <n v="1.258773588881269"/>
    <n v="39892.46489170401"/>
    <n v="43379.450107076009"/>
    <n v="5.9986726872555796E-2"/>
    <n v="4.3782170879436366E-2"/>
    <n v="5.2943647001154615E-2"/>
    <n v="2988.6901219080005"/>
    <n v="0.95453984815779014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400412155998177E-2"/>
    <n v="200.22263622700001"/>
    <n v="6.394790928002278E-2"/>
    <n v="489.32226712699998"/>
    <n v="65.749932810994736"/>
    <n v="308.010296799"/>
    <n v="41.387154601678141"/>
    <n v="444.68306377743471"/>
    <n v="0"/>
    <n v="0"/>
    <n v="48.725990875148945"/>
    <n v="181.31197032799997"/>
    <n v="308.010296799"/>
    <n v="3813.9673213420001"/>
    <n v="1.2181201928918588"/>
    <n v="40505.377531307007"/>
    <n v="46068.319555201"/>
    <n v="3580.1635301589999"/>
    <n v="1.1434469995425061"/>
    <n v="43346.922671589004"/>
    <n v="13.960714900064106"/>
    <n v="2920.9666830830001"/>
    <n v="0.93291006441444602"/>
    <n v="38331.609427564006"/>
    <n v="12.355537852682867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575875892476887"/>
    <n v="0.21053693512806021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103460519055506"/>
    <n v="4.065339598941034E-2"/>
    <n v="-371.30094295350278"/>
    <n v="-0.90440087679179015"/>
    <n v="786.48373116999994"/>
    <n v="0.25119033111747052"/>
    <n v="928.61867993700002"/>
    <n v="5898.1630918239998"/>
    <n v="7145.4887387320005"/>
    <n v="0.27113060741594119"/>
    <n v="-0.17300554041454019"/>
    <n v="-0.20428116209468516"/>
    <n v="124.77792227069362"/>
    <n v="0.29658596160436512"/>
    <n v="1.8837790043235769"/>
    <n v="2.309564742151796"/>
    <n v="764.22461120000003"/>
    <n v="102.68839211820941"/>
    <n v="721.45950465851183"/>
    <n v="39.385495341000002"/>
    <n v="5.2922048440652443"/>
    <n v="164.394068737"/>
    <n v="22.089530152484212"/>
    <n v="4742.5860012789999"/>
    <n v="1.5147061544962239"/>
    <n v="-801.33179584300001"/>
    <n v="-6511.0757314269995"/>
    <n v="-9834.3581868570018"/>
    <n v="-107.67446175163812"/>
    <n v="-1352.75903644243"/>
    <n v="0.35868037916183315"/>
    <n v="0.23534026144138465"/>
    <n v="3.8289222594348304E-2"/>
    <n v="-0.25593256561495475"/>
    <n v="-3.2139656189435861"/>
    <n v="-142.13494876700008"/>
    <n v="-4819.0449428320007"/>
    <n v="-4.5395630486894593E-2"/>
    <n v="-1.6087885715623433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3102.70887862978"/>
    <n v="7335.2122222222233"/>
    <n v="4049.554153309"/>
    <n v="1.2933628609641821"/>
    <n v="43942.01904501301"/>
    <n v="43942.01904501301"/>
    <n v="6.8580602035307026E-2"/>
    <n v="0.16133390398587744"/>
    <n v="6.8580602035307026E-2"/>
    <n v="2495.1373023790002"/>
    <n v="0.79690696746613199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30001"/>
    <n v="12694.032624034999"/>
    <n v="4.840571245066938E-2"/>
    <n v="7.2813550882546263E-2"/>
    <n v="889.86952914400001"/>
    <n v="642.95602587100007"/>
    <n v="0.22364479927802838"/>
    <n v="0.10779754846416312"/>
    <n v="305.42514575299998"/>
    <n v="9.7547909070117331E-2"/>
    <n v="340.06244851899999"/>
    <n v="0.10861050986653098"/>
    <n v="908.92925665799999"/>
    <n v="123.91315058402458"/>
    <n v="300.416479262"/>
    <n v="40.955390268311554"/>
    <n v="485.63845404574624"/>
    <n v="41.275783173999997"/>
    <n v="5.6270741627561778"/>
    <n v="54.353065037905125"/>
    <n v="567.23699422200002"/>
    <n v="341.69226243599996"/>
    <n v="8000.2561212310002"/>
    <n v="2.5551539141528785"/>
    <n v="48505.63365253801"/>
    <n v="48505.63365253801"/>
    <n v="7401.6400526560001"/>
    <n v="2.3639655112422391"/>
    <n v="45451.578594148006"/>
    <n v="14.516507620432858"/>
    <n v="7046.4681989370001"/>
    <n v="2.250529298891653"/>
    <n v="40234.275998915"/>
    <n v="12.850184574580382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8.420119685562369"/>
    <n v="0.11343621235058612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38.59409219998327"/>
    <n v="-1.2617910531886962"/>
    <n v="-623.10766912893587"/>
    <n v="-1.4575455523427063"/>
    <n v="-3595.5301142030003"/>
    <n v="-1.1483548408381101"/>
    <n v="2366.272428498"/>
    <n v="8264.4355203220002"/>
    <n v="8264.4355203220002"/>
    <n v="0.89707670516016469"/>
    <n v="-1.371663705089099E-2"/>
    <n v="-1.371663705089099E-2"/>
    <n v="322.59086128814567"/>
    <n v="0.75574958676427639"/>
    <n v="2.6395285910878532"/>
    <n v="2.6395285910878536"/>
    <n v="2063.108162004"/>
    <n v="281.26086873857014"/>
    <n v="911.27727487611219"/>
    <n v="109.6873103775232"/>
    <n v="14.953529230582115"/>
    <n v="303.164266494"/>
    <n v="41.32999254957555"/>
    <n v="10366.528549729001"/>
    <n v="3.3109035009171546"/>
    <n v="-6316.9743964200006"/>
    <n v="-12828.050127847"/>
    <n v="-12828.050127847"/>
    <n v="-861.18495348812905"/>
    <n v="-1754.8422311483414"/>
    <n v="0.90082380331485945"/>
    <n v="0.49268270950274329"/>
    <n v="0.49268270950274329"/>
    <n v="-2.0175406399529727"/>
    <n v="-4.09707414343056"/>
    <n v="-5961.8025427010007"/>
    <n v="-7610.7475326140002"/>
    <n v="-1.9041044276023866"/>
    <n v="-2.4307510975780819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34026.25081226527"/>
    <n v="7282.9988636363632"/>
    <n v="3804.6259361790007"/>
    <n v="1.1390200401696384"/>
    <n v="3804.6259361790007"/>
    <n v="44586.405242480003"/>
    <n v="0.20390421320682117"/>
    <n v="0.20390421320682117"/>
    <n v="7.8861594513988775E-2"/>
    <n v="2901.7446344780005"/>
    <n v="0.86871754163683534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178"/>
    <n v="1083.7891622949999"/>
    <n v="613.07240288499997"/>
    <n v="0.21384177413578787"/>
    <n v="0.28692623186106081"/>
    <n v="307.65857778899999"/>
    <n v="9.2106107541204948E-2"/>
    <n v="81.670096715"/>
    <n v="2.4450203095235625E-2"/>
    <n v="513.55262719699999"/>
    <n v="70.513896378748825"/>
    <n v="322.63512738700001"/>
    <n v="44.299763521576331"/>
    <n v="44.299763521576331"/>
    <n v="0"/>
    <n v="0"/>
    <n v="0"/>
    <n v="190.91749980999998"/>
    <n v="322.63512738700001"/>
    <n v="2802.2402985750005"/>
    <n v="0.83892816560395422"/>
    <n v="2802.2402985750005"/>
    <n v="48207.723730370009"/>
    <n v="2674.2446948890006"/>
    <n v="0.80060914026545238"/>
    <n v="45153.066526154005"/>
    <n v="14.367665772704671"/>
    <n v="2611.5491690860008"/>
    <n v="0.78183949996007507"/>
    <n v="40167.230234141003"/>
    <n v="12.776523672307167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6084766696910417"/>
    <n v="1.8769640305377415E-2"/>
    <n v="4985.8362920130003"/>
    <n v="370.640668844"/>
    <n v="681.90167386099995"/>
    <n v="9.1606075030000014"/>
    <n v="1002.3856376040003"/>
    <n v="1002.3856376040003"/>
    <n v="-3621.3184878900001"/>
    <n v="15.681539001879141"/>
    <n v="15.681539001879141"/>
    <n v="4.6419940627818592"/>
    <n v="137.63363916049198"/>
    <n v="0.30009187456568404"/>
    <n v="-493.62378270876468"/>
    <n v="-1.1766453092337446"/>
    <n v="1065.0811634070003"/>
    <n v="0.31886151487106146"/>
    <n v="37.041825209999999"/>
    <n v="37.041825209999999"/>
    <n v="7941.1911932939993"/>
    <n v="-0.89718776317128424"/>
    <n v="-0.89718776317128424"/>
    <n v="-7.5449712795768842E-2"/>
    <n v="5.0860676904603013"/>
    <n v="1.1089495247730945E-2"/>
    <n v="1.1089495247730945E-2"/>
    <n v="2.5355484487944859"/>
    <n v="0"/>
    <n v="0"/>
    <n v="867.89565939354156"/>
    <n v="0"/>
    <n v="0"/>
    <n v="37.041825209999999"/>
    <n v="5.0860676904603013"/>
    <n v="2839.2821237850003"/>
    <n v="0.85001766085168518"/>
    <n v="965.34381239400034"/>
    <n v="965.34381239400034"/>
    <n v="-11562.509681184001"/>
    <n v="132.54757147003167"/>
    <n v="-1581.5799322938935"/>
    <n v="-4.2157049819851657"/>
    <n v="-4.2157049819851657"/>
    <n v="0.2525605679687164"/>
    <n v="0.28900237931795314"/>
    <n v="-3.7121937580282305"/>
    <n v="1028.0393381970002"/>
    <n v="-6576.673389171001"/>
    <n v="0.30777201962333051"/>
    <n v="-2.1210516576307263"/>
    <n v="1693.2996521800001"/>
    <n v="131"/>
    <n v="2904.2946077702295"/>
    <n v="34674.302221957805"/>
    <n v="3.4173565421873109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34026.25081226527"/>
    <n v="7285.0480952380958"/>
    <n v="3209.7257207530001"/>
    <n v="0.96092020101647069"/>
    <n v="7014.3516569320009"/>
    <n v="45070.762042180999"/>
    <n v="0.19178016453667168"/>
    <n v="0.17772155393701228"/>
    <n v="9.8386785163536716E-2"/>
    <n v="2370.0602069780002"/>
    <n v="0.70954309765014822"/>
    <n v="5271.8048414560008"/>
    <n v="32825.275226867001"/>
    <n v="0.25911112097695299"/>
    <n v="0.2563516567115911"/>
    <n v="9.5057231974303047E-2"/>
    <n v="1298.4288476599997"/>
    <n v="19547.618607184002"/>
    <n v="8.1234724064788599E-2"/>
    <n v="0.24020892247159065"/>
    <n v="1079.7689661469999"/>
    <n v="13231.804502253999"/>
    <n v="0.11643334366265834"/>
    <n v="0.26595070915221086"/>
    <n v="919.92736212099999"/>
    <n v="562.54143994399999"/>
    <n v="0.23623983492854794"/>
    <n v="0.19000415210805333"/>
    <n v="270.59006107299996"/>
    <n v="8.100862145265382E-2"/>
    <n v="101.03874689"/>
    <n v="3.0248744415835572E-2"/>
    <n v="468.03670581200004"/>
    <n v="64.246206709044827"/>
    <n v="324.82833221200002"/>
    <n v="44.588357958038124"/>
    <n v="88.888121479614455"/>
    <n v="0"/>
    <n v="0"/>
    <n v="0"/>
    <n v="143.20837360000002"/>
    <n v="324.82833221200002"/>
    <n v="3801.3535964629996"/>
    <n v="1.138040374736744"/>
    <n v="6603.5938950380005"/>
    <n v="48789.910861641001"/>
    <n v="3609.0172354829997"/>
    <n v="1.0804591635258622"/>
    <n v="45692.844126209995"/>
    <n v="14.467858861107961"/>
    <n v="3084.7871149109997"/>
    <n v="0.9235163725634129"/>
    <n v="40223.281546456994"/>
    <n v="12.732710246465977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1.959733651541086"/>
    <n v="0.15694279096244929"/>
    <n v="5469.562579753001"/>
    <n v="360.22253671300001"/>
    <n v="754.40971622400002"/>
    <n v="120.791473983"/>
    <n v="-591.62787570999944"/>
    <n v="410.75776189400085"/>
    <n v="-3719.1488194599992"/>
    <n v="0.19811830320132784"/>
    <n v="-1.9470836071916504"/>
    <n v="1.9843020035130379"/>
    <n v="-81.211251864859989"/>
    <n v="-0.17712017372027311"/>
    <n v="-507.11785938269333"/>
    <n v="-1.1960544411337395"/>
    <n v="-67.397755137999411"/>
    <n v="-2.0177382757823836E-2"/>
    <n v="184.82380115500004"/>
    <n v="221.86562636500003"/>
    <n v="7590.5398619670004"/>
    <n v="-0.65484148573190204"/>
    <n v="-0.75231612467561426"/>
    <n v="-9.8552988178392309E-2"/>
    <n v="25.370292514034457"/>
    <n v="5.5332118570189152E-2"/>
    <n v="6.6421613817920097E-2"/>
    <n v="2.4198583700800231"/>
    <n v="127.433595526"/>
    <n v="17.492485136686682"/>
    <n v="818.99254791984254"/>
    <n v="64.556258688"/>
    <n v="8.8614732317549816"/>
    <n v="57.390205629000036"/>
    <n v="7.8778073773477759"/>
    <n v="3986.1773976179998"/>
    <n v="1.193372493306933"/>
    <n v="-776.45167686499951"/>
    <n v="188.89213552900083"/>
    <n v="-11309.688681427"/>
    <n v="-106.58154437889443"/>
    <n v="-1547.0116491995877"/>
    <n v="-0.24563073080569964"/>
    <n v="-1.1420808543541385"/>
    <n v="0.16997194655783798"/>
    <n v="-0.23245229229046227"/>
    <n v="-3.6159128112137626"/>
    <n v="-252.22155629299948"/>
    <n v="-5840.1261016740009"/>
    <n v="-7.5509501328012998E-2"/>
    <n v="-1.8807641965717792"/>
    <n v="1917.7402023059999"/>
    <n v="131"/>
    <n v="2450.1723059183205"/>
    <n v="34983.57199759176"/>
    <n v="5.5803876369482586E-2"/>
    <n v="1809.2062648687026"/>
    <n v="25478.831288642094"/>
    <n v="5.2260906099997673E-2"/>
    <n v="2901.7966385213736"/>
    <n v="37853.910985656723"/>
    <n v="0.10989044511422263"/>
    <n v="141.08687111068704"/>
    <n v="5888.2626664746122"/>
    <n v="-0.13358109239724614"/>
  </r>
  <r>
    <x v="254"/>
    <x v="2"/>
    <x v="2"/>
    <x v="21"/>
    <n v="334026.25081226527"/>
    <n v="7317.5874999999996"/>
    <n v="3438.5597139500001"/>
    <n v="1.0294279882459278"/>
    <n v="10452.911370882"/>
    <n v="44845.630694220999"/>
    <n v="9.462595955147135E-2"/>
    <n v="-6.1449326418541395E-2"/>
    <n v="8.239411996868351E-2"/>
    <n v="2680.8021049700001"/>
    <n v="0.80257228240324963"/>
    <n v="7952.6069464260008"/>
    <n v="32964.395711881996"/>
    <n v="5.4735606506633561E-2"/>
    <n v="0.18029663387467987"/>
    <n v="8.919439231477666E-2"/>
    <n v="1695.8316481589998"/>
    <n v="19790.488689399004"/>
    <n v="8.4691146958119745E-2"/>
    <n v="0.16715520073458046"/>
    <n v="1083.3977418080003"/>
    <n v="13261.208342515998"/>
    <n v="0.10845118907947371"/>
    <n v="2.7897543068200692E-2"/>
    <n v="908.92091818000006"/>
    <n v="549.85459924500003"/>
    <n v="0.18722608271775143"/>
    <n v="-2.5282799056627114E-2"/>
    <n v="260.42185997299998"/>
    <n v="7.7964489120157923E-2"/>
    <n v="75.467958120999995"/>
    <n v="2.2593421306703138E-2"/>
    <n v="421.86779088600002"/>
    <n v="57.651212354618245"/>
    <n v="288.53627644400001"/>
    <n v="39.430519477081759"/>
    <n v="128.31864095669621"/>
    <n v="0"/>
    <n v="0"/>
    <n v="0"/>
    <n v="133.33151444200001"/>
    <n v="288.53627644400001"/>
    <n v="5138.3415922779996"/>
    <n v="1.538304722991946"/>
    <n v="11741.935487316001"/>
    <n v="49594.355024306999"/>
    <n v="4934.9658988189994"/>
    <n v="1.4774185821678509"/>
    <n v="46635.254238163994"/>
    <n v="14.67011894938598"/>
    <n v="4011.0284479069996"/>
    <n v="1.2008123427883941"/>
    <n v="41026.425096944004"/>
    <n v="12.908975433814877"/>
    <n v="0.1856167977510299"/>
    <n v="0.1021965164654064"/>
    <n v="0.16126474703526061"/>
    <n v="1682.3108492839997"/>
    <n v="4923.7738242819996"/>
    <n v="20874.802966413998"/>
    <n v="6.6332681639550639E-2"/>
    <n v="7.6809247960052174E-2"/>
    <n v="8.1906164151696492E-2"/>
    <n v="1188.165708434"/>
    <n v="494.14514084999973"/>
    <n v="1189.4562553759999"/>
    <n v="923.93745091200003"/>
    <n v="126.26257641770599"/>
    <n v="0.27660623937945705"/>
    <n v="5608.8291412200006"/>
    <n v="425.16344091600001"/>
    <n v="757.09387550499991"/>
    <n v="160.37972028500002"/>
    <n v="-1699.7818783279995"/>
    <n v="-1289.0241164339986"/>
    <n v="-4748.7243300859991"/>
    <n v="1.5362066972837072"/>
    <n v="0.16768485272807787"/>
    <n v="2.7236022053078535"/>
    <n v="-232.28719551737504"/>
    <n v="-0.50887673474601791"/>
    <n v="-646.12271358222824"/>
    <n v="-1.4908779758603998"/>
    <n v="-775.84442741599946"/>
    <n v="-0.23227049536656083"/>
    <n v="468.93283557800009"/>
    <n v="690.79846194300012"/>
    <n v="7443.5804879140005"/>
    <n v="-0.23861216582208078"/>
    <n v="-0.54301798360239861"/>
    <n v="-9.8138878342289293E-2"/>
    <n v="64.082983029311251"/>
    <n v="0.14038801873735282"/>
    <n v="0.2068096325552729"/>
    <n v="2.3635402626274096"/>
    <n v="387.29189993599999"/>
    <n v="52.926172722362395"/>
    <n v="800.43907243447779"/>
    <n v="0"/>
    <n v="0"/>
    <n v="81.640935642000102"/>
    <n v="11.156810306948854"/>
    <n v="5607.2744278559994"/>
    <n v="1.6786927417292985"/>
    <n v="-2168.7147139059998"/>
    <n v="-1979.822578376999"/>
    <n v="-12192.304818000001"/>
    <n v="-296.3701785466863"/>
    <n v="-1664.3768342984815"/>
    <n v="0.68627409448138321"/>
    <n v="-0.24306205650761314"/>
    <n v="0.27951063529385145"/>
    <n v="-0.64926475348337076"/>
    <n v="-3.8544182384878094"/>
    <n v="-1244.7772629939998"/>
    <n v="-6583.47567678"/>
    <n v="-0.37265851410391371"/>
    <n v="-2.0932747229167075"/>
    <n v="1809.4049647239999"/>
    <n v="132.4"/>
    <n v="2597.0994818353474"/>
    <n v="34713.933559309735"/>
    <n v="4.3012625392455206E-2"/>
    <n v="2024.7750037537762"/>
    <n v="25514.81003265017"/>
    <n v="4.8843750020219012E-2"/>
    <n v="3880.9226527779451"/>
    <n v="38343.677590224965"/>
    <n v="0.11970639800824534"/>
    <n v="354.17887883534746"/>
    <n v="5760.5227584312424"/>
    <n v="-0.13065716051812803"/>
  </r>
  <r>
    <x v="255"/>
    <x v="3"/>
    <x v="3"/>
    <x v="21"/>
    <n v="334026.25081226527"/>
    <n v="7405.4070454545454"/>
    <n v="5280.9667066130005"/>
    <n v="1.5810034971116966"/>
    <n v="15733.878077495001"/>
    <n v="46369.440206847998"/>
    <n v="0.18242430552480382"/>
    <n v="0.40557512873460011"/>
    <n v="0.12457329176430854"/>
    <n v="4063.1005273820001"/>
    <n v="1.2164015605065748"/>
    <n v="12015.707473808001"/>
    <n v="34098.464070518996"/>
    <n v="0.38718194041648712"/>
    <n v="0.24298247343988111"/>
    <n v="0.13368174876847005"/>
    <n v="2846.6344762150002"/>
    <n v="20547.229682309"/>
    <n v="0.13238215811910226"/>
    <n v="0.36209548426998062"/>
    <n v="1168.1650848290001"/>
    <n v="13605.240211532"/>
    <n v="0.14473987739885863"/>
    <n v="0.41744691563804515"/>
    <n v="917.48035970799992"/>
    <n v="645.10210708800003"/>
    <n v="3.5889417223444742E-2"/>
    <n v="0.44006971309716092"/>
    <n v="258.59573403600001"/>
    <n v="7.7417787795768203E-2"/>
    <n v="321.20730355900002"/>
    <n v="9.6162293465830037E-2"/>
    <n v="638.06314163599995"/>
    <n v="86.161792014882479"/>
    <n v="274.589254794"/>
    <n v="37.079562690958831"/>
    <n v="165.39820364765504"/>
    <n v="0"/>
    <n v="0"/>
    <n v="0"/>
    <n v="363.47388684199996"/>
    <n v="274.589254794"/>
    <n v="4157.3668644860008"/>
    <n v="1.244622796674322"/>
    <n v="15899.302351802002"/>
    <n v="49865.388385138998"/>
    <n v="3906.993386860001"/>
    <n v="1.1696665688278107"/>
    <n v="46848.506927070994"/>
    <n v="14.660063786906502"/>
    <n v="3433.9365634220012"/>
    <n v="1.0280439202223051"/>
    <n v="41212.001961335991"/>
    <n v="12.899545193987937"/>
    <n v="6.9740118952007268E-2"/>
    <n v="9.3521116902241186E-2"/>
    <n v="0.14907730801602392"/>
    <n v="1691.0392363040005"/>
    <n v="6614.8130605860006"/>
    <n v="21004.487478739004"/>
    <n v="8.3058968172529779E-2"/>
    <n v="7.8400080600872668E-2"/>
    <n v="8.1989069103903356E-2"/>
    <n v="1191.3044637150001"/>
    <n v="499.73477258900039"/>
    <n v="609.03542141399998"/>
    <n v="473.05682343799998"/>
    <n v="63.879921864438671"/>
    <n v="0.14162264860550583"/>
    <n v="5636.5049657349991"/>
    <n v="470.41790083899991"/>
    <n v="750.09373792200006"/>
    <n v="163.72374456899999"/>
    <n v="1123.5998421269996"/>
    <n v="-165.424274306999"/>
    <n v="-3495.9481782909988"/>
    <n v="-9.6981881199021451"/>
    <n v="-0.86584581829060991"/>
    <n v="0.61617051732274319"/>
    <n v="151.7269523782177"/>
    <n v="0.33638070043737461"/>
    <n v="-476.3871400632197"/>
    <n v="-1.1132404271093705"/>
    <n v="1596.6566655649997"/>
    <n v="0.47800334904288044"/>
    <n v="612.93987192400004"/>
    <n v="1303.7383338670002"/>
    <n v="7169.610256986999"/>
    <n v="-0.30890417196321718"/>
    <n v="-0.4564503791403105"/>
    <n v="-0.15700656939628643"/>
    <n v="82.769234447446593"/>
    <n v="0.1835005094460358"/>
    <n v="0.3903101420013087"/>
    <n v="2.2637758632429064"/>
    <n v="482.82380087799999"/>
    <n v="65.19881998577759"/>
    <n v="754.93903777228297"/>
    <n v="0"/>
    <n v="0"/>
    <n v="130.11607104600006"/>
    <n v="17.570414461669003"/>
    <n v="4770.3067364100007"/>
    <n v="1.4281233061203575"/>
    <n v="510.6599702029996"/>
    <n v="-1469.1626081739994"/>
    <n v="-10665.558435278001"/>
    <n v="68.957717930771111"/>
    <n v="-1453.7653154781431"/>
    <n v="-1.5025753360258132"/>
    <n v="-0.59545637152924391"/>
    <n v="-2.3337110823185014E-4"/>
    <n v="0.15288019099133884"/>
    <n v="-3.3770162903522767"/>
    <n v="983.71679364099964"/>
    <n v="-5029.0534695429997"/>
    <n v="0.29450283959684465"/>
    <n v="-1.6164976974337146"/>
    <n v="1811.641416794"/>
    <n v="133.4"/>
    <n v="3958.7456571311845"/>
    <n v="35744.263632663831"/>
    <n v="8.4296308724250313E-2"/>
    <n v="3045.8024942893553"/>
    <n v="26277.656822539684"/>
    <n v="9.2485381700166069E-2"/>
    <n v="3116.4669149070469"/>
    <n v="38431.04590524581"/>
    <n v="0.10910664083080235"/>
    <n v="459.47516635982009"/>
    <n v="5528.7195905346334"/>
    <n v="-0.18649934224684317"/>
  </r>
  <r>
    <x v="256"/>
    <x v="4"/>
    <x v="4"/>
    <x v="21"/>
    <n v="334026.25081226527"/>
    <n v="7506.9517499999993"/>
    <n v="5401.0182893279998"/>
    <n v="1.6169442599778081"/>
    <n v="21134.896366822999"/>
    <n v="47509.428525263"/>
    <n v="0.20306885687654064"/>
    <n v="0.26753820700555608"/>
    <n v="0.1477196403763037"/>
    <n v="4387.6120386270004"/>
    <n v="1.3135530599638396"/>
    <n v="16403.319512435002"/>
    <n v="35162.087940445999"/>
    <n v="0.31998425263438302"/>
    <n v="0.26268507302983735"/>
    <n v="0.16586284323888312"/>
    <m/>
    <n v="18236.504248962003"/>
    <n v="5.3803242642271876E-3"/>
    <n v="-1"/>
    <m/>
    <n v="12565.124017835999"/>
    <n v="4.7337989500381816E-2"/>
    <n v="-1"/>
    <m/>
    <m/>
    <n v="-1"/>
    <n v="-1"/>
    <n v="259.91833523700001"/>
    <n v="7.7813745058942521E-2"/>
    <n v="155.119391001"/>
    <n v="4.6439281530655102E-2"/>
    <n v="598.36852446299997"/>
    <n v="79.708588038147454"/>
    <n v="275.70411203200001"/>
    <n v="36.726506472084367"/>
    <n v="202.1247101197394"/>
    <n v="0"/>
    <n v="0"/>
    <n v="0"/>
    <n v="322.66441243099996"/>
    <n v="275.70411203200001"/>
    <n v="4256.0327050629994"/>
    <n v="1.2741611459319233"/>
    <n v="20155.335056865002"/>
    <n v="50376.246560373991"/>
    <n v="4018.3227295779993"/>
    <n v="1.2029960878243791"/>
    <n v="47331.666838903999"/>
    <n v="14.73398538335835"/>
    <n v="3325.7830593289991"/>
    <n v="0.99566517638705243"/>
    <n v="41587.748176837995"/>
    <n v="12.953015761330407"/>
    <n v="0.1364043707886855"/>
    <n v="0.10230469419166632"/>
    <n v="0.14272129620063656"/>
    <n v="1690.3028769899997"/>
    <n v="8305.1159375759999"/>
    <n v="21124.700156014005"/>
    <n v="7.656418548235E-2"/>
    <n v="7.8025921792066244E-2"/>
    <n v="8.1669855675278402E-2"/>
    <n v="1189.880570778"/>
    <n v="500.42230621199974"/>
    <n v="450.68079886999999"/>
    <n v="692.53967024899998"/>
    <n v="92.253113289158946"/>
    <n v="0.20733091143732654"/>
    <n v="5743.9186620659993"/>
    <n v="412.23324842499994"/>
    <n v="740.19488153200007"/>
    <n v="270.08122899700004"/>
    <n v="1144.9855842650004"/>
    <n v="979.5613099580014"/>
    <n v="-2866.8180351109977"/>
    <n v="1.2195861341633831"/>
    <n v="-2.3657461661934027"/>
    <n v="6.5800141346095575E-2"/>
    <n v="152.52337065640532"/>
    <n v="0.3427831140458848"/>
    <n v="-395.43377333538172"/>
    <n v="-0.9352132945535605"/>
    <n v="1837.5252545140004"/>
    <n v="0.55011402548321131"/>
    <n v="508.08560216199999"/>
    <n v="1811.8239360290002"/>
    <n v="7314.0249025189996"/>
    <n v="0.39710249856143442"/>
    <n v="-0.34407310432219151"/>
    <n v="-0.13160332338033187"/>
    <n v="67.682012497549351"/>
    <n v="0.15210948269079677"/>
    <n v="0.54241962469210547"/>
    <n v="2.2997346559788063"/>
    <n v="358.75900957499999"/>
    <n v="47.790237838547455"/>
    <n v="772.25378229705859"/>
    <n v="0"/>
    <n v="0"/>
    <n v="149.32659258699999"/>
    <n v="19.891774659001907"/>
    <n v="4764.1183072249996"/>
    <n v="1.4262706286227202"/>
    <n v="636.89998210300041"/>
    <n v="-832.26262607099898"/>
    <n v="-10180.842937629997"/>
    <n v="84.841358158855954"/>
    <n v="-1390.0380976051829"/>
    <n v="3.1850520070022696"/>
    <n v="-0.76080763161817533"/>
    <n v="-8.3820018256092976E-2"/>
    <n v="0.19067363135508802"/>
    <n v="-3.2349479505323671"/>
    <n v="1329.4396523520004"/>
    <n v="-4436.9242755639989"/>
    <n v="0.39800454279241454"/>
    <n v="-1.4539783285044263"/>
    <n v="1807.7559014000001"/>
    <n v="133.9"/>
    <n v="4033.620828474981"/>
    <n v="36456.738731666483"/>
    <n v="0.107124925731922"/>
    <n v="3276.7827024846902"/>
    <n v="26963.645940690789"/>
    <n v="0.12401146363696136"/>
    <n v="3178.5158364921576"/>
    <n v="38690.48572472472"/>
    <n v="0.10336020599912077"/>
    <n v="379.45153260791631"/>
    <n v="5624.7175326281294"/>
    <n v="-0.16227179334402952"/>
  </r>
  <r>
    <x v="257"/>
    <x v="5"/>
    <x v="5"/>
    <x v="21"/>
    <n v="334026.25081226527"/>
    <n v="7533.242631578948"/>
    <n v="4344.5369221360006"/>
    <n v="1.3006573320423809"/>
    <n v="25479.433288959"/>
    <n v="48292.831070434004"/>
    <n v="0.2059202998223677"/>
    <n v="0.21998679697076207"/>
    <n v="0.15111977387037268"/>
    <n v="2655.599932997"/>
    <n v="0.7950273149308682"/>
    <n v="19058.919445432002"/>
    <n v="35379.699899056999"/>
    <n v="8.9258831830704377E-2"/>
    <n v="0.23528107769767725"/>
    <n v="0.16269915965724691"/>
    <m/>
    <n v="16882.711322904001"/>
    <n v="-7.7992338693069985E-2"/>
    <n v="-1"/>
    <m/>
    <n v="11465.493865657001"/>
    <n v="-5.4975129616073981E-2"/>
    <n v="-1"/>
    <m/>
    <m/>
    <n v="-1"/>
    <n v="-1"/>
    <n v="252.199702183"/>
    <n v="7.5502958695526382E-2"/>
    <n v="115.519306176"/>
    <n v="3.4583900485392088E-2"/>
    <n v="1321.2179807800003"/>
    <n v="175.38502944821207"/>
    <n v="294.15186746000001"/>
    <n v="39.047178200119447"/>
    <n v="241.17188831985885"/>
    <n v="843.85019854200004"/>
    <n v="112.01686177007301"/>
    <n v="112.01686177007301"/>
    <n v="183.2159147780003"/>
    <n v="1138.002066002"/>
    <n v="3945.7820394109999"/>
    <n v="1.1812790251711895"/>
    <n v="24101.117096276001"/>
    <n v="51049.732406850002"/>
    <n v="3689.903493622"/>
    <n v="1.1046747028561712"/>
    <n v="47919.982318545997"/>
    <n v="14.848062456098745"/>
    <n v="3366.3982402880001"/>
    <n v="1.0078244545456507"/>
    <n v="42103.959679195999"/>
    <n v="13.050536134465242"/>
    <n v="0.20581445161659873"/>
    <n v="0.11801719115113074"/>
    <n v="0.15024606084976933"/>
    <n v="1691.5468035640001"/>
    <n v="9996.6627411400004"/>
    <n v="21245.233598542003"/>
    <n v="7.6723372007806878E-2"/>
    <n v="7.7805294374306389E-2"/>
    <n v="8.1188335665192124E-2"/>
    <n v="1188.816059383"/>
    <n v="502.73074418100009"/>
    <n v="568.08199191200003"/>
    <n v="323.50525333399997"/>
    <n v="42.943692265782509"/>
    <n v="9.6850248310520221E-2"/>
    <n v="5816.0226393499997"/>
    <n v="425.65938595200004"/>
    <n v="744.65206402299998"/>
    <n v="192.33654062599999"/>
    <n v="398.7548827250007"/>
    <n v="1378.3161926830021"/>
    <n v="-2756.9013364159978"/>
    <n v="0.38054767261513867"/>
    <n v="-4.2173800011595777"/>
    <n v="0.13515345224218445"/>
    <n v="52.932701391223169"/>
    <n v="0.11937830687119118"/>
    <n v="-382.33169247044259"/>
    <n v="-0.9080852863349963"/>
    <n v="722.26013605900062"/>
    <n v="0.21622855518171136"/>
    <n v="478.72999795999993"/>
    <n v="2290.5539339890001"/>
    <n v="7460.5252902419998"/>
    <n v="0.44096126055258034"/>
    <n v="-0.25978980122455686"/>
    <n v="-6.8492338340835901E-2"/>
    <n v="63.548994951150192"/>
    <n v="0.14332107036373717"/>
    <n v="0.68574069505584268"/>
    <n v="2.3369468998086331"/>
    <n v="299.39866173299902"/>
    <n v="39.74366370172865"/>
    <n v="781.1352531861055"/>
    <n v="0"/>
    <n v="0"/>
    <n v="179.33133622700092"/>
    <n v="23.805331249421545"/>
    <n v="4424.5120373709997"/>
    <n v="1.3246000955349269"/>
    <n v="-79.975115234999237"/>
    <n v="-912.23774130599827"/>
    <n v="-10217.426626657998"/>
    <n v="-10.616293559927016"/>
    <n v="-1394.6707382864249"/>
    <n v="0.84310870201585941"/>
    <n v="-0.74105203738881209"/>
    <n v="-2.1107940594092156E-2"/>
    <n v="-2.3942763492546013E-2"/>
    <n v="-3.2450321861436291"/>
    <n v="243.53013809900074"/>
    <n v="-4401.4039873080001"/>
    <n v="7.2907484817974211E-2"/>
    <n v="-1.4475058645101244"/>
    <n v="1799.589796556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1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M54:Q78" firstHeaderRow="0" firstDataRow="1" firstDataCol="2" rowPageCount="1" colPageCount="1"/>
  <pivotFields count="142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4">
    <i>
      <x v="18"/>
      <x v="6"/>
    </i>
    <i r="1">
      <x v="7"/>
    </i>
    <i r="1">
      <x v="8"/>
    </i>
    <i r="1">
      <x v="9"/>
    </i>
    <i r="1">
      <x v="10"/>
    </i>
    <i r="1">
      <x v="11"/>
    </i>
    <i>
      <x v="19"/>
      <x v="6"/>
    </i>
    <i r="1">
      <x v="7"/>
    </i>
    <i r="1">
      <x v="8"/>
    </i>
    <i r="1">
      <x v="9"/>
    </i>
    <i r="1">
      <x v="10"/>
    </i>
    <i r="1">
      <x v="11"/>
    </i>
    <i>
      <x v="20"/>
      <x v="6"/>
    </i>
    <i r="1">
      <x v="7"/>
    </i>
    <i r="1">
      <x v="8"/>
    </i>
    <i r="1">
      <x v="9"/>
    </i>
    <i r="1">
      <x v="10"/>
    </i>
    <i r="1">
      <x v="11"/>
    </i>
    <i>
      <x v="21"/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4" baseField="1" baseItem="0" numFmtId="168"/>
    <dataField name="ANANF (% del PIB) " fld="96" baseField="1" baseItem="0" numFmtId="168"/>
    <dataField name="Resultado Fiscal (% del PIB) " fld="116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F19F49-03A5-4676-BFB8-4263A8C7C447}" name="TablaDinámica1" cacheId="1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F139:H163" firstHeaderRow="1" firstDataRow="1" firstDataCol="2" rowPageCount="1" colPageCount="1"/>
  <pivotFields count="142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4">
    <i>
      <x v="18"/>
      <x v="6"/>
    </i>
    <i r="1">
      <x v="7"/>
    </i>
    <i r="1">
      <x v="8"/>
    </i>
    <i r="1">
      <x v="9"/>
    </i>
    <i r="1">
      <x v="10"/>
    </i>
    <i r="1">
      <x v="11"/>
    </i>
    <i>
      <x v="19"/>
      <x v="6"/>
    </i>
    <i r="1">
      <x v="7"/>
    </i>
    <i r="1">
      <x v="8"/>
    </i>
    <i r="1">
      <x v="9"/>
    </i>
    <i r="1">
      <x v="10"/>
    </i>
    <i r="1">
      <x v="11"/>
    </i>
    <i>
      <x v="20"/>
      <x v="6"/>
    </i>
    <i r="1">
      <x v="7"/>
    </i>
    <i r="1">
      <x v="8"/>
    </i>
    <i r="1">
      <x v="9"/>
    </i>
    <i r="1">
      <x v="10"/>
    </i>
    <i r="1">
      <x v="11"/>
    </i>
    <i>
      <x v="21"/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ANANF suma 12 meses " fld="91" baseField="1" baseItem="8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1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K2:N26" firstHeaderRow="1" firstDataRow="1" firstDataCol="3"/>
  <pivotFields count="142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24">
    <i>
      <x v="18"/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9"/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0"/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1"/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1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6" baseField="3" baseItem="15" numFmtId="168"/>
    <dataField name="Remun. " fld="61" baseField="3" baseItem="17" numFmtId="168"/>
    <dataField name="Uso de ByS " fld="69" baseField="3" baseItem="17" numFmtId="168"/>
    <dataField name="Intereses " fld="70" baseField="3" baseItem="15" numFmtId="168"/>
    <dataField name="Donaciones " fld="74" baseField="3" baseItem="17" numFmtId="168"/>
    <dataField name="P. Sociales " fld="75" baseField="3" baseItem="17" numFmtId="168"/>
    <dataField name="Otros Gastos " fld="7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1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6" baseField="3" baseItem="15" numFmtId="168"/>
    <dataField name="RON (% del PIB) " fld="84" baseField="3" baseItem="16" numFmtId="168"/>
  </dataFields>
  <formats count="1">
    <format dxfId="6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1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89" baseField="3" baseItem="15" numFmtId="168"/>
    <dataField name="Inversión (USD) " fld="95" baseField="3" baseItem="15" numFmtId="3"/>
    <dataField name="Inversión_x000a_(% del PIB) " fld="96" baseField="3" baseItem="15" numFmtId="168"/>
    <dataField name="MOPC (USD) " fld="100" baseField="3" baseItem="15" numFmtId="3"/>
    <dataField name="Otras Ent. (USD) " fld="105" baseField="3" baseItem="15" numFmtId="3"/>
  </dataFields>
  <formats count="4">
    <format dxfId="1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">
      <pivotArea outline="0" fieldPosition="0">
        <references count="1">
          <reference field="4294967294" count="1">
            <x v="3"/>
          </reference>
        </references>
      </pivotArea>
    </format>
    <format dxfId="8">
      <pivotArea outline="0" fieldPosition="0">
        <references count="1">
          <reference field="4294967294" count="1">
            <x v="4"/>
          </reference>
        </references>
      </pivotArea>
    </format>
    <format dxfId="7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1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139:C163" firstHeaderRow="1" firstDataRow="1" firstDataCol="2" rowPageCount="1" colPageCount="1"/>
  <pivotFields count="142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4">
    <i>
      <x v="18"/>
      <x v="6"/>
    </i>
    <i r="1">
      <x v="7"/>
    </i>
    <i r="1">
      <x v="8"/>
    </i>
    <i r="1">
      <x v="9"/>
    </i>
    <i r="1">
      <x v="10"/>
    </i>
    <i r="1">
      <x v="11"/>
    </i>
    <i>
      <x v="19"/>
      <x v="6"/>
    </i>
    <i r="1">
      <x v="7"/>
    </i>
    <i r="1">
      <x v="8"/>
    </i>
    <i r="1">
      <x v="9"/>
    </i>
    <i r="1">
      <x v="10"/>
    </i>
    <i r="1">
      <x v="11"/>
    </i>
    <i>
      <x v="20"/>
      <x v="6"/>
    </i>
    <i r="1">
      <x v="7"/>
    </i>
    <i r="1">
      <x v="8"/>
    </i>
    <i r="1">
      <x v="9"/>
    </i>
    <i r="1">
      <x v="10"/>
    </i>
    <i r="1">
      <x v="11"/>
    </i>
    <i>
      <x v="21"/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MOPC suma 12 meses (mm US$) " fld="101" baseField="137" baseItem="19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1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G53:J77" firstHeaderRow="0" firstDataRow="1" firstDataCol="2" rowPageCount="1" colPageCount="1"/>
  <pivotFields count="142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4">
    <i>
      <x v="18"/>
      <x v="6"/>
    </i>
    <i r="1">
      <x v="7"/>
    </i>
    <i r="1">
      <x v="8"/>
    </i>
    <i r="1">
      <x v="9"/>
    </i>
    <i r="1">
      <x v="10"/>
    </i>
    <i r="1">
      <x v="11"/>
    </i>
    <i>
      <x v="19"/>
      <x v="6"/>
    </i>
    <i r="1">
      <x v="7"/>
    </i>
    <i r="1">
      <x v="8"/>
    </i>
    <i r="1">
      <x v="9"/>
    </i>
    <i r="1">
      <x v="10"/>
    </i>
    <i r="1">
      <x v="11"/>
    </i>
    <i>
      <x v="20"/>
      <x v="6"/>
    </i>
    <i r="1">
      <x v="7"/>
    </i>
    <i r="1">
      <x v="8"/>
    </i>
    <i r="1">
      <x v="9"/>
    </i>
    <i r="1">
      <x v="10"/>
    </i>
    <i r="1">
      <x v="11"/>
    </i>
    <i>
      <x v="21"/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5" baseField="1" baseItem="6" numFmtId="168"/>
    <dataField name="Resultado Fiscal anualizado (millones de US$) " fld="112" baseField="1" baseItem="5" numFmtId="168"/>
  </dataFields>
  <formats count="3">
    <format dxfId="13">
      <pivotArea dataOnly="0" labelOnly="1" outline="0" axis="axisValues" fieldPosition="0"/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1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3" baseField="3" baseItem="15" numFmtId="168"/>
    <dataField name="Contribuciones Sociales " fld="32" baseField="3" baseItem="16" numFmtId="168"/>
    <dataField name="Donaciones " fld="34" baseField="3" baseItem="17" numFmtId="168"/>
    <dataField name="Otros Ingresos " fld="3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1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11" baseField="3" baseItem="15" numFmtId="168"/>
    <dataField name="RON (millones de US$) " fld="83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1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53:E77" firstHeaderRow="0" firstDataRow="1" firstDataCol="2" rowPageCount="1" colPageCount="1"/>
  <pivotFields count="142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4">
    <i>
      <x v="18"/>
      <x v="6"/>
    </i>
    <i r="1">
      <x v="7"/>
    </i>
    <i r="1">
      <x v="8"/>
    </i>
    <i r="1">
      <x v="9"/>
    </i>
    <i r="1">
      <x v="10"/>
    </i>
    <i r="1">
      <x v="11"/>
    </i>
    <i>
      <x v="19"/>
      <x v="6"/>
    </i>
    <i r="1">
      <x v="7"/>
    </i>
    <i r="1">
      <x v="8"/>
    </i>
    <i r="1">
      <x v="9"/>
    </i>
    <i r="1">
      <x v="10"/>
    </i>
    <i r="1">
      <x v="11"/>
    </i>
    <i>
      <x v="20"/>
      <x v="6"/>
    </i>
    <i r="1">
      <x v="7"/>
    </i>
    <i r="1">
      <x v="8"/>
    </i>
    <i r="1">
      <x v="9"/>
    </i>
    <i r="1">
      <x v="10"/>
    </i>
    <i r="1">
      <x v="11"/>
    </i>
    <i>
      <x v="21"/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6" baseField="1" baseItem="3" numFmtId="168"/>
    <dataField name="Inversión anualizada (% PIB) " fld="98" baseField="1" baseItem="3" numFmtId="168"/>
    <dataField name="Resultado anualizado (% PIB) " fld="117" baseField="1" baseItem="3" numFmtId="168"/>
  </dataFields>
  <formats count="1"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0000000-0013-0000-FFFF-FFFF01000000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  <pivotTable tabId="10" name="TablaDinámica1"/>
  </pivotTables>
  <data>
    <tabular pivotCacheId="1881808018">
      <items count="12">
        <i x="0" s="1"/>
        <i x="1" s="1"/>
        <i x="2" s="1"/>
        <i x="3" s="1"/>
        <i x="4" s="1"/>
        <i x="5" s="1"/>
        <i x="6"/>
        <i x="7"/>
        <i x="8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2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4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0E30A9EC-50D2-43F3-9640-BB373FC410A3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microsoft.com/office/2007/relationships/slicer" Target="../slicers/slicer1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1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N69"/>
  <sheetViews>
    <sheetView showGridLines="0" showRowColHeaders="0" tabSelected="1" zoomScale="85" zoomScaleNormal="85" workbookViewId="0">
      <selection activeCell="M5" sqref="M5"/>
    </sheetView>
  </sheetViews>
  <sheetFormatPr baseColWidth="10" defaultColWidth="0" defaultRowHeight="14.25" zeroHeight="1" x14ac:dyDescent="0.2"/>
  <cols>
    <col min="1" max="1" width="1.85546875" style="73" customWidth="1"/>
    <col min="2" max="2" width="26.140625" style="73" customWidth="1"/>
    <col min="3" max="3" width="11.5703125" style="73" customWidth="1"/>
    <col min="4" max="4" width="12.28515625" style="73" customWidth="1"/>
    <col min="5" max="5" width="12.7109375" style="73" customWidth="1"/>
    <col min="6" max="6" width="23" style="73" customWidth="1"/>
    <col min="7" max="7" width="11.5703125" style="73" customWidth="1"/>
    <col min="8" max="8" width="13.28515625" style="73" customWidth="1"/>
    <col min="9" max="9" width="12.5703125" style="73" customWidth="1"/>
    <col min="10" max="10" width="3.42578125" style="73" customWidth="1"/>
    <col min="11" max="11" width="2.7109375" style="73" customWidth="1"/>
    <col min="12" max="13" width="11.5703125" style="73" customWidth="1"/>
    <col min="14" max="257" width="11.5703125" style="73" hidden="1"/>
    <col min="258" max="258" width="20.7109375" style="73" hidden="1"/>
    <col min="259" max="259" width="11.5703125" style="73" hidden="1"/>
    <col min="260" max="261" width="12.28515625" style="73" hidden="1"/>
    <col min="262" max="262" width="21.7109375" style="73" hidden="1"/>
    <col min="263" max="513" width="11.5703125" style="73" hidden="1"/>
    <col min="514" max="514" width="20.7109375" style="73" hidden="1"/>
    <col min="515" max="515" width="11.5703125" style="73" hidden="1"/>
    <col min="516" max="517" width="12.28515625" style="73" hidden="1"/>
    <col min="518" max="518" width="21.7109375" style="73" hidden="1"/>
    <col min="519" max="769" width="11.5703125" style="73" hidden="1"/>
    <col min="770" max="770" width="20.7109375" style="73" hidden="1"/>
    <col min="771" max="771" width="11.5703125" style="73" hidden="1"/>
    <col min="772" max="773" width="12.28515625" style="73" hidden="1"/>
    <col min="774" max="774" width="21.7109375" style="73" hidden="1"/>
    <col min="775" max="1025" width="11.5703125" style="73" hidden="1"/>
    <col min="1026" max="1026" width="20.7109375" style="73" hidden="1"/>
    <col min="1027" max="1027" width="11.5703125" style="73" hidden="1"/>
    <col min="1028" max="1029" width="12.28515625" style="73" hidden="1"/>
    <col min="1030" max="1030" width="21.7109375" style="73" hidden="1"/>
    <col min="1031" max="1281" width="11.5703125" style="73" hidden="1"/>
    <col min="1282" max="1282" width="20.7109375" style="73" hidden="1"/>
    <col min="1283" max="1283" width="11.5703125" style="73" hidden="1"/>
    <col min="1284" max="1285" width="12.28515625" style="73" hidden="1"/>
    <col min="1286" max="1286" width="21.7109375" style="73" hidden="1"/>
    <col min="1287" max="1537" width="11.5703125" style="73" hidden="1"/>
    <col min="1538" max="1538" width="20.7109375" style="73" hidden="1"/>
    <col min="1539" max="1539" width="11.5703125" style="73" hidden="1"/>
    <col min="1540" max="1541" width="12.28515625" style="73" hidden="1"/>
    <col min="1542" max="1542" width="21.7109375" style="73" hidden="1"/>
    <col min="1543" max="1793" width="11.5703125" style="73" hidden="1"/>
    <col min="1794" max="1794" width="20.7109375" style="73" hidden="1"/>
    <col min="1795" max="1795" width="11.5703125" style="73" hidden="1"/>
    <col min="1796" max="1797" width="12.28515625" style="73" hidden="1"/>
    <col min="1798" max="1798" width="21.7109375" style="73" hidden="1"/>
    <col min="1799" max="2049" width="11.5703125" style="73" hidden="1"/>
    <col min="2050" max="2050" width="20.7109375" style="73" hidden="1"/>
    <col min="2051" max="2051" width="11.5703125" style="73" hidden="1"/>
    <col min="2052" max="2053" width="12.28515625" style="73" hidden="1"/>
    <col min="2054" max="2054" width="21.7109375" style="73" hidden="1"/>
    <col min="2055" max="2305" width="11.5703125" style="73" hidden="1"/>
    <col min="2306" max="2306" width="20.7109375" style="73" hidden="1"/>
    <col min="2307" max="2307" width="11.5703125" style="73" hidden="1"/>
    <col min="2308" max="2309" width="12.28515625" style="73" hidden="1"/>
    <col min="2310" max="2310" width="21.7109375" style="73" hidden="1"/>
    <col min="2311" max="2561" width="11.5703125" style="73" hidden="1"/>
    <col min="2562" max="2562" width="20.7109375" style="73" hidden="1"/>
    <col min="2563" max="2563" width="11.5703125" style="73" hidden="1"/>
    <col min="2564" max="2565" width="12.28515625" style="73" hidden="1"/>
    <col min="2566" max="2566" width="21.7109375" style="73" hidden="1"/>
    <col min="2567" max="2817" width="11.5703125" style="73" hidden="1"/>
    <col min="2818" max="2818" width="20.7109375" style="73" hidden="1"/>
    <col min="2819" max="2819" width="11.5703125" style="73" hidden="1"/>
    <col min="2820" max="2821" width="12.28515625" style="73" hidden="1"/>
    <col min="2822" max="2822" width="21.7109375" style="73" hidden="1"/>
    <col min="2823" max="3073" width="11.5703125" style="73" hidden="1"/>
    <col min="3074" max="3074" width="20.7109375" style="73" hidden="1"/>
    <col min="3075" max="3075" width="11.5703125" style="73" hidden="1"/>
    <col min="3076" max="3077" width="12.28515625" style="73" hidden="1"/>
    <col min="3078" max="3078" width="21.7109375" style="73" hidden="1"/>
    <col min="3079" max="3329" width="11.5703125" style="73" hidden="1"/>
    <col min="3330" max="3330" width="20.7109375" style="73" hidden="1"/>
    <col min="3331" max="3331" width="11.5703125" style="73" hidden="1"/>
    <col min="3332" max="3333" width="12.28515625" style="73" hidden="1"/>
    <col min="3334" max="3334" width="21.7109375" style="73" hidden="1"/>
    <col min="3335" max="3585" width="11.5703125" style="73" hidden="1"/>
    <col min="3586" max="3586" width="20.7109375" style="73" hidden="1"/>
    <col min="3587" max="3587" width="11.5703125" style="73" hidden="1"/>
    <col min="3588" max="3589" width="12.28515625" style="73" hidden="1"/>
    <col min="3590" max="3590" width="21.7109375" style="73" hidden="1"/>
    <col min="3591" max="3841" width="11.5703125" style="73" hidden="1"/>
    <col min="3842" max="3842" width="20.7109375" style="73" hidden="1"/>
    <col min="3843" max="3843" width="11.5703125" style="73" hidden="1"/>
    <col min="3844" max="3845" width="12.28515625" style="73" hidden="1"/>
    <col min="3846" max="3846" width="21.7109375" style="73" hidden="1"/>
    <col min="3847" max="4097" width="11.5703125" style="73" hidden="1"/>
    <col min="4098" max="4098" width="20.7109375" style="73" hidden="1"/>
    <col min="4099" max="4099" width="11.5703125" style="73" hidden="1"/>
    <col min="4100" max="4101" width="12.28515625" style="73" hidden="1"/>
    <col min="4102" max="4102" width="21.7109375" style="73" hidden="1"/>
    <col min="4103" max="4353" width="11.5703125" style="73" hidden="1"/>
    <col min="4354" max="4354" width="20.7109375" style="73" hidden="1"/>
    <col min="4355" max="4355" width="11.5703125" style="73" hidden="1"/>
    <col min="4356" max="4357" width="12.28515625" style="73" hidden="1"/>
    <col min="4358" max="4358" width="21.7109375" style="73" hidden="1"/>
    <col min="4359" max="4609" width="11.5703125" style="73" hidden="1"/>
    <col min="4610" max="4610" width="20.7109375" style="73" hidden="1"/>
    <col min="4611" max="4611" width="11.5703125" style="73" hidden="1"/>
    <col min="4612" max="4613" width="12.28515625" style="73" hidden="1"/>
    <col min="4614" max="4614" width="21.7109375" style="73" hidden="1"/>
    <col min="4615" max="4865" width="11.5703125" style="73" hidden="1"/>
    <col min="4866" max="4866" width="20.7109375" style="73" hidden="1"/>
    <col min="4867" max="4867" width="11.5703125" style="73" hidden="1"/>
    <col min="4868" max="4869" width="12.28515625" style="73" hidden="1"/>
    <col min="4870" max="4870" width="21.7109375" style="73" hidden="1"/>
    <col min="4871" max="5121" width="11.5703125" style="73" hidden="1"/>
    <col min="5122" max="5122" width="20.7109375" style="73" hidden="1"/>
    <col min="5123" max="5123" width="11.5703125" style="73" hidden="1"/>
    <col min="5124" max="5125" width="12.28515625" style="73" hidden="1"/>
    <col min="5126" max="5126" width="21.7109375" style="73" hidden="1"/>
    <col min="5127" max="5377" width="11.5703125" style="73" hidden="1"/>
    <col min="5378" max="5378" width="20.7109375" style="73" hidden="1"/>
    <col min="5379" max="5379" width="11.5703125" style="73" hidden="1"/>
    <col min="5380" max="5381" width="12.28515625" style="73" hidden="1"/>
    <col min="5382" max="5382" width="21.7109375" style="73" hidden="1"/>
    <col min="5383" max="5633" width="11.5703125" style="73" hidden="1"/>
    <col min="5634" max="5634" width="20.7109375" style="73" hidden="1"/>
    <col min="5635" max="5635" width="11.5703125" style="73" hidden="1"/>
    <col min="5636" max="5637" width="12.28515625" style="73" hidden="1"/>
    <col min="5638" max="5638" width="21.7109375" style="73" hidden="1"/>
    <col min="5639" max="5889" width="11.5703125" style="73" hidden="1"/>
    <col min="5890" max="5890" width="20.7109375" style="73" hidden="1"/>
    <col min="5891" max="5891" width="11.5703125" style="73" hidden="1"/>
    <col min="5892" max="5893" width="12.28515625" style="73" hidden="1"/>
    <col min="5894" max="5894" width="21.7109375" style="73" hidden="1"/>
    <col min="5895" max="6145" width="11.5703125" style="73" hidden="1"/>
    <col min="6146" max="6146" width="20.7109375" style="73" hidden="1"/>
    <col min="6147" max="6147" width="11.5703125" style="73" hidden="1"/>
    <col min="6148" max="6149" width="12.28515625" style="73" hidden="1"/>
    <col min="6150" max="6150" width="21.7109375" style="73" hidden="1"/>
    <col min="6151" max="6401" width="11.5703125" style="73" hidden="1"/>
    <col min="6402" max="6402" width="20.7109375" style="73" hidden="1"/>
    <col min="6403" max="6403" width="11.5703125" style="73" hidden="1"/>
    <col min="6404" max="6405" width="12.28515625" style="73" hidden="1"/>
    <col min="6406" max="6406" width="21.7109375" style="73" hidden="1"/>
    <col min="6407" max="6657" width="11.5703125" style="73" hidden="1"/>
    <col min="6658" max="6658" width="20.7109375" style="73" hidden="1"/>
    <col min="6659" max="6659" width="11.5703125" style="73" hidden="1"/>
    <col min="6660" max="6661" width="12.28515625" style="73" hidden="1"/>
    <col min="6662" max="6662" width="21.7109375" style="73" hidden="1"/>
    <col min="6663" max="6913" width="11.5703125" style="73" hidden="1"/>
    <col min="6914" max="6914" width="20.7109375" style="73" hidden="1"/>
    <col min="6915" max="6915" width="11.5703125" style="73" hidden="1"/>
    <col min="6916" max="6917" width="12.28515625" style="73" hidden="1"/>
    <col min="6918" max="6918" width="21.7109375" style="73" hidden="1"/>
    <col min="6919" max="7169" width="11.5703125" style="73" hidden="1"/>
    <col min="7170" max="7170" width="20.7109375" style="73" hidden="1"/>
    <col min="7171" max="7171" width="11.5703125" style="73" hidden="1"/>
    <col min="7172" max="7173" width="12.28515625" style="73" hidden="1"/>
    <col min="7174" max="7174" width="21.7109375" style="73" hidden="1"/>
    <col min="7175" max="7425" width="11.5703125" style="73" hidden="1"/>
    <col min="7426" max="7426" width="20.7109375" style="73" hidden="1"/>
    <col min="7427" max="7427" width="11.5703125" style="73" hidden="1"/>
    <col min="7428" max="7429" width="12.28515625" style="73" hidden="1"/>
    <col min="7430" max="7430" width="21.7109375" style="73" hidden="1"/>
    <col min="7431" max="7681" width="11.5703125" style="73" hidden="1"/>
    <col min="7682" max="7682" width="20.7109375" style="73" hidden="1"/>
    <col min="7683" max="7683" width="11.5703125" style="73" hidden="1"/>
    <col min="7684" max="7685" width="12.28515625" style="73" hidden="1"/>
    <col min="7686" max="7686" width="21.7109375" style="73" hidden="1"/>
    <col min="7687" max="7937" width="11.5703125" style="73" hidden="1"/>
    <col min="7938" max="7938" width="20.7109375" style="73" hidden="1"/>
    <col min="7939" max="7939" width="11.5703125" style="73" hidden="1"/>
    <col min="7940" max="7941" width="12.28515625" style="73" hidden="1"/>
    <col min="7942" max="7942" width="21.7109375" style="73" hidden="1"/>
    <col min="7943" max="8193" width="11.5703125" style="73" hidden="1"/>
    <col min="8194" max="8194" width="20.7109375" style="73" hidden="1"/>
    <col min="8195" max="8195" width="11.5703125" style="73" hidden="1"/>
    <col min="8196" max="8197" width="12.28515625" style="73" hidden="1"/>
    <col min="8198" max="8198" width="21.7109375" style="73" hidden="1"/>
    <col min="8199" max="8449" width="11.5703125" style="73" hidden="1"/>
    <col min="8450" max="8450" width="20.7109375" style="73" hidden="1"/>
    <col min="8451" max="8451" width="11.5703125" style="73" hidden="1"/>
    <col min="8452" max="8453" width="12.28515625" style="73" hidden="1"/>
    <col min="8454" max="8454" width="21.7109375" style="73" hidden="1"/>
    <col min="8455" max="8705" width="11.5703125" style="73" hidden="1"/>
    <col min="8706" max="8706" width="20.7109375" style="73" hidden="1"/>
    <col min="8707" max="8707" width="11.5703125" style="73" hidden="1"/>
    <col min="8708" max="8709" width="12.28515625" style="73" hidden="1"/>
    <col min="8710" max="8710" width="21.7109375" style="73" hidden="1"/>
    <col min="8711" max="8961" width="11.5703125" style="73" hidden="1"/>
    <col min="8962" max="8962" width="20.7109375" style="73" hidden="1"/>
    <col min="8963" max="8963" width="11.5703125" style="73" hidden="1"/>
    <col min="8964" max="8965" width="12.28515625" style="73" hidden="1"/>
    <col min="8966" max="8966" width="21.7109375" style="73" hidden="1"/>
    <col min="8967" max="9217" width="11.5703125" style="73" hidden="1"/>
    <col min="9218" max="9218" width="20.7109375" style="73" hidden="1"/>
    <col min="9219" max="9219" width="11.5703125" style="73" hidden="1"/>
    <col min="9220" max="9221" width="12.28515625" style="73" hidden="1"/>
    <col min="9222" max="9222" width="21.7109375" style="73" hidden="1"/>
    <col min="9223" max="9473" width="11.5703125" style="73" hidden="1"/>
    <col min="9474" max="9474" width="20.7109375" style="73" hidden="1"/>
    <col min="9475" max="9475" width="11.5703125" style="73" hidden="1"/>
    <col min="9476" max="9477" width="12.28515625" style="73" hidden="1"/>
    <col min="9478" max="9478" width="21.7109375" style="73" hidden="1"/>
    <col min="9479" max="9729" width="11.5703125" style="73" hidden="1"/>
    <col min="9730" max="9730" width="20.7109375" style="73" hidden="1"/>
    <col min="9731" max="9731" width="11.5703125" style="73" hidden="1"/>
    <col min="9732" max="9733" width="12.28515625" style="73" hidden="1"/>
    <col min="9734" max="9734" width="21.7109375" style="73" hidden="1"/>
    <col min="9735" max="9985" width="11.5703125" style="73" hidden="1"/>
    <col min="9986" max="9986" width="20.7109375" style="73" hidden="1"/>
    <col min="9987" max="9987" width="11.5703125" style="73" hidden="1"/>
    <col min="9988" max="9989" width="12.28515625" style="73" hidden="1"/>
    <col min="9990" max="9990" width="21.7109375" style="73" hidden="1"/>
    <col min="9991" max="10241" width="11.5703125" style="73" hidden="1"/>
    <col min="10242" max="10242" width="20.7109375" style="73" hidden="1"/>
    <col min="10243" max="10243" width="11.5703125" style="73" hidden="1"/>
    <col min="10244" max="10245" width="12.28515625" style="73" hidden="1"/>
    <col min="10246" max="10246" width="21.7109375" style="73" hidden="1"/>
    <col min="10247" max="10497" width="11.5703125" style="73" hidden="1"/>
    <col min="10498" max="10498" width="20.7109375" style="73" hidden="1"/>
    <col min="10499" max="10499" width="11.5703125" style="73" hidden="1"/>
    <col min="10500" max="10501" width="12.28515625" style="73" hidden="1"/>
    <col min="10502" max="10502" width="21.7109375" style="73" hidden="1"/>
    <col min="10503" max="10753" width="11.5703125" style="73" hidden="1"/>
    <col min="10754" max="10754" width="20.7109375" style="73" hidden="1"/>
    <col min="10755" max="10755" width="11.5703125" style="73" hidden="1"/>
    <col min="10756" max="10757" width="12.28515625" style="73" hidden="1"/>
    <col min="10758" max="10758" width="21.7109375" style="73" hidden="1"/>
    <col min="10759" max="11009" width="11.5703125" style="73" hidden="1"/>
    <col min="11010" max="11010" width="20.7109375" style="73" hidden="1"/>
    <col min="11011" max="11011" width="11.5703125" style="73" hidden="1"/>
    <col min="11012" max="11013" width="12.28515625" style="73" hidden="1"/>
    <col min="11014" max="11014" width="21.7109375" style="73" hidden="1"/>
    <col min="11015" max="11265" width="11.5703125" style="73" hidden="1"/>
    <col min="11266" max="11266" width="20.7109375" style="73" hidden="1"/>
    <col min="11267" max="11267" width="11.5703125" style="73" hidden="1"/>
    <col min="11268" max="11269" width="12.28515625" style="73" hidden="1"/>
    <col min="11270" max="11270" width="21.7109375" style="73" hidden="1"/>
    <col min="11271" max="11521" width="11.5703125" style="73" hidden="1"/>
    <col min="11522" max="11522" width="20.7109375" style="73" hidden="1"/>
    <col min="11523" max="11523" width="11.5703125" style="73" hidden="1"/>
    <col min="11524" max="11525" width="12.28515625" style="73" hidden="1"/>
    <col min="11526" max="11526" width="21.7109375" style="73" hidden="1"/>
    <col min="11527" max="11777" width="11.5703125" style="73" hidden="1"/>
    <col min="11778" max="11778" width="20.7109375" style="73" hidden="1"/>
    <col min="11779" max="11779" width="11.5703125" style="73" hidden="1"/>
    <col min="11780" max="11781" width="12.28515625" style="73" hidden="1"/>
    <col min="11782" max="11782" width="21.7109375" style="73" hidden="1"/>
    <col min="11783" max="12033" width="11.5703125" style="73" hidden="1"/>
    <col min="12034" max="12034" width="20.7109375" style="73" hidden="1"/>
    <col min="12035" max="12035" width="11.5703125" style="73" hidden="1"/>
    <col min="12036" max="12037" width="12.28515625" style="73" hidden="1"/>
    <col min="12038" max="12038" width="21.7109375" style="73" hidden="1"/>
    <col min="12039" max="12289" width="11.5703125" style="73" hidden="1"/>
    <col min="12290" max="12290" width="20.7109375" style="73" hidden="1"/>
    <col min="12291" max="12291" width="11.5703125" style="73" hidden="1"/>
    <col min="12292" max="12293" width="12.28515625" style="73" hidden="1"/>
    <col min="12294" max="12294" width="21.7109375" style="73" hidden="1"/>
    <col min="12295" max="12545" width="11.5703125" style="73" hidden="1"/>
    <col min="12546" max="12546" width="20.7109375" style="73" hidden="1"/>
    <col min="12547" max="12547" width="11.5703125" style="73" hidden="1"/>
    <col min="12548" max="12549" width="12.28515625" style="73" hidden="1"/>
    <col min="12550" max="12550" width="21.7109375" style="73" hidden="1"/>
    <col min="12551" max="12801" width="11.5703125" style="73" hidden="1"/>
    <col min="12802" max="12802" width="20.7109375" style="73" hidden="1"/>
    <col min="12803" max="12803" width="11.5703125" style="73" hidden="1"/>
    <col min="12804" max="12805" width="12.28515625" style="73" hidden="1"/>
    <col min="12806" max="12806" width="21.7109375" style="73" hidden="1"/>
    <col min="12807" max="13057" width="11.5703125" style="73" hidden="1"/>
    <col min="13058" max="13058" width="20.7109375" style="73" hidden="1"/>
    <col min="13059" max="13059" width="11.5703125" style="73" hidden="1"/>
    <col min="13060" max="13061" width="12.28515625" style="73" hidden="1"/>
    <col min="13062" max="13062" width="21.7109375" style="73" hidden="1"/>
    <col min="13063" max="13313" width="11.5703125" style="73" hidden="1"/>
    <col min="13314" max="13314" width="20.7109375" style="73" hidden="1"/>
    <col min="13315" max="13315" width="11.5703125" style="73" hidden="1"/>
    <col min="13316" max="13317" width="12.28515625" style="73" hidden="1"/>
    <col min="13318" max="13318" width="21.7109375" style="73" hidden="1"/>
    <col min="13319" max="13569" width="11.5703125" style="73" hidden="1"/>
    <col min="13570" max="13570" width="20.7109375" style="73" hidden="1"/>
    <col min="13571" max="13571" width="11.5703125" style="73" hidden="1"/>
    <col min="13572" max="13573" width="12.28515625" style="73" hidden="1"/>
    <col min="13574" max="13574" width="21.7109375" style="73" hidden="1"/>
    <col min="13575" max="13825" width="11.5703125" style="73" hidden="1"/>
    <col min="13826" max="13826" width="20.7109375" style="73" hidden="1"/>
    <col min="13827" max="13827" width="11.5703125" style="73" hidden="1"/>
    <col min="13828" max="13829" width="12.28515625" style="73" hidden="1"/>
    <col min="13830" max="13830" width="21.7109375" style="73" hidden="1"/>
    <col min="13831" max="14081" width="11.5703125" style="73" hidden="1"/>
    <col min="14082" max="14082" width="20.7109375" style="73" hidden="1"/>
    <col min="14083" max="14083" width="11.5703125" style="73" hidden="1"/>
    <col min="14084" max="14085" width="12.28515625" style="73" hidden="1"/>
    <col min="14086" max="14086" width="21.7109375" style="73" hidden="1"/>
    <col min="14087" max="14337" width="11.5703125" style="73" hidden="1"/>
    <col min="14338" max="14338" width="20.7109375" style="73" hidden="1"/>
    <col min="14339" max="14339" width="11.5703125" style="73" hidden="1"/>
    <col min="14340" max="14341" width="12.28515625" style="73" hidden="1"/>
    <col min="14342" max="14342" width="21.7109375" style="73" hidden="1"/>
    <col min="14343" max="14593" width="11.5703125" style="73" hidden="1"/>
    <col min="14594" max="14594" width="20.7109375" style="73" hidden="1"/>
    <col min="14595" max="14595" width="11.5703125" style="73" hidden="1"/>
    <col min="14596" max="14597" width="12.28515625" style="73" hidden="1"/>
    <col min="14598" max="14598" width="21.7109375" style="73" hidden="1"/>
    <col min="14599" max="14849" width="11.5703125" style="73" hidden="1"/>
    <col min="14850" max="14850" width="20.7109375" style="73" hidden="1"/>
    <col min="14851" max="14851" width="11.5703125" style="73" hidden="1"/>
    <col min="14852" max="14853" width="12.28515625" style="73" hidden="1"/>
    <col min="14854" max="14854" width="21.7109375" style="73" hidden="1"/>
    <col min="14855" max="15105" width="11.5703125" style="73" hidden="1"/>
    <col min="15106" max="15106" width="20.7109375" style="73" hidden="1"/>
    <col min="15107" max="15107" width="11.5703125" style="73" hidden="1"/>
    <col min="15108" max="15109" width="12.28515625" style="73" hidden="1"/>
    <col min="15110" max="15110" width="21.7109375" style="73" hidden="1"/>
    <col min="15111" max="15361" width="11.5703125" style="73" hidden="1"/>
    <col min="15362" max="15362" width="20.7109375" style="73" hidden="1"/>
    <col min="15363" max="15363" width="11.5703125" style="73" hidden="1"/>
    <col min="15364" max="15365" width="12.28515625" style="73" hidden="1"/>
    <col min="15366" max="15366" width="21.7109375" style="73" hidden="1"/>
    <col min="15367" max="15617" width="11.5703125" style="73" hidden="1"/>
    <col min="15618" max="15618" width="20.7109375" style="73" hidden="1"/>
    <col min="15619" max="15619" width="11.5703125" style="73" hidden="1"/>
    <col min="15620" max="15621" width="12.28515625" style="73" hidden="1"/>
    <col min="15622" max="15622" width="21.7109375" style="73" hidden="1"/>
    <col min="15623" max="15873" width="11.5703125" style="73" hidden="1"/>
    <col min="15874" max="15874" width="20.7109375" style="73" hidden="1"/>
    <col min="15875" max="15875" width="11.5703125" style="73" hidden="1"/>
    <col min="15876" max="15877" width="12.28515625" style="73" hidden="1"/>
    <col min="15878" max="15878" width="21.7109375" style="73" hidden="1"/>
    <col min="15879" max="16129" width="11.5703125" style="73" hidden="1"/>
    <col min="16130" max="16130" width="20.7109375" style="73" hidden="1"/>
    <col min="16131" max="16131" width="11.5703125" style="73" hidden="1"/>
    <col min="16132" max="16133" width="12.28515625" style="73" hidden="1"/>
    <col min="16134" max="16134" width="21.7109375" style="73" hidden="1"/>
    <col min="16135" max="16384" width="11.5703125" style="73" hidden="1"/>
  </cols>
  <sheetData>
    <row r="1" spans="2:12" x14ac:dyDescent="0.2"/>
    <row r="2" spans="2:12" ht="21" customHeight="1" x14ac:dyDescent="0.2">
      <c r="L2" s="187" t="s">
        <v>184</v>
      </c>
    </row>
    <row r="3" spans="2:12" ht="21" customHeight="1" x14ac:dyDescent="0.2">
      <c r="L3" s="188" t="s">
        <v>185</v>
      </c>
    </row>
    <row r="4" spans="2:12" ht="21" customHeight="1" x14ac:dyDescent="0.2"/>
    <row r="5" spans="2:12" x14ac:dyDescent="0.2">
      <c r="B5" s="196"/>
      <c r="C5" s="196"/>
      <c r="D5" s="196"/>
      <c r="E5" s="196"/>
      <c r="F5" s="196"/>
      <c r="G5" s="196"/>
      <c r="H5" s="196"/>
      <c r="I5" s="196"/>
      <c r="J5" s="196"/>
    </row>
    <row r="6" spans="2:12" ht="15" x14ac:dyDescent="0.25">
      <c r="B6" s="230" t="s">
        <v>188</v>
      </c>
      <c r="C6" s="230"/>
      <c r="D6" s="230"/>
      <c r="E6" s="230"/>
      <c r="F6" s="230"/>
      <c r="G6" s="230"/>
      <c r="H6" s="230"/>
      <c r="I6" s="230"/>
      <c r="J6" s="230"/>
    </row>
    <row r="7" spans="2:12" x14ac:dyDescent="0.2">
      <c r="B7" s="231" t="str">
        <f>Aux!$V$5</f>
        <v>Junio 2024</v>
      </c>
      <c r="C7" s="231"/>
      <c r="D7" s="231"/>
      <c r="E7" s="231"/>
      <c r="F7" s="231"/>
      <c r="G7" s="231"/>
      <c r="H7" s="231"/>
      <c r="I7" s="231"/>
      <c r="J7" s="231"/>
    </row>
    <row r="8" spans="2:12" ht="23.25" customHeight="1" x14ac:dyDescent="0.2"/>
    <row r="9" spans="2:12" x14ac:dyDescent="0.2">
      <c r="L9" s="174"/>
    </row>
    <row r="10" spans="2:12" ht="15" thickBot="1" x14ac:dyDescent="0.25">
      <c r="F10" s="74"/>
      <c r="G10" s="75" t="str">
        <f>+Aux!R6</f>
        <v>jun-23</v>
      </c>
      <c r="H10" s="75" t="str">
        <f>+Aux!R5</f>
        <v>jun-24</v>
      </c>
      <c r="I10" s="75" t="s">
        <v>133</v>
      </c>
    </row>
    <row r="11" spans="2:12" ht="15" thickBot="1" x14ac:dyDescent="0.25">
      <c r="F11" s="76" t="s">
        <v>96</v>
      </c>
      <c r="G11" s="77">
        <f>'CA Informe'!U13</f>
        <v>21128.621263538</v>
      </c>
      <c r="H11" s="77">
        <f>'CA Informe'!T13</f>
        <v>25479.433288959</v>
      </c>
      <c r="I11" s="78">
        <f>+H11/G11-1</f>
        <v>0.2059202998223677</v>
      </c>
    </row>
    <row r="12" spans="2:12" x14ac:dyDescent="0.2">
      <c r="F12" s="79" t="str">
        <f>+'1'!A12</f>
        <v xml:space="preserve">Ingresos Tributarios </v>
      </c>
      <c r="G12" s="80">
        <f>'CA Informe'!U14</f>
        <v>15428.811943719002</v>
      </c>
      <c r="H12" s="80">
        <f>'CA Informe'!T14</f>
        <v>19058.919445432002</v>
      </c>
      <c r="I12" s="81">
        <f>+H12/G12-1</f>
        <v>0.23528107769767725</v>
      </c>
    </row>
    <row r="13" spans="2:12" x14ac:dyDescent="0.2">
      <c r="F13" s="79" t="str">
        <f>+'1'!A14</f>
        <v>Contribuciones sociales</v>
      </c>
      <c r="G13" s="80">
        <f>'CA Informe'!U17</f>
        <v>1856.055707814</v>
      </c>
      <c r="H13" s="80">
        <f>'CA Informe'!T17</f>
        <v>1609.3842702910001</v>
      </c>
      <c r="I13" s="81">
        <f>+H13/G13-1</f>
        <v>-0.13290088033700309</v>
      </c>
    </row>
    <row r="14" spans="2:12" x14ac:dyDescent="0.2">
      <c r="F14" s="82" t="str">
        <f>+'1'!A16</f>
        <v>Donaciones</v>
      </c>
      <c r="G14" s="83">
        <f>'CA Informe'!U18</f>
        <v>841.16312689599999</v>
      </c>
      <c r="H14" s="83">
        <f>'CA Informe'!T18</f>
        <v>850.02280246199996</v>
      </c>
      <c r="I14" s="84">
        <f>+H14/G14-1</f>
        <v>1.0532648522877164E-2</v>
      </c>
    </row>
    <row r="15" spans="2:12" x14ac:dyDescent="0.2">
      <c r="F15" s="85" t="str">
        <f>+'1'!A26</f>
        <v>Otros ingresos</v>
      </c>
      <c r="G15" s="86">
        <f>'CA Informe'!U19</f>
        <v>3002.5904851089999</v>
      </c>
      <c r="H15" s="221">
        <f>'CA Informe'!T19</f>
        <v>3961.1067707740003</v>
      </c>
      <c r="I15" s="87">
        <f>+H15/G15-1</f>
        <v>0.31922977522864038</v>
      </c>
    </row>
    <row r="16" spans="2:12" x14ac:dyDescent="0.2">
      <c r="F16" s="88" t="s">
        <v>134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75" t="str">
        <f>+Aux!R6</f>
        <v>jun-23</v>
      </c>
      <c r="D31" s="75" t="str">
        <f>+Aux!R5</f>
        <v>jun-24</v>
      </c>
      <c r="E31" s="89" t="s">
        <v>133</v>
      </c>
    </row>
    <row r="32" spans="2:14" ht="15" thickBot="1" x14ac:dyDescent="0.25">
      <c r="B32" s="90" t="s">
        <v>135</v>
      </c>
      <c r="C32" s="90">
        <f>'CA Informe'!U20</f>
        <v>21557.018341963998</v>
      </c>
      <c r="D32" s="90">
        <f>'CA Informe'!T20</f>
        <v>24101.117096276001</v>
      </c>
      <c r="E32" s="91">
        <f>+D32/C32-1</f>
        <v>0.11801719115113096</v>
      </c>
      <c r="N32" s="168"/>
    </row>
    <row r="33" spans="2:15" x14ac:dyDescent="0.2">
      <c r="B33" s="93" t="str">
        <f>+'1'!A36</f>
        <v>Remuneración a los empleados</v>
      </c>
      <c r="C33" s="94">
        <f>'CA Informe'!U21</f>
        <v>9275.0172905240015</v>
      </c>
      <c r="D33" s="94">
        <f>'CA Informe'!T21</f>
        <v>9996.6627411400023</v>
      </c>
      <c r="E33" s="95">
        <f t="shared" ref="E33:E38" si="0">+D33/C33-1</f>
        <v>7.7805294374306389E-2</v>
      </c>
      <c r="F33" s="92"/>
    </row>
    <row r="34" spans="2:15" x14ac:dyDescent="0.2">
      <c r="B34" s="83" t="str">
        <f>+'1'!A37</f>
        <v>Uso de bienes y servicios</v>
      </c>
      <c r="C34" s="83">
        <f>'CA Informe'!U22</f>
        <v>2487.2277244419997</v>
      </c>
      <c r="D34" s="83">
        <f>'CA Informe'!T22</f>
        <v>3295.3330641090001</v>
      </c>
      <c r="E34" s="84">
        <f t="shared" si="0"/>
        <v>0.32490203117541072</v>
      </c>
      <c r="F34" s="84"/>
    </row>
    <row r="35" spans="2:15" x14ac:dyDescent="0.2">
      <c r="B35" s="83" t="str">
        <f>+'1'!A42</f>
        <v>Intereses</v>
      </c>
      <c r="C35" s="83">
        <f>'CA Informe'!U23</f>
        <v>2401.2448001910002</v>
      </c>
      <c r="D35" s="83">
        <f>'CA Informe'!T23</f>
        <v>2999.9648443079996</v>
      </c>
      <c r="E35" s="84">
        <f t="shared" si="0"/>
        <v>0.24933736205045642</v>
      </c>
      <c r="F35" s="84"/>
      <c r="L35" s="168"/>
      <c r="M35" s="168"/>
    </row>
    <row r="36" spans="2:15" ht="19.149999999999999" customHeight="1" x14ac:dyDescent="0.2">
      <c r="B36" s="83" t="str">
        <f>+'1'!A46</f>
        <v>Donaciones</v>
      </c>
      <c r="C36" s="83">
        <f>'CA Informe'!U24</f>
        <v>2336.5128978460002</v>
      </c>
      <c r="D36" s="83">
        <f>'CA Informe'!T24</f>
        <v>2464.3371816889999</v>
      </c>
      <c r="E36" s="84">
        <f t="shared" si="0"/>
        <v>5.4707287925026771E-2</v>
      </c>
      <c r="F36" s="84"/>
      <c r="M36" s="168"/>
    </row>
    <row r="37" spans="2:15" x14ac:dyDescent="0.2">
      <c r="B37" s="83" t="str">
        <f>+'1'!A56</f>
        <v>Prestaciones sociales</v>
      </c>
      <c r="C37" s="83">
        <f>'CA Informe'!U25</f>
        <v>4300.271127338</v>
      </c>
      <c r="D37" s="83">
        <f>'CA Informe'!T25</f>
        <v>4428.3459490670002</v>
      </c>
      <c r="E37" s="84">
        <f t="shared" si="0"/>
        <v>2.9782964361198871E-2</v>
      </c>
      <c r="F37" s="84"/>
      <c r="L37" s="168"/>
      <c r="M37" s="168"/>
      <c r="N37" s="168"/>
    </row>
    <row r="38" spans="2:15" x14ac:dyDescent="0.2">
      <c r="B38" s="96" t="str">
        <f>+'1'!A60</f>
        <v>Otros gastos</v>
      </c>
      <c r="C38" s="96">
        <f>'CA Informe'!U26</f>
        <v>756.74450162300002</v>
      </c>
      <c r="D38" s="96">
        <f>'CA Informe'!T26</f>
        <v>916.47331596300012</v>
      </c>
      <c r="E38" s="97">
        <f t="shared" si="0"/>
        <v>0.21107363713568783</v>
      </c>
      <c r="F38" s="84"/>
      <c r="M38" s="168"/>
      <c r="N38" s="168"/>
    </row>
    <row r="39" spans="2:15" x14ac:dyDescent="0.2">
      <c r="B39" s="98" t="s">
        <v>136</v>
      </c>
      <c r="F39" s="84"/>
      <c r="M39" s="168"/>
      <c r="N39" s="168"/>
    </row>
    <row r="40" spans="2:15" x14ac:dyDescent="0.2">
      <c r="F40" s="74"/>
      <c r="H40" s="178"/>
      <c r="I40" s="179"/>
      <c r="M40" s="168"/>
    </row>
    <row r="41" spans="2:15" x14ac:dyDescent="0.2">
      <c r="H41" s="178"/>
      <c r="I41" s="179"/>
      <c r="M41" s="168"/>
      <c r="N41" s="168"/>
      <c r="O41" s="168"/>
    </row>
    <row r="42" spans="2:15" x14ac:dyDescent="0.2">
      <c r="H42" s="178"/>
      <c r="I42" s="179"/>
      <c r="L42" s="168"/>
      <c r="M42" s="168"/>
    </row>
    <row r="43" spans="2:15" x14ac:dyDescent="0.2">
      <c r="H43" s="180"/>
      <c r="I43" s="179"/>
      <c r="M43" s="168"/>
    </row>
    <row r="44" spans="2:15" x14ac:dyDescent="0.2">
      <c r="H44" s="178"/>
      <c r="I44" s="179"/>
      <c r="M44" s="168"/>
    </row>
    <row r="45" spans="2:15" x14ac:dyDescent="0.2">
      <c r="M45" s="168"/>
      <c r="N45" s="168"/>
    </row>
    <row r="46" spans="2:15" x14ac:dyDescent="0.2">
      <c r="M46" s="168"/>
      <c r="N46" s="168"/>
    </row>
    <row r="47" spans="2:15" x14ac:dyDescent="0.2"/>
    <row r="48" spans="2:15" x14ac:dyDescent="0.2">
      <c r="M48" s="168"/>
    </row>
    <row r="49" spans="8:14" x14ac:dyDescent="0.2">
      <c r="M49" s="168"/>
      <c r="N49" s="168"/>
    </row>
    <row r="50" spans="8:14" x14ac:dyDescent="0.2"/>
    <row r="51" spans="8:14" x14ac:dyDescent="0.2"/>
    <row r="52" spans="8:14" x14ac:dyDescent="0.2"/>
    <row r="53" spans="8:14" x14ac:dyDescent="0.2"/>
    <row r="54" spans="8:14" ht="15" x14ac:dyDescent="0.25">
      <c r="J54" s="177"/>
    </row>
    <row r="55" spans="8:14" ht="15" hidden="1" x14ac:dyDescent="0.25">
      <c r="J55" s="177"/>
    </row>
    <row r="56" spans="8:14" ht="15" hidden="1" x14ac:dyDescent="0.25">
      <c r="J56" s="177"/>
    </row>
    <row r="57" spans="8:14" ht="15" hidden="1" x14ac:dyDescent="0.25">
      <c r="J57" s="177"/>
    </row>
    <row r="58" spans="8:14" ht="15" hidden="1" x14ac:dyDescent="0.25">
      <c r="J58" s="177"/>
    </row>
    <row r="59" spans="8:14" ht="15" hidden="1" x14ac:dyDescent="0.25">
      <c r="H59" s="176"/>
      <c r="I59" s="176"/>
      <c r="J59" s="177"/>
    </row>
    <row r="60" spans="8:14" ht="15" hidden="1" x14ac:dyDescent="0.25">
      <c r="H60" s="176"/>
      <c r="I60" s="176"/>
      <c r="J60" s="177"/>
    </row>
    <row r="61" spans="8:14" ht="15" hidden="1" x14ac:dyDescent="0.25">
      <c r="H61" s="176"/>
      <c r="I61" s="176"/>
      <c r="J61" s="177"/>
    </row>
    <row r="62" spans="8:14" ht="15" hidden="1" x14ac:dyDescent="0.25">
      <c r="H62" s="176"/>
      <c r="I62" s="176"/>
      <c r="J62" s="177"/>
    </row>
    <row r="63" spans="8:14" ht="15" hidden="1" x14ac:dyDescent="0.25">
      <c r="H63" s="176"/>
      <c r="I63" s="176"/>
      <c r="J63" s="177"/>
    </row>
    <row r="64" spans="8:14" ht="15" hidden="1" x14ac:dyDescent="0.25">
      <c r="H64" s="176"/>
      <c r="I64" s="176"/>
      <c r="J64" s="177"/>
    </row>
    <row r="65" spans="8:10" ht="15" hidden="1" x14ac:dyDescent="0.25">
      <c r="H65" s="176"/>
      <c r="I65" s="176"/>
      <c r="J65" s="177"/>
    </row>
    <row r="66" spans="8:10" ht="15" hidden="1" x14ac:dyDescent="0.25">
      <c r="H66" s="176"/>
      <c r="I66" s="176"/>
      <c r="J66" s="177"/>
    </row>
    <row r="67" spans="8:10" ht="15" hidden="1" x14ac:dyDescent="0.25">
      <c r="H67" s="176"/>
      <c r="I67" s="176"/>
      <c r="J67" s="177"/>
    </row>
    <row r="68" spans="8:10" hidden="1" x14ac:dyDescent="0.2">
      <c r="H68" s="175"/>
      <c r="I68" s="175"/>
    </row>
    <row r="69" spans="8:10" hidden="1" x14ac:dyDescent="0.2">
      <c r="H69" s="175"/>
      <c r="I69" s="175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3" customWidth="1"/>
    <col min="2" max="2" width="12.28515625" style="103" bestFit="1" customWidth="1"/>
    <col min="3" max="3" width="11.42578125" style="136" customWidth="1"/>
    <col min="4" max="4" width="9.7109375" style="103" bestFit="1" customWidth="1"/>
    <col min="5" max="5" width="12.28515625" style="103" bestFit="1" customWidth="1"/>
    <col min="6" max="6" width="10.85546875" style="110" customWidth="1"/>
    <col min="7" max="7" width="9.42578125" style="103" customWidth="1"/>
    <col min="8" max="8" width="9.85546875" style="103" customWidth="1"/>
    <col min="9" max="9" width="1.85546875" style="103" customWidth="1"/>
    <col min="10" max="10" width="17.7109375" style="103" bestFit="1" customWidth="1"/>
    <col min="11" max="256" width="12.28515625" style="103" hidden="1"/>
    <col min="257" max="257" width="53.7109375" style="103" hidden="1"/>
    <col min="258" max="258" width="12.28515625" style="103" hidden="1"/>
    <col min="259" max="259" width="10.5703125" style="103" hidden="1"/>
    <col min="260" max="260" width="9.7109375" style="103" hidden="1"/>
    <col min="261" max="261" width="12.28515625" style="103" hidden="1"/>
    <col min="262" max="262" width="9.28515625" style="103" hidden="1"/>
    <col min="263" max="263" width="8.28515625" style="103" hidden="1"/>
    <col min="264" max="264" width="9.140625" style="103" hidden="1"/>
    <col min="265" max="265" width="14" style="103" hidden="1"/>
    <col min="266" max="266" width="17.7109375" style="103" hidden="1"/>
    <col min="267" max="512" width="12.28515625" style="103" hidden="1"/>
    <col min="513" max="513" width="53.7109375" style="103" hidden="1"/>
    <col min="514" max="514" width="12.28515625" style="103" hidden="1"/>
    <col min="515" max="515" width="10.5703125" style="103" hidden="1"/>
    <col min="516" max="516" width="9.7109375" style="103" hidden="1"/>
    <col min="517" max="517" width="12.28515625" style="103" hidden="1"/>
    <col min="518" max="518" width="9.28515625" style="103" hidden="1"/>
    <col min="519" max="519" width="8.28515625" style="103" hidden="1"/>
    <col min="520" max="520" width="9.140625" style="103" hidden="1"/>
    <col min="521" max="521" width="14" style="103" hidden="1"/>
    <col min="522" max="522" width="17.7109375" style="103" hidden="1"/>
    <col min="523" max="768" width="12.28515625" style="103" hidden="1"/>
    <col min="769" max="769" width="53.7109375" style="103" hidden="1"/>
    <col min="770" max="770" width="12.28515625" style="103" hidden="1"/>
    <col min="771" max="771" width="10.5703125" style="103" hidden="1"/>
    <col min="772" max="772" width="9.7109375" style="103" hidden="1"/>
    <col min="773" max="773" width="12.28515625" style="103" hidden="1"/>
    <col min="774" max="774" width="9.28515625" style="103" hidden="1"/>
    <col min="775" max="775" width="8.28515625" style="103" hidden="1"/>
    <col min="776" max="776" width="9.140625" style="103" hidden="1"/>
    <col min="777" max="777" width="14" style="103" hidden="1"/>
    <col min="778" max="778" width="17.7109375" style="103" hidden="1"/>
    <col min="779" max="1024" width="12.28515625" style="103" hidden="1"/>
    <col min="1025" max="1025" width="53.7109375" style="103" hidden="1"/>
    <col min="1026" max="1026" width="12.28515625" style="103" hidden="1"/>
    <col min="1027" max="1027" width="10.5703125" style="103" hidden="1"/>
    <col min="1028" max="1028" width="9.7109375" style="103" hidden="1"/>
    <col min="1029" max="1029" width="12.28515625" style="103" hidden="1"/>
    <col min="1030" max="1030" width="9.28515625" style="103" hidden="1"/>
    <col min="1031" max="1031" width="8.28515625" style="103" hidden="1"/>
    <col min="1032" max="1032" width="9.140625" style="103" hidden="1"/>
    <col min="1033" max="1033" width="14" style="103" hidden="1"/>
    <col min="1034" max="1034" width="17.7109375" style="103" hidden="1"/>
    <col min="1035" max="1280" width="12.28515625" style="103" hidden="1"/>
    <col min="1281" max="1281" width="53.7109375" style="103" hidden="1"/>
    <col min="1282" max="1282" width="12.28515625" style="103" hidden="1"/>
    <col min="1283" max="1283" width="10.5703125" style="103" hidden="1"/>
    <col min="1284" max="1284" width="9.7109375" style="103" hidden="1"/>
    <col min="1285" max="1285" width="12.28515625" style="103" hidden="1"/>
    <col min="1286" max="1286" width="9.28515625" style="103" hidden="1"/>
    <col min="1287" max="1287" width="8.28515625" style="103" hidden="1"/>
    <col min="1288" max="1288" width="9.140625" style="103" hidden="1"/>
    <col min="1289" max="1289" width="14" style="103" hidden="1"/>
    <col min="1290" max="1290" width="17.7109375" style="103" hidden="1"/>
    <col min="1291" max="1536" width="12.28515625" style="103" hidden="1"/>
    <col min="1537" max="1537" width="53.7109375" style="103" hidden="1"/>
    <col min="1538" max="1538" width="12.28515625" style="103" hidden="1"/>
    <col min="1539" max="1539" width="10.5703125" style="103" hidden="1"/>
    <col min="1540" max="1540" width="9.7109375" style="103" hidden="1"/>
    <col min="1541" max="1541" width="12.28515625" style="103" hidden="1"/>
    <col min="1542" max="1542" width="9.28515625" style="103" hidden="1"/>
    <col min="1543" max="1543" width="8.28515625" style="103" hidden="1"/>
    <col min="1544" max="1544" width="9.140625" style="103" hidden="1"/>
    <col min="1545" max="1545" width="14" style="103" hidden="1"/>
    <col min="1546" max="1546" width="17.7109375" style="103" hidden="1"/>
    <col min="1547" max="1792" width="12.28515625" style="103" hidden="1"/>
    <col min="1793" max="1793" width="53.7109375" style="103" hidden="1"/>
    <col min="1794" max="1794" width="12.28515625" style="103" hidden="1"/>
    <col min="1795" max="1795" width="10.5703125" style="103" hidden="1"/>
    <col min="1796" max="1796" width="9.7109375" style="103" hidden="1"/>
    <col min="1797" max="1797" width="12.28515625" style="103" hidden="1"/>
    <col min="1798" max="1798" width="9.28515625" style="103" hidden="1"/>
    <col min="1799" max="1799" width="8.28515625" style="103" hidden="1"/>
    <col min="1800" max="1800" width="9.140625" style="103" hidden="1"/>
    <col min="1801" max="1801" width="14" style="103" hidden="1"/>
    <col min="1802" max="1802" width="17.7109375" style="103" hidden="1"/>
    <col min="1803" max="2048" width="12.28515625" style="103" hidden="1"/>
    <col min="2049" max="2049" width="53.7109375" style="103" hidden="1"/>
    <col min="2050" max="2050" width="12.28515625" style="103" hidden="1"/>
    <col min="2051" max="2051" width="10.5703125" style="103" hidden="1"/>
    <col min="2052" max="2052" width="9.7109375" style="103" hidden="1"/>
    <col min="2053" max="2053" width="12.28515625" style="103" hidden="1"/>
    <col min="2054" max="2054" width="9.28515625" style="103" hidden="1"/>
    <col min="2055" max="2055" width="8.28515625" style="103" hidden="1"/>
    <col min="2056" max="2056" width="9.140625" style="103" hidden="1"/>
    <col min="2057" max="2057" width="14" style="103" hidden="1"/>
    <col min="2058" max="2058" width="17.7109375" style="103" hidden="1"/>
    <col min="2059" max="2304" width="12.28515625" style="103" hidden="1"/>
    <col min="2305" max="2305" width="53.7109375" style="103" hidden="1"/>
    <col min="2306" max="2306" width="12.28515625" style="103" hidden="1"/>
    <col min="2307" max="2307" width="10.5703125" style="103" hidden="1"/>
    <col min="2308" max="2308" width="9.7109375" style="103" hidden="1"/>
    <col min="2309" max="2309" width="12.28515625" style="103" hidden="1"/>
    <col min="2310" max="2310" width="9.28515625" style="103" hidden="1"/>
    <col min="2311" max="2311" width="8.28515625" style="103" hidden="1"/>
    <col min="2312" max="2312" width="9.140625" style="103" hidden="1"/>
    <col min="2313" max="2313" width="14" style="103" hidden="1"/>
    <col min="2314" max="2314" width="17.7109375" style="103" hidden="1"/>
    <col min="2315" max="2560" width="12.28515625" style="103" hidden="1"/>
    <col min="2561" max="2561" width="53.7109375" style="103" hidden="1"/>
    <col min="2562" max="2562" width="12.28515625" style="103" hidden="1"/>
    <col min="2563" max="2563" width="10.5703125" style="103" hidden="1"/>
    <col min="2564" max="2564" width="9.7109375" style="103" hidden="1"/>
    <col min="2565" max="2565" width="12.28515625" style="103" hidden="1"/>
    <col min="2566" max="2566" width="9.28515625" style="103" hidden="1"/>
    <col min="2567" max="2567" width="8.28515625" style="103" hidden="1"/>
    <col min="2568" max="2568" width="9.140625" style="103" hidden="1"/>
    <col min="2569" max="2569" width="14" style="103" hidden="1"/>
    <col min="2570" max="2570" width="17.7109375" style="103" hidden="1"/>
    <col min="2571" max="2816" width="12.28515625" style="103" hidden="1"/>
    <col min="2817" max="2817" width="53.7109375" style="103" hidden="1"/>
    <col min="2818" max="2818" width="12.28515625" style="103" hidden="1"/>
    <col min="2819" max="2819" width="10.5703125" style="103" hidden="1"/>
    <col min="2820" max="2820" width="9.7109375" style="103" hidden="1"/>
    <col min="2821" max="2821" width="12.28515625" style="103" hidden="1"/>
    <col min="2822" max="2822" width="9.28515625" style="103" hidden="1"/>
    <col min="2823" max="2823" width="8.28515625" style="103" hidden="1"/>
    <col min="2824" max="2824" width="9.140625" style="103" hidden="1"/>
    <col min="2825" max="2825" width="14" style="103" hidden="1"/>
    <col min="2826" max="2826" width="17.7109375" style="103" hidden="1"/>
    <col min="2827" max="3072" width="12.28515625" style="103" hidden="1"/>
    <col min="3073" max="3073" width="53.7109375" style="103" hidden="1"/>
    <col min="3074" max="3074" width="12.28515625" style="103" hidden="1"/>
    <col min="3075" max="3075" width="10.5703125" style="103" hidden="1"/>
    <col min="3076" max="3076" width="9.7109375" style="103" hidden="1"/>
    <col min="3077" max="3077" width="12.28515625" style="103" hidden="1"/>
    <col min="3078" max="3078" width="9.28515625" style="103" hidden="1"/>
    <col min="3079" max="3079" width="8.28515625" style="103" hidden="1"/>
    <col min="3080" max="3080" width="9.140625" style="103" hidden="1"/>
    <col min="3081" max="3081" width="14" style="103" hidden="1"/>
    <col min="3082" max="3082" width="17.7109375" style="103" hidden="1"/>
    <col min="3083" max="3328" width="12.28515625" style="103" hidden="1"/>
    <col min="3329" max="3329" width="53.7109375" style="103" hidden="1"/>
    <col min="3330" max="3330" width="12.28515625" style="103" hidden="1"/>
    <col min="3331" max="3331" width="10.5703125" style="103" hidden="1"/>
    <col min="3332" max="3332" width="9.7109375" style="103" hidden="1"/>
    <col min="3333" max="3333" width="12.28515625" style="103" hidden="1"/>
    <col min="3334" max="3334" width="9.28515625" style="103" hidden="1"/>
    <col min="3335" max="3335" width="8.28515625" style="103" hidden="1"/>
    <col min="3336" max="3336" width="9.140625" style="103" hidden="1"/>
    <col min="3337" max="3337" width="14" style="103" hidden="1"/>
    <col min="3338" max="3338" width="17.7109375" style="103" hidden="1"/>
    <col min="3339" max="3584" width="12.28515625" style="103" hidden="1"/>
    <col min="3585" max="3585" width="53.7109375" style="103" hidden="1"/>
    <col min="3586" max="3586" width="12.28515625" style="103" hidden="1"/>
    <col min="3587" max="3587" width="10.5703125" style="103" hidden="1"/>
    <col min="3588" max="3588" width="9.7109375" style="103" hidden="1"/>
    <col min="3589" max="3589" width="12.28515625" style="103" hidden="1"/>
    <col min="3590" max="3590" width="9.28515625" style="103" hidden="1"/>
    <col min="3591" max="3591" width="8.28515625" style="103" hidden="1"/>
    <col min="3592" max="3592" width="9.140625" style="103" hidden="1"/>
    <col min="3593" max="3593" width="14" style="103" hidden="1"/>
    <col min="3594" max="3594" width="17.7109375" style="103" hidden="1"/>
    <col min="3595" max="3840" width="12.28515625" style="103" hidden="1"/>
    <col min="3841" max="3841" width="53.7109375" style="103" hidden="1"/>
    <col min="3842" max="3842" width="12.28515625" style="103" hidden="1"/>
    <col min="3843" max="3843" width="10.5703125" style="103" hidden="1"/>
    <col min="3844" max="3844" width="9.7109375" style="103" hidden="1"/>
    <col min="3845" max="3845" width="12.28515625" style="103" hidden="1"/>
    <col min="3846" max="3846" width="9.28515625" style="103" hidden="1"/>
    <col min="3847" max="3847" width="8.28515625" style="103" hidden="1"/>
    <col min="3848" max="3848" width="9.140625" style="103" hidden="1"/>
    <col min="3849" max="3849" width="14" style="103" hidden="1"/>
    <col min="3850" max="3850" width="17.7109375" style="103" hidden="1"/>
    <col min="3851" max="4096" width="12.28515625" style="103" hidden="1"/>
    <col min="4097" max="4097" width="53.7109375" style="103" hidden="1"/>
    <col min="4098" max="4098" width="12.28515625" style="103" hidden="1"/>
    <col min="4099" max="4099" width="10.5703125" style="103" hidden="1"/>
    <col min="4100" max="4100" width="9.7109375" style="103" hidden="1"/>
    <col min="4101" max="4101" width="12.28515625" style="103" hidden="1"/>
    <col min="4102" max="4102" width="9.28515625" style="103" hidden="1"/>
    <col min="4103" max="4103" width="8.28515625" style="103" hidden="1"/>
    <col min="4104" max="4104" width="9.140625" style="103" hidden="1"/>
    <col min="4105" max="4105" width="14" style="103" hidden="1"/>
    <col min="4106" max="4106" width="17.7109375" style="103" hidden="1"/>
    <col min="4107" max="4352" width="12.28515625" style="103" hidden="1"/>
    <col min="4353" max="4353" width="53.7109375" style="103" hidden="1"/>
    <col min="4354" max="4354" width="12.28515625" style="103" hidden="1"/>
    <col min="4355" max="4355" width="10.5703125" style="103" hidden="1"/>
    <col min="4356" max="4356" width="9.7109375" style="103" hidden="1"/>
    <col min="4357" max="4357" width="12.28515625" style="103" hidden="1"/>
    <col min="4358" max="4358" width="9.28515625" style="103" hidden="1"/>
    <col min="4359" max="4359" width="8.28515625" style="103" hidden="1"/>
    <col min="4360" max="4360" width="9.140625" style="103" hidden="1"/>
    <col min="4361" max="4361" width="14" style="103" hidden="1"/>
    <col min="4362" max="4362" width="17.7109375" style="103" hidden="1"/>
    <col min="4363" max="4608" width="12.28515625" style="103" hidden="1"/>
    <col min="4609" max="4609" width="53.7109375" style="103" hidden="1"/>
    <col min="4610" max="4610" width="12.28515625" style="103" hidden="1"/>
    <col min="4611" max="4611" width="10.5703125" style="103" hidden="1"/>
    <col min="4612" max="4612" width="9.7109375" style="103" hidden="1"/>
    <col min="4613" max="4613" width="12.28515625" style="103" hidden="1"/>
    <col min="4614" max="4614" width="9.28515625" style="103" hidden="1"/>
    <col min="4615" max="4615" width="8.28515625" style="103" hidden="1"/>
    <col min="4616" max="4616" width="9.140625" style="103" hidden="1"/>
    <col min="4617" max="4617" width="14" style="103" hidden="1"/>
    <col min="4618" max="4618" width="17.7109375" style="103" hidden="1"/>
    <col min="4619" max="4864" width="12.28515625" style="103" hidden="1"/>
    <col min="4865" max="4865" width="53.7109375" style="103" hidden="1"/>
    <col min="4866" max="4866" width="12.28515625" style="103" hidden="1"/>
    <col min="4867" max="4867" width="10.5703125" style="103" hidden="1"/>
    <col min="4868" max="4868" width="9.7109375" style="103" hidden="1"/>
    <col min="4869" max="4869" width="12.28515625" style="103" hidden="1"/>
    <col min="4870" max="4870" width="9.28515625" style="103" hidden="1"/>
    <col min="4871" max="4871" width="8.28515625" style="103" hidden="1"/>
    <col min="4872" max="4872" width="9.140625" style="103" hidden="1"/>
    <col min="4873" max="4873" width="14" style="103" hidden="1"/>
    <col min="4874" max="4874" width="17.7109375" style="103" hidden="1"/>
    <col min="4875" max="5120" width="12.28515625" style="103" hidden="1"/>
    <col min="5121" max="5121" width="53.7109375" style="103" hidden="1"/>
    <col min="5122" max="5122" width="12.28515625" style="103" hidden="1"/>
    <col min="5123" max="5123" width="10.5703125" style="103" hidden="1"/>
    <col min="5124" max="5124" width="9.7109375" style="103" hidden="1"/>
    <col min="5125" max="5125" width="12.28515625" style="103" hidden="1"/>
    <col min="5126" max="5126" width="9.28515625" style="103" hidden="1"/>
    <col min="5127" max="5127" width="8.28515625" style="103" hidden="1"/>
    <col min="5128" max="5128" width="9.140625" style="103" hidden="1"/>
    <col min="5129" max="5129" width="14" style="103" hidden="1"/>
    <col min="5130" max="5130" width="17.7109375" style="103" hidden="1"/>
    <col min="5131" max="5376" width="12.28515625" style="103" hidden="1"/>
    <col min="5377" max="5377" width="53.7109375" style="103" hidden="1"/>
    <col min="5378" max="5378" width="12.28515625" style="103" hidden="1"/>
    <col min="5379" max="5379" width="10.5703125" style="103" hidden="1"/>
    <col min="5380" max="5380" width="9.7109375" style="103" hidden="1"/>
    <col min="5381" max="5381" width="12.28515625" style="103" hidden="1"/>
    <col min="5382" max="5382" width="9.28515625" style="103" hidden="1"/>
    <col min="5383" max="5383" width="8.28515625" style="103" hidden="1"/>
    <col min="5384" max="5384" width="9.140625" style="103" hidden="1"/>
    <col min="5385" max="5385" width="14" style="103" hidden="1"/>
    <col min="5386" max="5386" width="17.7109375" style="103" hidden="1"/>
    <col min="5387" max="5632" width="12.28515625" style="103" hidden="1"/>
    <col min="5633" max="5633" width="53.7109375" style="103" hidden="1"/>
    <col min="5634" max="5634" width="12.28515625" style="103" hidden="1"/>
    <col min="5635" max="5635" width="10.5703125" style="103" hidden="1"/>
    <col min="5636" max="5636" width="9.7109375" style="103" hidden="1"/>
    <col min="5637" max="5637" width="12.28515625" style="103" hidden="1"/>
    <col min="5638" max="5638" width="9.28515625" style="103" hidden="1"/>
    <col min="5639" max="5639" width="8.28515625" style="103" hidden="1"/>
    <col min="5640" max="5640" width="9.140625" style="103" hidden="1"/>
    <col min="5641" max="5641" width="14" style="103" hidden="1"/>
    <col min="5642" max="5642" width="17.7109375" style="103" hidden="1"/>
    <col min="5643" max="5888" width="12.28515625" style="103" hidden="1"/>
    <col min="5889" max="5889" width="53.7109375" style="103" hidden="1"/>
    <col min="5890" max="5890" width="12.28515625" style="103" hidden="1"/>
    <col min="5891" max="5891" width="10.5703125" style="103" hidden="1"/>
    <col min="5892" max="5892" width="9.7109375" style="103" hidden="1"/>
    <col min="5893" max="5893" width="12.28515625" style="103" hidden="1"/>
    <col min="5894" max="5894" width="9.28515625" style="103" hidden="1"/>
    <col min="5895" max="5895" width="8.28515625" style="103" hidden="1"/>
    <col min="5896" max="5896" width="9.140625" style="103" hidden="1"/>
    <col min="5897" max="5897" width="14" style="103" hidden="1"/>
    <col min="5898" max="5898" width="17.7109375" style="103" hidden="1"/>
    <col min="5899" max="6144" width="12.28515625" style="103" hidden="1"/>
    <col min="6145" max="6145" width="53.7109375" style="103" hidden="1"/>
    <col min="6146" max="6146" width="12.28515625" style="103" hidden="1"/>
    <col min="6147" max="6147" width="10.5703125" style="103" hidden="1"/>
    <col min="6148" max="6148" width="9.7109375" style="103" hidden="1"/>
    <col min="6149" max="6149" width="12.28515625" style="103" hidden="1"/>
    <col min="6150" max="6150" width="9.28515625" style="103" hidden="1"/>
    <col min="6151" max="6151" width="8.28515625" style="103" hidden="1"/>
    <col min="6152" max="6152" width="9.140625" style="103" hidden="1"/>
    <col min="6153" max="6153" width="14" style="103" hidden="1"/>
    <col min="6154" max="6154" width="17.7109375" style="103" hidden="1"/>
    <col min="6155" max="6400" width="12.28515625" style="103" hidden="1"/>
    <col min="6401" max="6401" width="53.7109375" style="103" hidden="1"/>
    <col min="6402" max="6402" width="12.28515625" style="103" hidden="1"/>
    <col min="6403" max="6403" width="10.5703125" style="103" hidden="1"/>
    <col min="6404" max="6404" width="9.7109375" style="103" hidden="1"/>
    <col min="6405" max="6405" width="12.28515625" style="103" hidden="1"/>
    <col min="6406" max="6406" width="9.28515625" style="103" hidden="1"/>
    <col min="6407" max="6407" width="8.28515625" style="103" hidden="1"/>
    <col min="6408" max="6408" width="9.140625" style="103" hidden="1"/>
    <col min="6409" max="6409" width="14" style="103" hidden="1"/>
    <col min="6410" max="6410" width="17.7109375" style="103" hidden="1"/>
    <col min="6411" max="6656" width="12.28515625" style="103" hidden="1"/>
    <col min="6657" max="6657" width="53.7109375" style="103" hidden="1"/>
    <col min="6658" max="6658" width="12.28515625" style="103" hidden="1"/>
    <col min="6659" max="6659" width="10.5703125" style="103" hidden="1"/>
    <col min="6660" max="6660" width="9.7109375" style="103" hidden="1"/>
    <col min="6661" max="6661" width="12.28515625" style="103" hidden="1"/>
    <col min="6662" max="6662" width="9.28515625" style="103" hidden="1"/>
    <col min="6663" max="6663" width="8.28515625" style="103" hidden="1"/>
    <col min="6664" max="6664" width="9.140625" style="103" hidden="1"/>
    <col min="6665" max="6665" width="14" style="103" hidden="1"/>
    <col min="6666" max="6666" width="17.7109375" style="103" hidden="1"/>
    <col min="6667" max="6912" width="12.28515625" style="103" hidden="1"/>
    <col min="6913" max="6913" width="53.7109375" style="103" hidden="1"/>
    <col min="6914" max="6914" width="12.28515625" style="103" hidden="1"/>
    <col min="6915" max="6915" width="10.5703125" style="103" hidden="1"/>
    <col min="6916" max="6916" width="9.7109375" style="103" hidden="1"/>
    <col min="6917" max="6917" width="12.28515625" style="103" hidden="1"/>
    <col min="6918" max="6918" width="9.28515625" style="103" hidden="1"/>
    <col min="6919" max="6919" width="8.28515625" style="103" hidden="1"/>
    <col min="6920" max="6920" width="9.140625" style="103" hidden="1"/>
    <col min="6921" max="6921" width="14" style="103" hidden="1"/>
    <col min="6922" max="6922" width="17.7109375" style="103" hidden="1"/>
    <col min="6923" max="7168" width="12.28515625" style="103" hidden="1"/>
    <col min="7169" max="7169" width="53.7109375" style="103" hidden="1"/>
    <col min="7170" max="7170" width="12.28515625" style="103" hidden="1"/>
    <col min="7171" max="7171" width="10.5703125" style="103" hidden="1"/>
    <col min="7172" max="7172" width="9.7109375" style="103" hidden="1"/>
    <col min="7173" max="7173" width="12.28515625" style="103" hidden="1"/>
    <col min="7174" max="7174" width="9.28515625" style="103" hidden="1"/>
    <col min="7175" max="7175" width="8.28515625" style="103" hidden="1"/>
    <col min="7176" max="7176" width="9.140625" style="103" hidden="1"/>
    <col min="7177" max="7177" width="14" style="103" hidden="1"/>
    <col min="7178" max="7178" width="17.7109375" style="103" hidden="1"/>
    <col min="7179" max="7424" width="12.28515625" style="103" hidden="1"/>
    <col min="7425" max="7425" width="53.7109375" style="103" hidden="1"/>
    <col min="7426" max="7426" width="12.28515625" style="103" hidden="1"/>
    <col min="7427" max="7427" width="10.5703125" style="103" hidden="1"/>
    <col min="7428" max="7428" width="9.7109375" style="103" hidden="1"/>
    <col min="7429" max="7429" width="12.28515625" style="103" hidden="1"/>
    <col min="7430" max="7430" width="9.28515625" style="103" hidden="1"/>
    <col min="7431" max="7431" width="8.28515625" style="103" hidden="1"/>
    <col min="7432" max="7432" width="9.140625" style="103" hidden="1"/>
    <col min="7433" max="7433" width="14" style="103" hidden="1"/>
    <col min="7434" max="7434" width="17.7109375" style="103" hidden="1"/>
    <col min="7435" max="7680" width="12.28515625" style="103" hidden="1"/>
    <col min="7681" max="7681" width="53.7109375" style="103" hidden="1"/>
    <col min="7682" max="7682" width="12.28515625" style="103" hidden="1"/>
    <col min="7683" max="7683" width="10.5703125" style="103" hidden="1"/>
    <col min="7684" max="7684" width="9.7109375" style="103" hidden="1"/>
    <col min="7685" max="7685" width="12.28515625" style="103" hidden="1"/>
    <col min="7686" max="7686" width="9.28515625" style="103" hidden="1"/>
    <col min="7687" max="7687" width="8.28515625" style="103" hidden="1"/>
    <col min="7688" max="7688" width="9.140625" style="103" hidden="1"/>
    <col min="7689" max="7689" width="14" style="103" hidden="1"/>
    <col min="7690" max="7690" width="17.7109375" style="103" hidden="1"/>
    <col min="7691" max="7936" width="12.28515625" style="103" hidden="1"/>
    <col min="7937" max="7937" width="53.7109375" style="103" hidden="1"/>
    <col min="7938" max="7938" width="12.28515625" style="103" hidden="1"/>
    <col min="7939" max="7939" width="10.5703125" style="103" hidden="1"/>
    <col min="7940" max="7940" width="9.7109375" style="103" hidden="1"/>
    <col min="7941" max="7941" width="12.28515625" style="103" hidden="1"/>
    <col min="7942" max="7942" width="9.28515625" style="103" hidden="1"/>
    <col min="7943" max="7943" width="8.28515625" style="103" hidden="1"/>
    <col min="7944" max="7944" width="9.140625" style="103" hidden="1"/>
    <col min="7945" max="7945" width="14" style="103" hidden="1"/>
    <col min="7946" max="7946" width="17.7109375" style="103" hidden="1"/>
    <col min="7947" max="8192" width="12.28515625" style="103" hidden="1"/>
    <col min="8193" max="8193" width="53.7109375" style="103" hidden="1"/>
    <col min="8194" max="8194" width="12.28515625" style="103" hidden="1"/>
    <col min="8195" max="8195" width="10.5703125" style="103" hidden="1"/>
    <col min="8196" max="8196" width="9.7109375" style="103" hidden="1"/>
    <col min="8197" max="8197" width="12.28515625" style="103" hidden="1"/>
    <col min="8198" max="8198" width="9.28515625" style="103" hidden="1"/>
    <col min="8199" max="8199" width="8.28515625" style="103" hidden="1"/>
    <col min="8200" max="8200" width="9.140625" style="103" hidden="1"/>
    <col min="8201" max="8201" width="14" style="103" hidden="1"/>
    <col min="8202" max="8202" width="17.7109375" style="103" hidden="1"/>
    <col min="8203" max="8448" width="12.28515625" style="103" hidden="1"/>
    <col min="8449" max="8449" width="53.7109375" style="103" hidden="1"/>
    <col min="8450" max="8450" width="12.28515625" style="103" hidden="1"/>
    <col min="8451" max="8451" width="10.5703125" style="103" hidden="1"/>
    <col min="8452" max="8452" width="9.7109375" style="103" hidden="1"/>
    <col min="8453" max="8453" width="12.28515625" style="103" hidden="1"/>
    <col min="8454" max="8454" width="9.28515625" style="103" hidden="1"/>
    <col min="8455" max="8455" width="8.28515625" style="103" hidden="1"/>
    <col min="8456" max="8456" width="9.140625" style="103" hidden="1"/>
    <col min="8457" max="8457" width="14" style="103" hidden="1"/>
    <col min="8458" max="8458" width="17.7109375" style="103" hidden="1"/>
    <col min="8459" max="8704" width="12.28515625" style="103" hidden="1"/>
    <col min="8705" max="8705" width="53.7109375" style="103" hidden="1"/>
    <col min="8706" max="8706" width="12.28515625" style="103" hidden="1"/>
    <col min="8707" max="8707" width="10.5703125" style="103" hidden="1"/>
    <col min="8708" max="8708" width="9.7109375" style="103" hidden="1"/>
    <col min="8709" max="8709" width="12.28515625" style="103" hidden="1"/>
    <col min="8710" max="8710" width="9.28515625" style="103" hidden="1"/>
    <col min="8711" max="8711" width="8.28515625" style="103" hidden="1"/>
    <col min="8712" max="8712" width="9.140625" style="103" hidden="1"/>
    <col min="8713" max="8713" width="14" style="103" hidden="1"/>
    <col min="8714" max="8714" width="17.7109375" style="103" hidden="1"/>
    <col min="8715" max="8960" width="12.28515625" style="103" hidden="1"/>
    <col min="8961" max="8961" width="53.7109375" style="103" hidden="1"/>
    <col min="8962" max="8962" width="12.28515625" style="103" hidden="1"/>
    <col min="8963" max="8963" width="10.5703125" style="103" hidden="1"/>
    <col min="8964" max="8964" width="9.7109375" style="103" hidden="1"/>
    <col min="8965" max="8965" width="12.28515625" style="103" hidden="1"/>
    <col min="8966" max="8966" width="9.28515625" style="103" hidden="1"/>
    <col min="8967" max="8967" width="8.28515625" style="103" hidden="1"/>
    <col min="8968" max="8968" width="9.140625" style="103" hidden="1"/>
    <col min="8969" max="8969" width="14" style="103" hidden="1"/>
    <col min="8970" max="8970" width="17.7109375" style="103" hidden="1"/>
    <col min="8971" max="9216" width="12.28515625" style="103" hidden="1"/>
    <col min="9217" max="9217" width="53.7109375" style="103" hidden="1"/>
    <col min="9218" max="9218" width="12.28515625" style="103" hidden="1"/>
    <col min="9219" max="9219" width="10.5703125" style="103" hidden="1"/>
    <col min="9220" max="9220" width="9.7109375" style="103" hidden="1"/>
    <col min="9221" max="9221" width="12.28515625" style="103" hidden="1"/>
    <col min="9222" max="9222" width="9.28515625" style="103" hidden="1"/>
    <col min="9223" max="9223" width="8.28515625" style="103" hidden="1"/>
    <col min="9224" max="9224" width="9.140625" style="103" hidden="1"/>
    <col min="9225" max="9225" width="14" style="103" hidden="1"/>
    <col min="9226" max="9226" width="17.7109375" style="103" hidden="1"/>
    <col min="9227" max="9472" width="12.28515625" style="103" hidden="1"/>
    <col min="9473" max="9473" width="53.7109375" style="103" hidden="1"/>
    <col min="9474" max="9474" width="12.28515625" style="103" hidden="1"/>
    <col min="9475" max="9475" width="10.5703125" style="103" hidden="1"/>
    <col min="9476" max="9476" width="9.7109375" style="103" hidden="1"/>
    <col min="9477" max="9477" width="12.28515625" style="103" hidden="1"/>
    <col min="9478" max="9478" width="9.28515625" style="103" hidden="1"/>
    <col min="9479" max="9479" width="8.28515625" style="103" hidden="1"/>
    <col min="9480" max="9480" width="9.140625" style="103" hidden="1"/>
    <col min="9481" max="9481" width="14" style="103" hidden="1"/>
    <col min="9482" max="9482" width="17.7109375" style="103" hidden="1"/>
    <col min="9483" max="9728" width="12.28515625" style="103" hidden="1"/>
    <col min="9729" max="9729" width="53.7109375" style="103" hidden="1"/>
    <col min="9730" max="9730" width="12.28515625" style="103" hidden="1"/>
    <col min="9731" max="9731" width="10.5703125" style="103" hidden="1"/>
    <col min="9732" max="9732" width="9.7109375" style="103" hidden="1"/>
    <col min="9733" max="9733" width="12.28515625" style="103" hidden="1"/>
    <col min="9734" max="9734" width="9.28515625" style="103" hidden="1"/>
    <col min="9735" max="9735" width="8.28515625" style="103" hidden="1"/>
    <col min="9736" max="9736" width="9.140625" style="103" hidden="1"/>
    <col min="9737" max="9737" width="14" style="103" hidden="1"/>
    <col min="9738" max="9738" width="17.7109375" style="103" hidden="1"/>
    <col min="9739" max="9984" width="12.28515625" style="103" hidden="1"/>
    <col min="9985" max="9985" width="53.7109375" style="103" hidden="1"/>
    <col min="9986" max="9986" width="12.28515625" style="103" hidden="1"/>
    <col min="9987" max="9987" width="10.5703125" style="103" hidden="1"/>
    <col min="9988" max="9988" width="9.7109375" style="103" hidden="1"/>
    <col min="9989" max="9989" width="12.28515625" style="103" hidden="1"/>
    <col min="9990" max="9990" width="9.28515625" style="103" hidden="1"/>
    <col min="9991" max="9991" width="8.28515625" style="103" hidden="1"/>
    <col min="9992" max="9992" width="9.140625" style="103" hidden="1"/>
    <col min="9993" max="9993" width="14" style="103" hidden="1"/>
    <col min="9994" max="9994" width="17.7109375" style="103" hidden="1"/>
    <col min="9995" max="10240" width="12.28515625" style="103" hidden="1"/>
    <col min="10241" max="10241" width="53.7109375" style="103" hidden="1"/>
    <col min="10242" max="10242" width="12.28515625" style="103" hidden="1"/>
    <col min="10243" max="10243" width="10.5703125" style="103" hidden="1"/>
    <col min="10244" max="10244" width="9.7109375" style="103" hidden="1"/>
    <col min="10245" max="10245" width="12.28515625" style="103" hidden="1"/>
    <col min="10246" max="10246" width="9.28515625" style="103" hidden="1"/>
    <col min="10247" max="10247" width="8.28515625" style="103" hidden="1"/>
    <col min="10248" max="10248" width="9.140625" style="103" hidden="1"/>
    <col min="10249" max="10249" width="14" style="103" hidden="1"/>
    <col min="10250" max="10250" width="17.7109375" style="103" hidden="1"/>
    <col min="10251" max="10496" width="12.28515625" style="103" hidden="1"/>
    <col min="10497" max="10497" width="53.7109375" style="103" hidden="1"/>
    <col min="10498" max="10498" width="12.28515625" style="103" hidden="1"/>
    <col min="10499" max="10499" width="10.5703125" style="103" hidden="1"/>
    <col min="10500" max="10500" width="9.7109375" style="103" hidden="1"/>
    <col min="10501" max="10501" width="12.28515625" style="103" hidden="1"/>
    <col min="10502" max="10502" width="9.28515625" style="103" hidden="1"/>
    <col min="10503" max="10503" width="8.28515625" style="103" hidden="1"/>
    <col min="10504" max="10504" width="9.140625" style="103" hidden="1"/>
    <col min="10505" max="10505" width="14" style="103" hidden="1"/>
    <col min="10506" max="10506" width="17.7109375" style="103" hidden="1"/>
    <col min="10507" max="10752" width="12.28515625" style="103" hidden="1"/>
    <col min="10753" max="10753" width="53.7109375" style="103" hidden="1"/>
    <col min="10754" max="10754" width="12.28515625" style="103" hidden="1"/>
    <col min="10755" max="10755" width="10.5703125" style="103" hidden="1"/>
    <col min="10756" max="10756" width="9.7109375" style="103" hidden="1"/>
    <col min="10757" max="10757" width="12.28515625" style="103" hidden="1"/>
    <col min="10758" max="10758" width="9.28515625" style="103" hidden="1"/>
    <col min="10759" max="10759" width="8.28515625" style="103" hidden="1"/>
    <col min="10760" max="10760" width="9.140625" style="103" hidden="1"/>
    <col min="10761" max="10761" width="14" style="103" hidden="1"/>
    <col min="10762" max="10762" width="17.7109375" style="103" hidden="1"/>
    <col min="10763" max="11008" width="12.28515625" style="103" hidden="1"/>
    <col min="11009" max="11009" width="53.7109375" style="103" hidden="1"/>
    <col min="11010" max="11010" width="12.28515625" style="103" hidden="1"/>
    <col min="11011" max="11011" width="10.5703125" style="103" hidden="1"/>
    <col min="11012" max="11012" width="9.7109375" style="103" hidden="1"/>
    <col min="11013" max="11013" width="12.28515625" style="103" hidden="1"/>
    <col min="11014" max="11014" width="9.28515625" style="103" hidden="1"/>
    <col min="11015" max="11015" width="8.28515625" style="103" hidden="1"/>
    <col min="11016" max="11016" width="9.140625" style="103" hidden="1"/>
    <col min="11017" max="11017" width="14" style="103" hidden="1"/>
    <col min="11018" max="11018" width="17.7109375" style="103" hidden="1"/>
    <col min="11019" max="11264" width="12.28515625" style="103" hidden="1"/>
    <col min="11265" max="11265" width="53.7109375" style="103" hidden="1"/>
    <col min="11266" max="11266" width="12.28515625" style="103" hidden="1"/>
    <col min="11267" max="11267" width="10.5703125" style="103" hidden="1"/>
    <col min="11268" max="11268" width="9.7109375" style="103" hidden="1"/>
    <col min="11269" max="11269" width="12.28515625" style="103" hidden="1"/>
    <col min="11270" max="11270" width="9.28515625" style="103" hidden="1"/>
    <col min="11271" max="11271" width="8.28515625" style="103" hidden="1"/>
    <col min="11272" max="11272" width="9.140625" style="103" hidden="1"/>
    <col min="11273" max="11273" width="14" style="103" hidden="1"/>
    <col min="11274" max="11274" width="17.7109375" style="103" hidden="1"/>
    <col min="11275" max="11520" width="12.28515625" style="103" hidden="1"/>
    <col min="11521" max="11521" width="53.7109375" style="103" hidden="1"/>
    <col min="11522" max="11522" width="12.28515625" style="103" hidden="1"/>
    <col min="11523" max="11523" width="10.5703125" style="103" hidden="1"/>
    <col min="11524" max="11524" width="9.7109375" style="103" hidden="1"/>
    <col min="11525" max="11525" width="12.28515625" style="103" hidden="1"/>
    <col min="11526" max="11526" width="9.28515625" style="103" hidden="1"/>
    <col min="11527" max="11527" width="8.28515625" style="103" hidden="1"/>
    <col min="11528" max="11528" width="9.140625" style="103" hidden="1"/>
    <col min="11529" max="11529" width="14" style="103" hidden="1"/>
    <col min="11530" max="11530" width="17.7109375" style="103" hidden="1"/>
    <col min="11531" max="11776" width="12.28515625" style="103" hidden="1"/>
    <col min="11777" max="11777" width="53.7109375" style="103" hidden="1"/>
    <col min="11778" max="11778" width="12.28515625" style="103" hidden="1"/>
    <col min="11779" max="11779" width="10.5703125" style="103" hidden="1"/>
    <col min="11780" max="11780" width="9.7109375" style="103" hidden="1"/>
    <col min="11781" max="11781" width="12.28515625" style="103" hidden="1"/>
    <col min="11782" max="11782" width="9.28515625" style="103" hidden="1"/>
    <col min="11783" max="11783" width="8.28515625" style="103" hidden="1"/>
    <col min="11784" max="11784" width="9.140625" style="103" hidden="1"/>
    <col min="11785" max="11785" width="14" style="103" hidden="1"/>
    <col min="11786" max="11786" width="17.7109375" style="103" hidden="1"/>
    <col min="11787" max="12032" width="12.28515625" style="103" hidden="1"/>
    <col min="12033" max="12033" width="53.7109375" style="103" hidden="1"/>
    <col min="12034" max="12034" width="12.28515625" style="103" hidden="1"/>
    <col min="12035" max="12035" width="10.5703125" style="103" hidden="1"/>
    <col min="12036" max="12036" width="9.7109375" style="103" hidden="1"/>
    <col min="12037" max="12037" width="12.28515625" style="103" hidden="1"/>
    <col min="12038" max="12038" width="9.28515625" style="103" hidden="1"/>
    <col min="12039" max="12039" width="8.28515625" style="103" hidden="1"/>
    <col min="12040" max="12040" width="9.140625" style="103" hidden="1"/>
    <col min="12041" max="12041" width="14" style="103" hidden="1"/>
    <col min="12042" max="12042" width="17.7109375" style="103" hidden="1"/>
    <col min="12043" max="12288" width="12.28515625" style="103" hidden="1"/>
    <col min="12289" max="12289" width="53.7109375" style="103" hidden="1"/>
    <col min="12290" max="12290" width="12.28515625" style="103" hidden="1"/>
    <col min="12291" max="12291" width="10.5703125" style="103" hidden="1"/>
    <col min="12292" max="12292" width="9.7109375" style="103" hidden="1"/>
    <col min="12293" max="12293" width="12.28515625" style="103" hidden="1"/>
    <col min="12294" max="12294" width="9.28515625" style="103" hidden="1"/>
    <col min="12295" max="12295" width="8.28515625" style="103" hidden="1"/>
    <col min="12296" max="12296" width="9.140625" style="103" hidden="1"/>
    <col min="12297" max="12297" width="14" style="103" hidden="1"/>
    <col min="12298" max="12298" width="17.7109375" style="103" hidden="1"/>
    <col min="12299" max="12544" width="12.28515625" style="103" hidden="1"/>
    <col min="12545" max="12545" width="53.7109375" style="103" hidden="1"/>
    <col min="12546" max="12546" width="12.28515625" style="103" hidden="1"/>
    <col min="12547" max="12547" width="10.5703125" style="103" hidden="1"/>
    <col min="12548" max="12548" width="9.7109375" style="103" hidden="1"/>
    <col min="12549" max="12549" width="12.28515625" style="103" hidden="1"/>
    <col min="12550" max="12550" width="9.28515625" style="103" hidden="1"/>
    <col min="12551" max="12551" width="8.28515625" style="103" hidden="1"/>
    <col min="12552" max="12552" width="9.140625" style="103" hidden="1"/>
    <col min="12553" max="12553" width="14" style="103" hidden="1"/>
    <col min="12554" max="12554" width="17.7109375" style="103" hidden="1"/>
    <col min="12555" max="12800" width="12.28515625" style="103" hidden="1"/>
    <col min="12801" max="12801" width="53.7109375" style="103" hidden="1"/>
    <col min="12802" max="12802" width="12.28515625" style="103" hidden="1"/>
    <col min="12803" max="12803" width="10.5703125" style="103" hidden="1"/>
    <col min="12804" max="12804" width="9.7109375" style="103" hidden="1"/>
    <col min="12805" max="12805" width="12.28515625" style="103" hidden="1"/>
    <col min="12806" max="12806" width="9.28515625" style="103" hidden="1"/>
    <col min="12807" max="12807" width="8.28515625" style="103" hidden="1"/>
    <col min="12808" max="12808" width="9.140625" style="103" hidden="1"/>
    <col min="12809" max="12809" width="14" style="103" hidden="1"/>
    <col min="12810" max="12810" width="17.7109375" style="103" hidden="1"/>
    <col min="12811" max="13056" width="12.28515625" style="103" hidden="1"/>
    <col min="13057" max="13057" width="53.7109375" style="103" hidden="1"/>
    <col min="13058" max="13058" width="12.28515625" style="103" hidden="1"/>
    <col min="13059" max="13059" width="10.5703125" style="103" hidden="1"/>
    <col min="13060" max="13060" width="9.7109375" style="103" hidden="1"/>
    <col min="13061" max="13061" width="12.28515625" style="103" hidden="1"/>
    <col min="13062" max="13062" width="9.28515625" style="103" hidden="1"/>
    <col min="13063" max="13063" width="8.28515625" style="103" hidden="1"/>
    <col min="13064" max="13064" width="9.140625" style="103" hidden="1"/>
    <col min="13065" max="13065" width="14" style="103" hidden="1"/>
    <col min="13066" max="13066" width="17.7109375" style="103" hidden="1"/>
    <col min="13067" max="13312" width="12.28515625" style="103" hidden="1"/>
    <col min="13313" max="13313" width="53.7109375" style="103" hidden="1"/>
    <col min="13314" max="13314" width="12.28515625" style="103" hidden="1"/>
    <col min="13315" max="13315" width="10.5703125" style="103" hidden="1"/>
    <col min="13316" max="13316" width="9.7109375" style="103" hidden="1"/>
    <col min="13317" max="13317" width="12.28515625" style="103" hidden="1"/>
    <col min="13318" max="13318" width="9.28515625" style="103" hidden="1"/>
    <col min="13319" max="13319" width="8.28515625" style="103" hidden="1"/>
    <col min="13320" max="13320" width="9.140625" style="103" hidden="1"/>
    <col min="13321" max="13321" width="14" style="103" hidden="1"/>
    <col min="13322" max="13322" width="17.7109375" style="103" hidden="1"/>
    <col min="13323" max="13568" width="12.28515625" style="103" hidden="1"/>
    <col min="13569" max="13569" width="53.7109375" style="103" hidden="1"/>
    <col min="13570" max="13570" width="12.28515625" style="103" hidden="1"/>
    <col min="13571" max="13571" width="10.5703125" style="103" hidden="1"/>
    <col min="13572" max="13572" width="9.7109375" style="103" hidden="1"/>
    <col min="13573" max="13573" width="12.28515625" style="103" hidden="1"/>
    <col min="13574" max="13574" width="9.28515625" style="103" hidden="1"/>
    <col min="13575" max="13575" width="8.28515625" style="103" hidden="1"/>
    <col min="13576" max="13576" width="9.140625" style="103" hidden="1"/>
    <col min="13577" max="13577" width="14" style="103" hidden="1"/>
    <col min="13578" max="13578" width="17.7109375" style="103" hidden="1"/>
    <col min="13579" max="13824" width="12.28515625" style="103" hidden="1"/>
    <col min="13825" max="13825" width="53.7109375" style="103" hidden="1"/>
    <col min="13826" max="13826" width="12.28515625" style="103" hidden="1"/>
    <col min="13827" max="13827" width="10.5703125" style="103" hidden="1"/>
    <col min="13828" max="13828" width="9.7109375" style="103" hidden="1"/>
    <col min="13829" max="13829" width="12.28515625" style="103" hidden="1"/>
    <col min="13830" max="13830" width="9.28515625" style="103" hidden="1"/>
    <col min="13831" max="13831" width="8.28515625" style="103" hidden="1"/>
    <col min="13832" max="13832" width="9.140625" style="103" hidden="1"/>
    <col min="13833" max="13833" width="14" style="103" hidden="1"/>
    <col min="13834" max="13834" width="17.7109375" style="103" hidden="1"/>
    <col min="13835" max="14080" width="12.28515625" style="103" hidden="1"/>
    <col min="14081" max="14081" width="53.7109375" style="103" hidden="1"/>
    <col min="14082" max="14082" width="12.28515625" style="103" hidden="1"/>
    <col min="14083" max="14083" width="10.5703125" style="103" hidden="1"/>
    <col min="14084" max="14084" width="9.7109375" style="103" hidden="1"/>
    <col min="14085" max="14085" width="12.28515625" style="103" hidden="1"/>
    <col min="14086" max="14086" width="9.28515625" style="103" hidden="1"/>
    <col min="14087" max="14087" width="8.28515625" style="103" hidden="1"/>
    <col min="14088" max="14088" width="9.140625" style="103" hidden="1"/>
    <col min="14089" max="14089" width="14" style="103" hidden="1"/>
    <col min="14090" max="14090" width="17.7109375" style="103" hidden="1"/>
    <col min="14091" max="14336" width="12.28515625" style="103" hidden="1"/>
    <col min="14337" max="14337" width="53.7109375" style="103" hidden="1"/>
    <col min="14338" max="14338" width="12.28515625" style="103" hidden="1"/>
    <col min="14339" max="14339" width="10.5703125" style="103" hidden="1"/>
    <col min="14340" max="14340" width="9.7109375" style="103" hidden="1"/>
    <col min="14341" max="14341" width="12.28515625" style="103" hidden="1"/>
    <col min="14342" max="14342" width="9.28515625" style="103" hidden="1"/>
    <col min="14343" max="14343" width="8.28515625" style="103" hidden="1"/>
    <col min="14344" max="14344" width="9.140625" style="103" hidden="1"/>
    <col min="14345" max="14345" width="14" style="103" hidden="1"/>
    <col min="14346" max="14346" width="17.7109375" style="103" hidden="1"/>
    <col min="14347" max="14592" width="12.28515625" style="103" hidden="1"/>
    <col min="14593" max="14593" width="53.7109375" style="103" hidden="1"/>
    <col min="14594" max="14594" width="12.28515625" style="103" hidden="1"/>
    <col min="14595" max="14595" width="10.5703125" style="103" hidden="1"/>
    <col min="14596" max="14596" width="9.7109375" style="103" hidden="1"/>
    <col min="14597" max="14597" width="12.28515625" style="103" hidden="1"/>
    <col min="14598" max="14598" width="9.28515625" style="103" hidden="1"/>
    <col min="14599" max="14599" width="8.28515625" style="103" hidden="1"/>
    <col min="14600" max="14600" width="9.140625" style="103" hidden="1"/>
    <col min="14601" max="14601" width="14" style="103" hidden="1"/>
    <col min="14602" max="14602" width="17.7109375" style="103" hidden="1"/>
    <col min="14603" max="14848" width="12.28515625" style="103" hidden="1"/>
    <col min="14849" max="14849" width="53.7109375" style="103" hidden="1"/>
    <col min="14850" max="14850" width="12.28515625" style="103" hidden="1"/>
    <col min="14851" max="14851" width="10.5703125" style="103" hidden="1"/>
    <col min="14852" max="14852" width="9.7109375" style="103" hidden="1"/>
    <col min="14853" max="14853" width="12.28515625" style="103" hidden="1"/>
    <col min="14854" max="14854" width="9.28515625" style="103" hidden="1"/>
    <col min="14855" max="14855" width="8.28515625" style="103" hidden="1"/>
    <col min="14856" max="14856" width="9.140625" style="103" hidden="1"/>
    <col min="14857" max="14857" width="14" style="103" hidden="1"/>
    <col min="14858" max="14858" width="17.7109375" style="103" hidden="1"/>
    <col min="14859" max="15104" width="12.28515625" style="103" hidden="1"/>
    <col min="15105" max="15105" width="53.7109375" style="103" hidden="1"/>
    <col min="15106" max="15106" width="12.28515625" style="103" hidden="1"/>
    <col min="15107" max="15107" width="10.5703125" style="103" hidden="1"/>
    <col min="15108" max="15108" width="9.7109375" style="103" hidden="1"/>
    <col min="15109" max="15109" width="12.28515625" style="103" hidden="1"/>
    <col min="15110" max="15110" width="9.28515625" style="103" hidden="1"/>
    <col min="15111" max="15111" width="8.28515625" style="103" hidden="1"/>
    <col min="15112" max="15112" width="9.140625" style="103" hidden="1"/>
    <col min="15113" max="15113" width="14" style="103" hidden="1"/>
    <col min="15114" max="15114" width="17.7109375" style="103" hidden="1"/>
    <col min="15115" max="15360" width="12.28515625" style="103" hidden="1"/>
    <col min="15361" max="15361" width="53.7109375" style="103" hidden="1"/>
    <col min="15362" max="15362" width="12.28515625" style="103" hidden="1"/>
    <col min="15363" max="15363" width="10.5703125" style="103" hidden="1"/>
    <col min="15364" max="15364" width="9.7109375" style="103" hidden="1"/>
    <col min="15365" max="15365" width="12.28515625" style="103" hidden="1"/>
    <col min="15366" max="15366" width="9.28515625" style="103" hidden="1"/>
    <col min="15367" max="15367" width="8.28515625" style="103" hidden="1"/>
    <col min="15368" max="15368" width="9.140625" style="103" hidden="1"/>
    <col min="15369" max="15369" width="14" style="103" hidden="1"/>
    <col min="15370" max="15370" width="17.7109375" style="103" hidden="1"/>
    <col min="15371" max="15616" width="12.28515625" style="103" hidden="1"/>
    <col min="15617" max="15617" width="53.7109375" style="103" hidden="1"/>
    <col min="15618" max="15618" width="12.28515625" style="103" hidden="1"/>
    <col min="15619" max="15619" width="10.5703125" style="103" hidden="1"/>
    <col min="15620" max="15620" width="9.7109375" style="103" hidden="1"/>
    <col min="15621" max="15621" width="12.28515625" style="103" hidden="1"/>
    <col min="15622" max="15622" width="9.28515625" style="103" hidden="1"/>
    <col min="15623" max="15623" width="8.28515625" style="103" hidden="1"/>
    <col min="15624" max="15624" width="9.140625" style="103" hidden="1"/>
    <col min="15625" max="15625" width="14" style="103" hidden="1"/>
    <col min="15626" max="15626" width="17.7109375" style="103" hidden="1"/>
    <col min="15627" max="15872" width="12.28515625" style="103" hidden="1"/>
    <col min="15873" max="15873" width="53.7109375" style="103" hidden="1"/>
    <col min="15874" max="15874" width="12.28515625" style="103" hidden="1"/>
    <col min="15875" max="15875" width="10.5703125" style="103" hidden="1"/>
    <col min="15876" max="15876" width="9.7109375" style="103" hidden="1"/>
    <col min="15877" max="15877" width="12.28515625" style="103" hidden="1"/>
    <col min="15878" max="15878" width="9.28515625" style="103" hidden="1"/>
    <col min="15879" max="15879" width="8.28515625" style="103" hidden="1"/>
    <col min="15880" max="15880" width="9.140625" style="103" hidden="1"/>
    <col min="15881" max="15881" width="14" style="103" hidden="1"/>
    <col min="15882" max="15882" width="17.7109375" style="103" hidden="1"/>
    <col min="15883" max="16128" width="12.28515625" style="103" hidden="1"/>
    <col min="16129" max="16129" width="53.7109375" style="103" hidden="1"/>
    <col min="16130" max="16130" width="12.28515625" style="103" hidden="1"/>
    <col min="16131" max="16131" width="10.5703125" style="103" hidden="1"/>
    <col min="16132" max="16132" width="9.7109375" style="103" hidden="1"/>
    <col min="16133" max="16133" width="12.28515625" style="103" hidden="1"/>
    <col min="16134" max="16134" width="9.28515625" style="103" hidden="1"/>
    <col min="16135" max="16135" width="8.28515625" style="103" hidden="1"/>
    <col min="16136" max="16136" width="9.140625" style="103" hidden="1"/>
    <col min="16137" max="16137" width="14" style="103" hidden="1"/>
    <col min="16138" max="16138" width="17.7109375" style="103" hidden="1"/>
    <col min="16139" max="16384" width="12.28515625" style="103" hidden="1"/>
  </cols>
  <sheetData>
    <row r="1" spans="1:248" ht="15.75" x14ac:dyDescent="0.25">
      <c r="A1" s="99"/>
      <c r="B1" s="99"/>
      <c r="C1" s="100"/>
      <c r="D1" s="99"/>
      <c r="E1" s="99"/>
      <c r="F1" s="101"/>
      <c r="G1" s="99"/>
      <c r="H1" s="99"/>
      <c r="I1" s="102"/>
      <c r="J1" s="192" t="s">
        <v>187</v>
      </c>
    </row>
    <row r="2" spans="1:248" ht="25.5" customHeight="1" x14ac:dyDescent="0.3">
      <c r="A2" s="234" t="s">
        <v>137</v>
      </c>
      <c r="B2" s="234"/>
      <c r="C2" s="234"/>
      <c r="D2" s="234"/>
      <c r="E2" s="234"/>
      <c r="F2" s="234"/>
      <c r="G2" s="234"/>
      <c r="H2" s="234"/>
      <c r="I2" s="102"/>
    </row>
    <row r="3" spans="1:248" ht="15.75" x14ac:dyDescent="0.25">
      <c r="A3" s="235" t="s">
        <v>138</v>
      </c>
      <c r="B3" s="235"/>
      <c r="C3" s="235"/>
      <c r="D3" s="235"/>
      <c r="E3" s="235"/>
      <c r="F3" s="235"/>
      <c r="G3" s="235"/>
      <c r="H3" s="235"/>
      <c r="I3" s="102"/>
    </row>
    <row r="4" spans="1:248" ht="8.1" customHeight="1" x14ac:dyDescent="0.3">
      <c r="A4" s="104"/>
      <c r="B4" s="104"/>
      <c r="C4" s="105"/>
      <c r="D4" s="104"/>
      <c r="E4" s="104"/>
      <c r="F4" s="105"/>
      <c r="G4" s="104"/>
      <c r="H4" s="104"/>
      <c r="I4" s="102"/>
    </row>
    <row r="5" spans="1:248" ht="18.75" x14ac:dyDescent="0.3">
      <c r="A5" s="234" t="s">
        <v>139</v>
      </c>
      <c r="B5" s="234"/>
      <c r="C5" s="234"/>
      <c r="D5" s="234"/>
      <c r="E5" s="234"/>
      <c r="F5" s="234"/>
      <c r="G5" s="234"/>
      <c r="H5" s="234"/>
      <c r="I5" s="106"/>
      <c r="J5" s="107"/>
      <c r="K5" s="172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</row>
    <row r="6" spans="1:248" ht="18.75" x14ac:dyDescent="0.3">
      <c r="A6" s="234" t="s">
        <v>140</v>
      </c>
      <c r="B6" s="234"/>
      <c r="C6" s="234"/>
      <c r="D6" s="234"/>
      <c r="E6" s="234"/>
      <c r="F6" s="234"/>
      <c r="G6" s="234"/>
      <c r="H6" s="234"/>
      <c r="I6" s="106"/>
      <c r="J6" s="16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</row>
    <row r="7" spans="1:248" ht="6" customHeight="1" thickBot="1" x14ac:dyDescent="0.25">
      <c r="A7" s="108"/>
      <c r="B7" s="108"/>
      <c r="C7" s="109"/>
      <c r="D7" s="108"/>
      <c r="E7" s="108"/>
      <c r="G7" s="108"/>
      <c r="H7" s="108"/>
      <c r="I7" s="102"/>
      <c r="K7" s="136"/>
      <c r="L7" s="136"/>
    </row>
    <row r="8" spans="1:248" s="3" customFormat="1" ht="16.5" customHeight="1" x14ac:dyDescent="0.2">
      <c r="A8" s="236" t="s">
        <v>141</v>
      </c>
      <c r="B8" s="232" t="s">
        <v>189</v>
      </c>
      <c r="C8" s="232" t="s">
        <v>208</v>
      </c>
      <c r="D8" s="232" t="s">
        <v>142</v>
      </c>
      <c r="E8" s="238" t="s">
        <v>202</v>
      </c>
      <c r="F8" s="238" t="s">
        <v>209</v>
      </c>
      <c r="G8" s="232" t="s">
        <v>142</v>
      </c>
      <c r="H8" s="232" t="s">
        <v>143</v>
      </c>
      <c r="I8" s="111"/>
    </row>
    <row r="9" spans="1:248" s="3" customFormat="1" ht="23.25" customHeight="1" thickBot="1" x14ac:dyDescent="0.25">
      <c r="A9" s="237"/>
      <c r="B9" s="233"/>
      <c r="C9" s="233"/>
      <c r="D9" s="233"/>
      <c r="E9" s="239"/>
      <c r="F9" s="239"/>
      <c r="G9" s="233"/>
      <c r="H9" s="233"/>
      <c r="I9" s="111"/>
    </row>
    <row r="10" spans="1:248" s="10" customFormat="1" ht="12.75" x14ac:dyDescent="0.2">
      <c r="A10" s="8" t="s">
        <v>1</v>
      </c>
      <c r="B10" s="113">
        <v>49084.186866153002</v>
      </c>
      <c r="C10" s="113">
        <f>IF($A10="","",SUM('Situfin serie mensual'!IH2:IM2))</f>
        <v>21128.621263538003</v>
      </c>
      <c r="D10" s="113">
        <f>IFERROR((C10/B10*100),0)</f>
        <v>43.045678481245602</v>
      </c>
      <c r="E10" s="113">
        <v>53219.836912141007</v>
      </c>
      <c r="F10" s="113">
        <f>IF($A10="","",'2'!N10)</f>
        <v>25479.433288959</v>
      </c>
      <c r="G10" s="113">
        <f>IFERROR((F10/E10*100),0)</f>
        <v>47.875819933500011</v>
      </c>
      <c r="H10" s="113">
        <f>IF(C10&lt;&gt;0,F10/C10*100-100," ")</f>
        <v>20.592029982236767</v>
      </c>
      <c r="I10" s="114"/>
    </row>
    <row r="11" spans="1:248" s="10" customFormat="1" ht="6.75" customHeight="1" x14ac:dyDescent="0.2">
      <c r="A11" s="8"/>
      <c r="B11" s="113"/>
      <c r="C11" s="113" t="s">
        <v>144</v>
      </c>
      <c r="D11" s="113"/>
      <c r="E11" s="113"/>
      <c r="F11" s="113" t="str">
        <f>IF($A11="","",'2'!N11)</f>
        <v/>
      </c>
      <c r="G11" s="113"/>
      <c r="H11" s="113"/>
      <c r="I11" s="114"/>
    </row>
    <row r="12" spans="1:248" s="10" customFormat="1" ht="12.75" outlineLevel="1" x14ac:dyDescent="0.2">
      <c r="A12" s="10" t="s">
        <v>93</v>
      </c>
      <c r="B12" s="115">
        <v>32376.951988366</v>
      </c>
      <c r="C12" s="115">
        <f>IF($A12="","",SUM('Situfin serie mensual'!IH4:IM4))</f>
        <v>15428.811943719002</v>
      </c>
      <c r="D12" s="115">
        <f>IFERROR((C12/B12*100),0)</f>
        <v>47.653688800795798</v>
      </c>
      <c r="E12" s="115">
        <v>34466.499746335008</v>
      </c>
      <c r="F12" s="115">
        <f>IF($A12="","",'2'!N12)</f>
        <v>19058.919445432002</v>
      </c>
      <c r="G12" s="115">
        <f>IFERROR((F12/E12*100),0)</f>
        <v>55.296939305415336</v>
      </c>
      <c r="H12" s="115">
        <f>IF(C12&lt;&gt;0,F12/C12*100-100," ")</f>
        <v>23.528107769767729</v>
      </c>
      <c r="I12" s="114"/>
      <c r="L12" s="116"/>
    </row>
    <row r="13" spans="1:248" s="118" customFormat="1" ht="6" customHeight="1" x14ac:dyDescent="0.2">
      <c r="A13" s="13"/>
      <c r="B13" s="117"/>
      <c r="C13" s="117"/>
      <c r="D13" s="117"/>
      <c r="E13" s="202"/>
      <c r="F13" s="202" t="str">
        <f>IF($A13="","",'2'!N13)</f>
        <v/>
      </c>
      <c r="G13" s="117"/>
      <c r="H13" s="117"/>
      <c r="I13" s="114"/>
    </row>
    <row r="14" spans="1:248" s="16" customFormat="1" ht="12.75" outlineLevel="2" x14ac:dyDescent="0.2">
      <c r="A14" s="10" t="s">
        <v>10</v>
      </c>
      <c r="B14" s="115">
        <v>3678.2154902480002</v>
      </c>
      <c r="C14" s="115">
        <f>IF($A14="","",SUM('Situfin serie mensual'!IH13:IM13))</f>
        <v>1856.055707814</v>
      </c>
      <c r="D14" s="115">
        <f>IFERROR((C14/B14*100),0)</f>
        <v>50.460765899522031</v>
      </c>
      <c r="E14" s="203">
        <v>4210.0829034540002</v>
      </c>
      <c r="F14" s="203">
        <f>IF($A14="","",'2'!N14)</f>
        <v>1609.3842702910001</v>
      </c>
      <c r="G14" s="115">
        <f>IFERROR((F14/E14*100),0)</f>
        <v>38.22690211089769</v>
      </c>
      <c r="H14" s="115">
        <f>IF(C14&lt;&gt;0,F14/C14*100-100," ")</f>
        <v>-13.290088033700314</v>
      </c>
      <c r="I14" s="114"/>
      <c r="L14" s="119"/>
    </row>
    <row r="15" spans="1:248" s="118" customFormat="1" ht="8.25" customHeight="1" x14ac:dyDescent="0.2">
      <c r="A15" s="13"/>
      <c r="B15" s="117"/>
      <c r="C15" s="117" t="str">
        <f>IF($A15="","",SUM('Situfin serie mensual'!IH14:IM14))</f>
        <v/>
      </c>
      <c r="D15" s="117"/>
      <c r="E15" s="202"/>
      <c r="F15" s="202" t="str">
        <f>IF($A15="","",'2'!N15)</f>
        <v/>
      </c>
      <c r="G15" s="117"/>
      <c r="H15" s="117"/>
      <c r="I15" s="114"/>
    </row>
    <row r="16" spans="1:248" s="16" customFormat="1" ht="12.75" outlineLevel="2" x14ac:dyDescent="0.2">
      <c r="A16" s="10" t="s">
        <v>11</v>
      </c>
      <c r="B16" s="115">
        <v>2463.185671961</v>
      </c>
      <c r="C16" s="115">
        <f>IF($A16="","",SUM('Situfin serie mensual'!IH15:IM15))</f>
        <v>841.16312689599999</v>
      </c>
      <c r="D16" s="115">
        <f t="shared" ref="D16:D33" si="0">IFERROR((C16/B16*100),0)</f>
        <v>34.149399960837314</v>
      </c>
      <c r="E16" s="203">
        <v>2256.1941124219998</v>
      </c>
      <c r="F16" s="203">
        <f>IF($A16="","",'2'!N16)</f>
        <v>850.02280246199996</v>
      </c>
      <c r="G16" s="115">
        <f t="shared" ref="G16:G33" si="1">IFERROR((F16/E16*100),0)</f>
        <v>37.675074045358173</v>
      </c>
      <c r="H16" s="115">
        <f t="shared" ref="H16:H33" si="2">IF(C16&lt;&gt;0,F16/C16*100-100," ")</f>
        <v>1.0532648522877111</v>
      </c>
      <c r="I16" s="114"/>
    </row>
    <row r="17" spans="1:11" s="118" customFormat="1" ht="12.75" customHeight="1" x14ac:dyDescent="0.2">
      <c r="A17" s="13" t="s">
        <v>145</v>
      </c>
      <c r="B17" s="117">
        <v>901.51954092899996</v>
      </c>
      <c r="C17" s="117">
        <f>IF($A17="","",SUM('Situfin serie mensual'!IH16:IM16))</f>
        <v>66.410693085999995</v>
      </c>
      <c r="D17" s="117">
        <f t="shared" si="0"/>
        <v>7.3665284079771522</v>
      </c>
      <c r="E17" s="202">
        <v>605.67291028199998</v>
      </c>
      <c r="F17" s="202">
        <f>IF($A17="","",'2'!N17)</f>
        <v>26.944195075</v>
      </c>
      <c r="G17" s="117">
        <f t="shared" si="1"/>
        <v>4.4486379723429996</v>
      </c>
      <c r="H17" s="117">
        <f t="shared" si="2"/>
        <v>-59.427926704351634</v>
      </c>
      <c r="I17" s="114"/>
    </row>
    <row r="18" spans="1:11" s="118" customFormat="1" ht="12.75" customHeight="1" x14ac:dyDescent="0.2">
      <c r="A18" s="170" t="s">
        <v>181</v>
      </c>
      <c r="B18" s="117">
        <v>140.42475430799999</v>
      </c>
      <c r="C18" s="117">
        <f>IF($A18="","",SUM('Situfin serie mensual'!IH17:IM17))</f>
        <v>0</v>
      </c>
      <c r="D18" s="117">
        <f t="shared" si="0"/>
        <v>0</v>
      </c>
      <c r="E18" s="202">
        <v>48.460458644999996</v>
      </c>
      <c r="F18" s="202">
        <f>IF($A18="","",'2'!N18)</f>
        <v>0</v>
      </c>
      <c r="G18" s="117">
        <f t="shared" si="1"/>
        <v>0</v>
      </c>
      <c r="H18" s="117" t="str">
        <f t="shared" si="2"/>
        <v xml:space="preserve"> </v>
      </c>
      <c r="I18" s="114"/>
    </row>
    <row r="19" spans="1:11" s="118" customFormat="1" ht="12.75" customHeight="1" x14ac:dyDescent="0.2">
      <c r="A19" s="170" t="s">
        <v>182</v>
      </c>
      <c r="B19" s="117">
        <v>761.09478662100003</v>
      </c>
      <c r="C19" s="117">
        <f>IF($A19="","",SUM('Situfin serie mensual'!IH18:IM18))</f>
        <v>66.410693085999995</v>
      </c>
      <c r="D19" s="117">
        <f t="shared" si="0"/>
        <v>8.72567967267792</v>
      </c>
      <c r="E19" s="202">
        <v>557.21245163699996</v>
      </c>
      <c r="F19" s="202">
        <f>IF($A19="","",'2'!N19)</f>
        <v>26.944195075</v>
      </c>
      <c r="G19" s="117">
        <f t="shared" si="1"/>
        <v>4.8355335556200005</v>
      </c>
      <c r="H19" s="117">
        <f t="shared" si="2"/>
        <v>-59.427926704351634</v>
      </c>
      <c r="I19" s="114"/>
    </row>
    <row r="20" spans="1:11" s="118" customFormat="1" ht="12.75" customHeight="1" x14ac:dyDescent="0.2">
      <c r="A20" s="13" t="s">
        <v>146</v>
      </c>
      <c r="B20" s="117">
        <v>20.460999999999999</v>
      </c>
      <c r="C20" s="117">
        <f>IF($A20="","",SUM('Situfin serie mensual'!IH19:IM19))</f>
        <v>66.590111535999995</v>
      </c>
      <c r="D20" s="117">
        <f t="shared" si="0"/>
        <v>325.44895917110603</v>
      </c>
      <c r="E20" s="202">
        <v>20.8843</v>
      </c>
      <c r="F20" s="202">
        <f>IF($A20="","",'2'!N20)</f>
        <v>152.51454167499998</v>
      </c>
      <c r="G20" s="117">
        <f t="shared" si="1"/>
        <v>730.28323513356918</v>
      </c>
      <c r="H20" s="117">
        <f t="shared" si="2"/>
        <v>129.0348193703617</v>
      </c>
      <c r="I20" s="114"/>
    </row>
    <row r="21" spans="1:11" s="118" customFormat="1" ht="12.75" customHeight="1" x14ac:dyDescent="0.2">
      <c r="A21" s="170" t="s">
        <v>181</v>
      </c>
      <c r="B21" s="117">
        <v>0</v>
      </c>
      <c r="C21" s="117">
        <f>IF($A21="","",SUM('Situfin serie mensual'!IH20:IM20))</f>
        <v>0</v>
      </c>
      <c r="D21" s="117">
        <f t="shared" si="0"/>
        <v>0</v>
      </c>
      <c r="E21" s="202">
        <v>0</v>
      </c>
      <c r="F21" s="202">
        <f>IF($A21="","",'2'!N21)</f>
        <v>0</v>
      </c>
      <c r="G21" s="117">
        <f t="shared" si="1"/>
        <v>0</v>
      </c>
      <c r="H21" s="117" t="str">
        <f t="shared" si="2"/>
        <v xml:space="preserve"> </v>
      </c>
      <c r="I21" s="114"/>
    </row>
    <row r="22" spans="1:11" s="118" customFormat="1" ht="12.75" customHeight="1" x14ac:dyDescent="0.2">
      <c r="A22" s="170" t="s">
        <v>182</v>
      </c>
      <c r="B22" s="117">
        <v>20.460999999999999</v>
      </c>
      <c r="C22" s="117">
        <f>IF($A22="","",SUM('Situfin serie mensual'!IH21:IM21))</f>
        <v>66.590111535999995</v>
      </c>
      <c r="D22" s="117">
        <f t="shared" si="0"/>
        <v>325.44895917110603</v>
      </c>
      <c r="E22" s="202">
        <v>20.8843</v>
      </c>
      <c r="F22" s="202">
        <f>IF($A22="","",'2'!N22)</f>
        <v>152.51454167499998</v>
      </c>
      <c r="G22" s="117">
        <f t="shared" si="1"/>
        <v>730.28323513356918</v>
      </c>
      <c r="H22" s="117">
        <f t="shared" si="2"/>
        <v>129.0348193703617</v>
      </c>
      <c r="I22" s="114"/>
    </row>
    <row r="23" spans="1:11" s="118" customFormat="1" ht="12.75" customHeight="1" x14ac:dyDescent="0.2">
      <c r="A23" s="13" t="s">
        <v>147</v>
      </c>
      <c r="B23" s="117">
        <v>1541.2051310320001</v>
      </c>
      <c r="C23" s="117">
        <f>IF($A23="","",SUM('Situfin serie mensual'!IH22:IM22))</f>
        <v>708.16232227399985</v>
      </c>
      <c r="D23" s="117">
        <f t="shared" si="0"/>
        <v>45.948609177015278</v>
      </c>
      <c r="E23" s="202">
        <v>1629.6369021399998</v>
      </c>
      <c r="F23" s="202">
        <f>IF($A23="","",'2'!N23)</f>
        <v>670.564065712</v>
      </c>
      <c r="G23" s="117">
        <f t="shared" si="1"/>
        <v>41.148065856353121</v>
      </c>
      <c r="H23" s="117">
        <f t="shared" si="2"/>
        <v>-5.309270965061657</v>
      </c>
      <c r="I23" s="114"/>
    </row>
    <row r="24" spans="1:11" s="118" customFormat="1" ht="12.75" customHeight="1" x14ac:dyDescent="0.2">
      <c r="A24" s="170" t="s">
        <v>181</v>
      </c>
      <c r="B24" s="117">
        <v>1541.2051310320001</v>
      </c>
      <c r="C24" s="117">
        <f>IF($A24="","",SUM('Situfin serie mensual'!IH23:IM23))</f>
        <v>708.16232227399985</v>
      </c>
      <c r="D24" s="117">
        <f t="shared" si="0"/>
        <v>45.948609177015278</v>
      </c>
      <c r="E24" s="202">
        <v>1629.6369021399998</v>
      </c>
      <c r="F24" s="202">
        <f>IF($A24="","",'2'!N24)</f>
        <v>670.564065712</v>
      </c>
      <c r="G24" s="117">
        <f t="shared" si="1"/>
        <v>41.148065856353121</v>
      </c>
      <c r="H24" s="117">
        <f t="shared" si="2"/>
        <v>-5.309270965061657</v>
      </c>
      <c r="I24" s="114"/>
    </row>
    <row r="25" spans="1:11" s="118" customFormat="1" ht="12.75" customHeight="1" x14ac:dyDescent="0.2">
      <c r="A25" s="170" t="s">
        <v>182</v>
      </c>
      <c r="B25" s="117">
        <v>0</v>
      </c>
      <c r="C25" s="117">
        <f>IF($A25="","",SUM('Situfin serie mensual'!IH24:IM24))</f>
        <v>0</v>
      </c>
      <c r="D25" s="117">
        <f t="shared" si="0"/>
        <v>0</v>
      </c>
      <c r="E25" s="202">
        <v>0</v>
      </c>
      <c r="F25" s="202">
        <f>IF($A25="","",'2'!N25)</f>
        <v>0</v>
      </c>
      <c r="G25" s="117">
        <f t="shared" si="1"/>
        <v>0</v>
      </c>
      <c r="H25" s="117" t="str">
        <f t="shared" si="2"/>
        <v xml:space="preserve"> </v>
      </c>
      <c r="I25" s="114"/>
    </row>
    <row r="26" spans="1:11" s="16" customFormat="1" ht="12.75" outlineLevel="2" x14ac:dyDescent="0.2">
      <c r="A26" s="10" t="s">
        <v>17</v>
      </c>
      <c r="B26" s="115">
        <v>10565.833715577999</v>
      </c>
      <c r="C26" s="115">
        <f>IF($A26="","",SUM('Situfin serie mensual'!IH25:IM25))</f>
        <v>3002.5904851089999</v>
      </c>
      <c r="D26" s="115">
        <f t="shared" si="0"/>
        <v>28.417922957485658</v>
      </c>
      <c r="E26" s="203">
        <v>12287.060149929999</v>
      </c>
      <c r="F26" s="203">
        <f>IF($A26="","",'2'!N26)</f>
        <v>3961.1067707740003</v>
      </c>
      <c r="G26" s="115">
        <f t="shared" si="1"/>
        <v>32.238035156005708</v>
      </c>
      <c r="H26" s="115">
        <f t="shared" si="2"/>
        <v>31.922977522864045</v>
      </c>
      <c r="I26" s="114"/>
      <c r="K26" s="120"/>
    </row>
    <row r="27" spans="1:11" s="118" customFormat="1" ht="12.75" customHeight="1" x14ac:dyDescent="0.2">
      <c r="A27" s="13" t="s">
        <v>18</v>
      </c>
      <c r="B27" s="117">
        <v>3746.4567776680001</v>
      </c>
      <c r="C27" s="117">
        <f>IF($A27="","",SUM('Situfin serie mensual'!IH26:IM26))</f>
        <v>1524.4728438470001</v>
      </c>
      <c r="D27" s="117">
        <f t="shared" si="0"/>
        <v>40.691056491939982</v>
      </c>
      <c r="E27" s="202">
        <v>3782.6369059650001</v>
      </c>
      <c r="F27" s="202">
        <f>IF($A27="","",'2'!N27)</f>
        <v>1356.110648974</v>
      </c>
      <c r="G27" s="117">
        <f t="shared" si="1"/>
        <v>35.850933692194772</v>
      </c>
      <c r="H27" s="117">
        <f t="shared" si="2"/>
        <v>-11.043961560386933</v>
      </c>
      <c r="I27" s="114"/>
    </row>
    <row r="28" spans="1:11" s="118" customFormat="1" ht="14.25" customHeight="1" x14ac:dyDescent="0.2">
      <c r="A28" s="170" t="s">
        <v>178</v>
      </c>
      <c r="B28" s="117">
        <v>2597.9610234389997</v>
      </c>
      <c r="C28" s="117">
        <f>IF($A28="","",SUM('Situfin serie mensual'!IH27:IM27))</f>
        <v>1024.6376276250001</v>
      </c>
      <c r="D28" s="117">
        <f t="shared" si="0"/>
        <v>39.44006928435963</v>
      </c>
      <c r="E28" s="202">
        <v>2765.7806074310001</v>
      </c>
      <c r="F28" s="202">
        <f>IF($A28="","",'2'!N28)</f>
        <v>1061.5022405990001</v>
      </c>
      <c r="G28" s="117">
        <f t="shared" si="1"/>
        <v>38.379842484504877</v>
      </c>
      <c r="H28" s="117">
        <f t="shared" si="2"/>
        <v>3.597819558847192</v>
      </c>
      <c r="I28" s="114"/>
    </row>
    <row r="29" spans="1:11" s="118" customFormat="1" ht="14.25" customHeight="1" x14ac:dyDescent="0.2">
      <c r="A29" s="170" t="s">
        <v>179</v>
      </c>
      <c r="B29" s="117">
        <v>1148.4957542290003</v>
      </c>
      <c r="C29" s="117">
        <f>IF($A29="","",SUM('Situfin serie mensual'!IH28:IM28))</f>
        <v>499.83521622199999</v>
      </c>
      <c r="D29" s="117">
        <f t="shared" si="0"/>
        <v>43.520858860949438</v>
      </c>
      <c r="E29" s="202">
        <v>1016.8562985340003</v>
      </c>
      <c r="F29" s="202">
        <f>IF($A29="","",'2'!N29)</f>
        <v>294.60840837500001</v>
      </c>
      <c r="G29" s="117">
        <f t="shared" si="1"/>
        <v>28.972472196881345</v>
      </c>
      <c r="H29" s="117">
        <f t="shared" si="2"/>
        <v>-41.05889324849997</v>
      </c>
      <c r="I29" s="114"/>
    </row>
    <row r="30" spans="1:11" s="118" customFormat="1" ht="12.75" customHeight="1" x14ac:dyDescent="0.2">
      <c r="A30" s="13" t="s">
        <v>21</v>
      </c>
      <c r="B30" s="117">
        <v>2516.9229736009997</v>
      </c>
      <c r="C30" s="117">
        <f>IF($A30="","",SUM('Situfin serie mensual'!IH29:IM29))</f>
        <v>1218.832916871</v>
      </c>
      <c r="D30" s="117">
        <f t="shared" si="0"/>
        <v>48.425515188778192</v>
      </c>
      <c r="E30" s="202">
        <v>2374.8799446200001</v>
      </c>
      <c r="F30" s="202">
        <f>IF($A30="","",'2'!N30)</f>
        <v>2281.8940855520004</v>
      </c>
      <c r="G30" s="117">
        <f t="shared" si="1"/>
        <v>96.084608012348255</v>
      </c>
      <c r="H30" s="117">
        <f t="shared" si="2"/>
        <v>87.219597860066131</v>
      </c>
      <c r="I30" s="114"/>
    </row>
    <row r="31" spans="1:11" s="118" customFormat="1" ht="14.25" customHeight="1" x14ac:dyDescent="0.2">
      <c r="A31" s="170" t="s">
        <v>180</v>
      </c>
      <c r="B31" s="117">
        <v>565.49755947099993</v>
      </c>
      <c r="C31" s="117">
        <f>IF($A31="","",SUM('Situfin serie mensual'!IH30:IM30))</f>
        <v>469.47518042500002</v>
      </c>
      <c r="D31" s="117">
        <f t="shared" si="0"/>
        <v>83.019842006776301</v>
      </c>
      <c r="E31" s="202">
        <v>357.71500100399999</v>
      </c>
      <c r="F31" s="202">
        <f>IF($A31="","",'2'!N31)</f>
        <v>1402.373596635</v>
      </c>
      <c r="G31" s="117">
        <f t="shared" si="1"/>
        <v>392.0365633811702</v>
      </c>
      <c r="H31" s="117">
        <f t="shared" si="2"/>
        <v>198.71091276124088</v>
      </c>
      <c r="I31" s="114"/>
    </row>
    <row r="32" spans="1:11" s="118" customFormat="1" ht="14.25" customHeight="1" x14ac:dyDescent="0.2">
      <c r="A32" s="170" t="s">
        <v>23</v>
      </c>
      <c r="B32" s="117">
        <v>1951.4254141300003</v>
      </c>
      <c r="C32" s="117">
        <f>IF($A32="","",SUM('Situfin serie mensual'!IH31:IM31))</f>
        <v>749.35773644599988</v>
      </c>
      <c r="D32" s="117">
        <f t="shared" si="0"/>
        <v>38.400531786662441</v>
      </c>
      <c r="E32" s="202">
        <v>2017.1649436160001</v>
      </c>
      <c r="F32" s="202">
        <f>IF($A32="","",'2'!N32)</f>
        <v>879.52048891700008</v>
      </c>
      <c r="G32" s="117">
        <f t="shared" si="1"/>
        <v>43.601813114021233</v>
      </c>
      <c r="H32" s="117">
        <f t="shared" si="2"/>
        <v>17.369908408275975</v>
      </c>
      <c r="I32" s="114"/>
    </row>
    <row r="33" spans="1:13" s="118" customFormat="1" ht="12.75" customHeight="1" x14ac:dyDescent="0.2">
      <c r="A33" s="171" t="s">
        <v>17</v>
      </c>
      <c r="B33" s="117">
        <v>4302.4539643089993</v>
      </c>
      <c r="C33" s="117">
        <f>IF($A33="","",SUM('Situfin serie mensual'!IH32:IM32))</f>
        <v>259.284724391</v>
      </c>
      <c r="D33" s="117">
        <f t="shared" si="0"/>
        <v>6.026438087238029</v>
      </c>
      <c r="E33" s="202">
        <v>6129.5432993449995</v>
      </c>
      <c r="F33" s="202">
        <f>IF($A33="","",'2'!N33)</f>
        <v>323.10203624799999</v>
      </c>
      <c r="G33" s="117">
        <f t="shared" si="1"/>
        <v>5.2712252849657908</v>
      </c>
      <c r="H33" s="117">
        <f t="shared" si="2"/>
        <v>24.612831321587535</v>
      </c>
      <c r="I33" s="114"/>
    </row>
    <row r="34" spans="1:13" s="118" customFormat="1" ht="8.25" customHeight="1" x14ac:dyDescent="0.2">
      <c r="A34" s="13"/>
      <c r="B34" s="117"/>
      <c r="C34" s="117" t="str">
        <f>IF($A34="","",SUM('Situfin serie mensual'!IH33:IM33))</f>
        <v/>
      </c>
      <c r="D34" s="117"/>
      <c r="E34" s="202"/>
      <c r="F34" s="202" t="str">
        <f>IF($A34="","",'2'!N34)</f>
        <v/>
      </c>
      <c r="G34" s="117"/>
      <c r="H34" s="117"/>
      <c r="I34" s="114"/>
    </row>
    <row r="35" spans="1:13" s="10" customFormat="1" ht="12.75" x14ac:dyDescent="0.2">
      <c r="A35" s="112" t="s">
        <v>24</v>
      </c>
      <c r="B35" s="121">
        <v>51886.439575220007</v>
      </c>
      <c r="C35" s="121">
        <f>IF($A35="","",SUM('Situfin serie mensual'!IH34:IM34))</f>
        <v>21557.018341964002</v>
      </c>
      <c r="D35" s="121">
        <f t="shared" ref="D35:D70" si="3">IFERROR((C35/B35*100),0)</f>
        <v>41.546536086201662</v>
      </c>
      <c r="E35" s="204">
        <v>54700.226931956</v>
      </c>
      <c r="F35" s="204">
        <f>IF($A35="","",'2'!N35)</f>
        <v>24101.117096276001</v>
      </c>
      <c r="G35" s="121">
        <f t="shared" ref="G35:G70" si="4">IFERROR((F35/E35*100),0)</f>
        <v>44.060360345956937</v>
      </c>
      <c r="H35" s="121">
        <f t="shared" ref="H35:H70" si="5">IF(C35&lt;&gt;0,F35/C35*100-100," ")</f>
        <v>11.801719115113073</v>
      </c>
      <c r="I35" s="114"/>
      <c r="M35" s="225"/>
    </row>
    <row r="36" spans="1:13" s="118" customFormat="1" ht="12.75" x14ac:dyDescent="0.2">
      <c r="A36" s="122" t="s">
        <v>25</v>
      </c>
      <c r="B36" s="123">
        <v>21097.381216390004</v>
      </c>
      <c r="C36" s="123">
        <f>IF($A36="","",SUM('Situfin serie mensual'!IH35:IM35))</f>
        <v>9275.0172905239997</v>
      </c>
      <c r="D36" s="123">
        <f t="shared" si="3"/>
        <v>43.962884281194484</v>
      </c>
      <c r="E36" s="204">
        <v>22802.123650796002</v>
      </c>
      <c r="F36" s="204">
        <f>IF($A36="","",'2'!N36)</f>
        <v>9996.6627411400004</v>
      </c>
      <c r="G36" s="123">
        <f t="shared" si="4"/>
        <v>43.840928565401519</v>
      </c>
      <c r="H36" s="123">
        <f t="shared" si="5"/>
        <v>7.7805294374306442</v>
      </c>
      <c r="I36" s="114"/>
    </row>
    <row r="37" spans="1:13" s="118" customFormat="1" ht="12.75" x14ac:dyDescent="0.2">
      <c r="A37" s="154" t="s">
        <v>26</v>
      </c>
      <c r="B37" s="115">
        <v>7759.7099901840011</v>
      </c>
      <c r="C37" s="115">
        <f>IF($A37="","",SUM('Situfin serie mensual'!IH36:IM36))</f>
        <v>2487.2277244420002</v>
      </c>
      <c r="D37" s="115">
        <f t="shared" si="3"/>
        <v>32.053101566789636</v>
      </c>
      <c r="E37" s="203">
        <v>7005.873053358001</v>
      </c>
      <c r="F37" s="203">
        <f>IF($A37="","",'2'!N37)</f>
        <v>3295.3330641090001</v>
      </c>
      <c r="G37" s="115">
        <f t="shared" si="4"/>
        <v>47.036722461442636</v>
      </c>
      <c r="H37" s="115">
        <f t="shared" si="5"/>
        <v>32.490203117541057</v>
      </c>
      <c r="I37" s="114"/>
    </row>
    <row r="38" spans="1:13" s="118" customFormat="1" ht="12.75" customHeight="1" x14ac:dyDescent="0.2">
      <c r="A38" s="31" t="s">
        <v>27</v>
      </c>
      <c r="B38" s="117">
        <v>2198.361908373</v>
      </c>
      <c r="C38" s="117">
        <f>IF($A38="","",SUM('Situfin serie mensual'!IH37:IM37))</f>
        <v>883.49951026899998</v>
      </c>
      <c r="D38" s="117">
        <f t="shared" si="3"/>
        <v>40.188992854360137</v>
      </c>
      <c r="E38" s="202">
        <v>1968.239002088</v>
      </c>
      <c r="F38" s="202">
        <f>IF($A38="","",'2'!N38)</f>
        <v>824.554532935</v>
      </c>
      <c r="G38" s="117">
        <f t="shared" si="4"/>
        <v>41.893008524893268</v>
      </c>
      <c r="H38" s="117">
        <f t="shared" si="5"/>
        <v>-6.6717611780059656</v>
      </c>
      <c r="I38" s="114"/>
    </row>
    <row r="39" spans="1:13" s="118" customFormat="1" ht="12.75" customHeight="1" x14ac:dyDescent="0.2">
      <c r="A39" s="31" t="s">
        <v>28</v>
      </c>
      <c r="B39" s="117">
        <v>5331.156971669001</v>
      </c>
      <c r="C39" s="117">
        <f>IF($A39="","",SUM('Situfin serie mensual'!IH38:IM38))</f>
        <v>1458.8649037539999</v>
      </c>
      <c r="D39" s="117">
        <f t="shared" si="3"/>
        <v>27.364883673595518</v>
      </c>
      <c r="E39" s="202">
        <v>4840.0936994970007</v>
      </c>
      <c r="F39" s="202">
        <f>IF($A39="","",'2'!N39)</f>
        <v>2311.3193123169999</v>
      </c>
      <c r="G39" s="117">
        <f t="shared" si="4"/>
        <v>47.753606765034327</v>
      </c>
      <c r="H39" s="117">
        <f t="shared" si="5"/>
        <v>58.432717544265813</v>
      </c>
      <c r="I39" s="114"/>
    </row>
    <row r="40" spans="1:13" s="118" customFormat="1" ht="12.75" customHeight="1" x14ac:dyDescent="0.2">
      <c r="A40" s="31" t="s">
        <v>29</v>
      </c>
      <c r="B40" s="117">
        <v>118.188766</v>
      </c>
      <c r="C40" s="117">
        <f>IF($A40="","",SUM('Situfin serie mensual'!IH39:IM39))</f>
        <v>35.580872155999998</v>
      </c>
      <c r="D40" s="117">
        <f t="shared" si="3"/>
        <v>30.105121967345017</v>
      </c>
      <c r="E40" s="202">
        <v>80.252570000000006</v>
      </c>
      <c r="F40" s="202">
        <f>IF($A40="","",'2'!N40)</f>
        <v>43.524700172999999</v>
      </c>
      <c r="G40" s="117">
        <f t="shared" si="4"/>
        <v>54.234649647980113</v>
      </c>
      <c r="H40" s="117">
        <f t="shared" si="5"/>
        <v>22.326119444659071</v>
      </c>
      <c r="I40" s="114"/>
    </row>
    <row r="41" spans="1:13" s="118" customFormat="1" ht="12.75" customHeight="1" x14ac:dyDescent="0.2">
      <c r="A41" s="31" t="s">
        <v>30</v>
      </c>
      <c r="B41" s="117">
        <v>112.0023441420002</v>
      </c>
      <c r="C41" s="117">
        <f>IF($A41="","",SUM('Situfin serie mensual'!IH40:IM40))</f>
        <v>109.28243826299995</v>
      </c>
      <c r="D41" s="117">
        <f t="shared" si="3"/>
        <v>97.571563434822522</v>
      </c>
      <c r="E41" s="202">
        <v>117.28778177300002</v>
      </c>
      <c r="F41" s="202">
        <f>IF($A41="","",'2'!N41)</f>
        <v>115.93451868400017</v>
      </c>
      <c r="G41" s="117">
        <f t="shared" si="4"/>
        <v>98.84620284522137</v>
      </c>
      <c r="H41" s="117">
        <f t="shared" si="5"/>
        <v>6.0870534431079193</v>
      </c>
      <c r="I41" s="114"/>
    </row>
    <row r="42" spans="1:13" s="118" customFormat="1" ht="12.75" x14ac:dyDescent="0.2">
      <c r="A42" s="154" t="s">
        <v>31</v>
      </c>
      <c r="B42" s="115">
        <v>5244.0037177670001</v>
      </c>
      <c r="C42" s="115">
        <f>IF($A42="","",SUM('Situfin serie mensual'!IH41:IM41))</f>
        <v>2401.2448001909997</v>
      </c>
      <c r="D42" s="115">
        <f t="shared" si="3"/>
        <v>45.790295534220121</v>
      </c>
      <c r="E42" s="203">
        <v>6517.9433275570009</v>
      </c>
      <c r="F42" s="203">
        <f>IF($A42="","",'2'!N42)</f>
        <v>2999.964844308</v>
      </c>
      <c r="G42" s="115">
        <f>IFERROR((F42/E42*100),0)</f>
        <v>46.026249286712051</v>
      </c>
      <c r="H42" s="115">
        <f t="shared" si="5"/>
        <v>24.93373620504569</v>
      </c>
      <c r="I42" s="114"/>
    </row>
    <row r="43" spans="1:13" s="118" customFormat="1" ht="12.75" customHeight="1" x14ac:dyDescent="0.2">
      <c r="A43" s="31" t="s">
        <v>32</v>
      </c>
      <c r="B43" s="117">
        <v>4849.1718393020001</v>
      </c>
      <c r="C43" s="117">
        <f>IF($A43="","",SUM('Situfin serie mensual'!IH42:IM42))</f>
        <v>2228.6645732380002</v>
      </c>
      <c r="D43" s="117">
        <f t="shared" si="3"/>
        <v>45.959694708587577</v>
      </c>
      <c r="E43" s="202">
        <v>6019.0385080000005</v>
      </c>
      <c r="F43" s="202">
        <f>IF($A43="","",'2'!N43)</f>
        <v>2725.865841324</v>
      </c>
      <c r="G43" s="117">
        <f t="shared" si="4"/>
        <v>45.287396611618419</v>
      </c>
      <c r="H43" s="117">
        <f t="shared" si="5"/>
        <v>22.309380875724244</v>
      </c>
      <c r="I43" s="114"/>
    </row>
    <row r="44" spans="1:13" s="118" customFormat="1" ht="12.75" customHeight="1" x14ac:dyDescent="0.2">
      <c r="A44" s="31" t="s">
        <v>33</v>
      </c>
      <c r="B44" s="117">
        <v>394.83187846499999</v>
      </c>
      <c r="C44" s="117">
        <f>IF($A44="","",SUM('Situfin serie mensual'!IH43:IM43))</f>
        <v>172.58022695300002</v>
      </c>
      <c r="D44" s="117">
        <f t="shared" si="3"/>
        <v>43.709800643237188</v>
      </c>
      <c r="E44" s="202">
        <v>498.904819557</v>
      </c>
      <c r="F44" s="202">
        <f>IF($A44="","",'2'!N44)</f>
        <v>274.09900298400004</v>
      </c>
      <c r="G44" s="117">
        <f t="shared" si="4"/>
        <v>54.940139329057772</v>
      </c>
      <c r="H44" s="117">
        <f t="shared" si="5"/>
        <v>58.824106227793607</v>
      </c>
      <c r="I44" s="114"/>
    </row>
    <row r="45" spans="1:13" s="118" customFormat="1" ht="12.75" customHeight="1" x14ac:dyDescent="0.2">
      <c r="A45" s="13" t="s">
        <v>34</v>
      </c>
      <c r="B45" s="117">
        <v>0</v>
      </c>
      <c r="C45" s="117">
        <f>IF($A45="","",SUM('Situfin serie mensual'!IH44:IM44))</f>
        <v>0</v>
      </c>
      <c r="D45" s="117">
        <f t="shared" si="3"/>
        <v>0</v>
      </c>
      <c r="E45" s="202">
        <v>0</v>
      </c>
      <c r="F45" s="202">
        <f>IF($A45="","",'2'!N45)</f>
        <v>0</v>
      </c>
      <c r="G45" s="117">
        <f t="shared" si="4"/>
        <v>0</v>
      </c>
      <c r="H45" s="117" t="str">
        <f t="shared" si="5"/>
        <v xml:space="preserve"> </v>
      </c>
      <c r="I45" s="114"/>
    </row>
    <row r="46" spans="1:13" s="118" customFormat="1" ht="12.75" x14ac:dyDescent="0.2">
      <c r="A46" s="154" t="s">
        <v>11</v>
      </c>
      <c r="B46" s="115">
        <v>5496.8092197080005</v>
      </c>
      <c r="C46" s="115">
        <f>IF($A46="","",SUM('Situfin serie mensual'!IH45:IM45))</f>
        <v>2336.5128978460002</v>
      </c>
      <c r="D46" s="115">
        <f t="shared" si="3"/>
        <v>42.506712611905414</v>
      </c>
      <c r="E46" s="203">
        <v>5811.1730648120001</v>
      </c>
      <c r="F46" s="203">
        <f>IF($A46="","",'2'!N46)</f>
        <v>2464.3371816889999</v>
      </c>
      <c r="G46" s="115">
        <f t="shared" si="4"/>
        <v>42.406879888178388</v>
      </c>
      <c r="H46" s="115">
        <f t="shared" si="5"/>
        <v>5.4707287925026833</v>
      </c>
      <c r="I46" s="114"/>
    </row>
    <row r="47" spans="1:13" s="118" customFormat="1" ht="12.75" customHeight="1" x14ac:dyDescent="0.2">
      <c r="A47" s="13" t="s">
        <v>167</v>
      </c>
      <c r="B47" s="117">
        <v>0</v>
      </c>
      <c r="C47" s="117">
        <f>IF($A47="","",SUM('Situfin serie mensual'!IH46:IM46))</f>
        <v>0</v>
      </c>
      <c r="D47" s="117">
        <f t="shared" si="3"/>
        <v>0</v>
      </c>
      <c r="E47" s="202">
        <v>0</v>
      </c>
      <c r="F47" s="202">
        <f>IF($A47="","",'2'!N47)</f>
        <v>0</v>
      </c>
      <c r="G47" s="117">
        <f t="shared" si="4"/>
        <v>0</v>
      </c>
      <c r="H47" s="117" t="str">
        <f t="shared" si="5"/>
        <v xml:space="preserve"> </v>
      </c>
      <c r="I47" s="114"/>
    </row>
    <row r="48" spans="1:13" s="118" customFormat="1" ht="12.75" customHeight="1" x14ac:dyDescent="0.2">
      <c r="A48" s="13" t="s">
        <v>13</v>
      </c>
      <c r="B48" s="117">
        <v>0</v>
      </c>
      <c r="C48" s="117">
        <f>IF($A48="","",SUM('Situfin serie mensual'!IH47:IM47))</f>
        <v>0</v>
      </c>
      <c r="D48" s="117">
        <f t="shared" si="3"/>
        <v>0</v>
      </c>
      <c r="E48" s="202">
        <v>0</v>
      </c>
      <c r="F48" s="202">
        <f>IF($A48="","",'2'!N48)</f>
        <v>0</v>
      </c>
      <c r="G48" s="117">
        <f t="shared" si="4"/>
        <v>0</v>
      </c>
      <c r="H48" s="117" t="str">
        <f t="shared" si="5"/>
        <v xml:space="preserve"> </v>
      </c>
      <c r="I48" s="114"/>
    </row>
    <row r="49" spans="1:9" s="118" customFormat="1" ht="12.75" customHeight="1" x14ac:dyDescent="0.2">
      <c r="A49" s="13" t="s">
        <v>14</v>
      </c>
      <c r="B49" s="117">
        <v>0</v>
      </c>
      <c r="C49" s="117">
        <f>IF($A49="","",SUM('Situfin serie mensual'!IH48:IM48))</f>
        <v>0</v>
      </c>
      <c r="D49" s="117">
        <f t="shared" si="3"/>
        <v>0</v>
      </c>
      <c r="E49" s="202">
        <v>0</v>
      </c>
      <c r="F49" s="202">
        <f>IF($A49="","",'2'!N49)</f>
        <v>0</v>
      </c>
      <c r="G49" s="117">
        <f t="shared" si="4"/>
        <v>0</v>
      </c>
      <c r="H49" s="117" t="str">
        <f t="shared" si="5"/>
        <v xml:space="preserve"> </v>
      </c>
      <c r="I49" s="114"/>
    </row>
    <row r="50" spans="1:9" s="118" customFormat="1" ht="12.75" customHeight="1" x14ac:dyDescent="0.2">
      <c r="A50" s="13" t="s">
        <v>148</v>
      </c>
      <c r="B50" s="117">
        <v>73.524197801999989</v>
      </c>
      <c r="C50" s="117">
        <f>IF($A50="","",SUM('Situfin serie mensual'!IH49:IM49))</f>
        <v>30.509614928000001</v>
      </c>
      <c r="D50" s="117">
        <f t="shared" si="3"/>
        <v>41.496018780323347</v>
      </c>
      <c r="E50" s="202">
        <v>66.133625784000003</v>
      </c>
      <c r="F50" s="202">
        <f>IF($A50="","",'2'!N50)</f>
        <v>28.637283937999999</v>
      </c>
      <c r="G50" s="117">
        <f t="shared" si="4"/>
        <v>43.302153176256581</v>
      </c>
      <c r="H50" s="117">
        <f t="shared" si="5"/>
        <v>-6.1368555270806837</v>
      </c>
      <c r="I50" s="114"/>
    </row>
    <row r="51" spans="1:9" s="118" customFormat="1" ht="12.75" customHeight="1" x14ac:dyDescent="0.2">
      <c r="A51" s="13" t="s">
        <v>13</v>
      </c>
      <c r="B51" s="117">
        <v>73.524197801999989</v>
      </c>
      <c r="C51" s="117">
        <f>IF($A51="","",SUM('Situfin serie mensual'!IH50:IM50))</f>
        <v>30.509614928000001</v>
      </c>
      <c r="D51" s="117">
        <f t="shared" si="3"/>
        <v>41.496018780323347</v>
      </c>
      <c r="E51" s="202">
        <v>66.133625784000003</v>
      </c>
      <c r="F51" s="202">
        <f>IF($A51="","",'2'!N51)</f>
        <v>28.637283937999999</v>
      </c>
      <c r="G51" s="117">
        <f t="shared" si="4"/>
        <v>43.302153176256581</v>
      </c>
      <c r="H51" s="117">
        <f t="shared" si="5"/>
        <v>-6.1368555270806837</v>
      </c>
      <c r="I51" s="114"/>
    </row>
    <row r="52" spans="1:9" s="118" customFormat="1" ht="12.75" customHeight="1" x14ac:dyDescent="0.2">
      <c r="A52" s="13" t="s">
        <v>14</v>
      </c>
      <c r="B52" s="117">
        <v>0</v>
      </c>
      <c r="C52" s="117">
        <f>IF($A52="","",SUM('Situfin serie mensual'!IH51:IM51))</f>
        <v>0</v>
      </c>
      <c r="D52" s="117">
        <f t="shared" si="3"/>
        <v>0</v>
      </c>
      <c r="E52" s="202">
        <v>0</v>
      </c>
      <c r="F52" s="202">
        <f>IF($A52="","",'2'!N52)</f>
        <v>0</v>
      </c>
      <c r="G52" s="117">
        <f t="shared" si="4"/>
        <v>0</v>
      </c>
      <c r="H52" s="117" t="str">
        <f t="shared" si="5"/>
        <v xml:space="preserve"> </v>
      </c>
      <c r="I52" s="114"/>
    </row>
    <row r="53" spans="1:9" s="118" customFormat="1" ht="12.75" customHeight="1" x14ac:dyDescent="0.2">
      <c r="A53" s="13" t="s">
        <v>149</v>
      </c>
      <c r="B53" s="117">
        <v>5423.2850219060001</v>
      </c>
      <c r="C53" s="117">
        <f>IF($A53="","",SUM('Situfin serie mensual'!IH52:IM52))</f>
        <v>2306.003282918</v>
      </c>
      <c r="D53" s="117">
        <f t="shared" si="3"/>
        <v>42.520414722875117</v>
      </c>
      <c r="E53" s="202">
        <v>5745.0394390279998</v>
      </c>
      <c r="F53" s="202">
        <f>IF($A53="","",'2'!N53)</f>
        <v>2435.6998977510002</v>
      </c>
      <c r="G53" s="117">
        <f t="shared" si="4"/>
        <v>42.39657401138912</v>
      </c>
      <c r="H53" s="117">
        <f t="shared" si="5"/>
        <v>5.624303130604531</v>
      </c>
      <c r="I53" s="114"/>
    </row>
    <row r="54" spans="1:9" s="118" customFormat="1" ht="12.75" customHeight="1" x14ac:dyDescent="0.2">
      <c r="A54" s="13" t="s">
        <v>13</v>
      </c>
      <c r="B54" s="117">
        <v>3712.7878512529996</v>
      </c>
      <c r="C54" s="117">
        <f>IF($A54="","",SUM('Situfin serie mensual'!IH53:IM53))</f>
        <v>1627.5364492870001</v>
      </c>
      <c r="D54" s="117">
        <f t="shared" si="3"/>
        <v>43.835966785383</v>
      </c>
      <c r="E54" s="202">
        <v>3946.2132579389995</v>
      </c>
      <c r="F54" s="202">
        <f>IF($A54="","",'2'!N54)</f>
        <v>1726.4730609200001</v>
      </c>
      <c r="G54" s="117">
        <f t="shared" si="4"/>
        <v>43.750120636452635</v>
      </c>
      <c r="H54" s="117">
        <f t="shared" si="5"/>
        <v>6.0789183355213225</v>
      </c>
      <c r="I54" s="114"/>
    </row>
    <row r="55" spans="1:9" s="118" customFormat="1" ht="12.75" customHeight="1" x14ac:dyDescent="0.2">
      <c r="A55" s="13" t="s">
        <v>14</v>
      </c>
      <c r="B55" s="117">
        <v>1710.497170653</v>
      </c>
      <c r="C55" s="117">
        <f>IF($A55="","",SUM('Situfin serie mensual'!IH54:IM54))</f>
        <v>678.46683363099999</v>
      </c>
      <c r="D55" s="117">
        <f t="shared" si="3"/>
        <v>39.664890727178943</v>
      </c>
      <c r="E55" s="202">
        <v>1798.8261810890001</v>
      </c>
      <c r="F55" s="202">
        <f>IF($A55="","",'2'!N55)</f>
        <v>709.22683683100001</v>
      </c>
      <c r="G55" s="117">
        <f t="shared" si="4"/>
        <v>39.427202265959785</v>
      </c>
      <c r="H55" s="117">
        <f t="shared" si="5"/>
        <v>4.5337519352831777</v>
      </c>
      <c r="I55" s="114"/>
    </row>
    <row r="56" spans="1:9" s="118" customFormat="1" ht="12.75" x14ac:dyDescent="0.2">
      <c r="A56" s="154" t="s">
        <v>35</v>
      </c>
      <c r="B56" s="115">
        <v>9617.9789692800005</v>
      </c>
      <c r="C56" s="115">
        <f>IF($A56="","",SUM('Situfin serie mensual'!IH55:IM55))</f>
        <v>4300.271127338</v>
      </c>
      <c r="D56" s="115">
        <f t="shared" si="3"/>
        <v>44.710756189768603</v>
      </c>
      <c r="E56" s="203">
        <v>10228.545669204999</v>
      </c>
      <c r="F56" s="203">
        <f>IF($A56="","",'2'!N56)</f>
        <v>4428.3459490669993</v>
      </c>
      <c r="G56" s="115">
        <f t="shared" si="4"/>
        <v>43.293994007372774</v>
      </c>
      <c r="H56" s="115">
        <f t="shared" si="5"/>
        <v>2.9782964361198623</v>
      </c>
      <c r="I56" s="114"/>
    </row>
    <row r="57" spans="1:9" s="118" customFormat="1" ht="12.75" x14ac:dyDescent="0.2">
      <c r="A57" s="31" t="s">
        <v>36</v>
      </c>
      <c r="B57" s="117">
        <v>5093.4496784920002</v>
      </c>
      <c r="C57" s="117">
        <f>IF($A57="","",SUM('Situfin serie mensual'!IH56:IM56))</f>
        <v>2332.5569168379998</v>
      </c>
      <c r="D57" s="117">
        <f t="shared" si="3"/>
        <v>45.795228461520637</v>
      </c>
      <c r="E57" s="202">
        <v>6011.6180528759996</v>
      </c>
      <c r="F57" s="202">
        <f>IF($A57="","",'2'!N57)</f>
        <v>2596.2872410229998</v>
      </c>
      <c r="G57" s="117">
        <f t="shared" si="4"/>
        <v>43.187827606261813</v>
      </c>
      <c r="H57" s="117">
        <f t="shared" si="5"/>
        <v>11.306490413211918</v>
      </c>
      <c r="I57" s="114"/>
    </row>
    <row r="58" spans="1:9" s="118" customFormat="1" ht="12.75" x14ac:dyDescent="0.2">
      <c r="A58" s="31" t="s">
        <v>37</v>
      </c>
      <c r="B58" s="117">
        <v>3556.1750486579995</v>
      </c>
      <c r="C58" s="117">
        <f>IF($A58="","",SUM('Situfin serie mensual'!IH57:IM57))</f>
        <v>1465.8197855440001</v>
      </c>
      <c r="D58" s="117">
        <f t="shared" si="3"/>
        <v>41.218999781722196</v>
      </c>
      <c r="E58" s="202">
        <v>3878.3269467949999</v>
      </c>
      <c r="F58" s="202">
        <f>IF($A58="","",'2'!N58)</f>
        <v>1661.1080765440001</v>
      </c>
      <c r="G58" s="117">
        <f t="shared" si="4"/>
        <v>42.830532323137909</v>
      </c>
      <c r="H58" s="117">
        <f t="shared" si="5"/>
        <v>13.322803589223213</v>
      </c>
      <c r="I58" s="114"/>
    </row>
    <row r="59" spans="1:9" s="118" customFormat="1" ht="12.75" x14ac:dyDescent="0.2">
      <c r="A59" s="31" t="s">
        <v>38</v>
      </c>
      <c r="B59" s="117">
        <v>968.35424212999988</v>
      </c>
      <c r="C59" s="117">
        <f>IF($A59="","",SUM('Situfin serie mensual'!IH58:IM58))</f>
        <v>501.89442495599997</v>
      </c>
      <c r="D59" s="117">
        <f t="shared" si="3"/>
        <v>51.82963043070157</v>
      </c>
      <c r="E59" s="117">
        <v>338.60066953399996</v>
      </c>
      <c r="F59" s="202">
        <f>IF($A59="","",'2'!N59)</f>
        <v>170.95063150000001</v>
      </c>
      <c r="G59" s="117">
        <f t="shared" si="4"/>
        <v>50.487387321257003</v>
      </c>
      <c r="H59" s="117">
        <f t="shared" si="5"/>
        <v>-65.938925997237988</v>
      </c>
      <c r="I59" s="114"/>
    </row>
    <row r="60" spans="1:9" s="118" customFormat="1" ht="12.75" x14ac:dyDescent="0.2">
      <c r="A60" s="154" t="s">
        <v>39</v>
      </c>
      <c r="B60" s="115">
        <v>2670.5564618910003</v>
      </c>
      <c r="C60" s="115">
        <f>IF($A60="","",SUM('Situfin serie mensual'!IH59:IM59))</f>
        <v>756.74450162300002</v>
      </c>
      <c r="D60" s="115">
        <f t="shared" si="3"/>
        <v>28.336584993494395</v>
      </c>
      <c r="E60" s="203">
        <v>2334.5681662279999</v>
      </c>
      <c r="F60" s="203">
        <f>IF($A60="","",'2'!N60)</f>
        <v>916.473315963</v>
      </c>
      <c r="G60" s="115">
        <f t="shared" si="4"/>
        <v>39.25665265297269</v>
      </c>
      <c r="H60" s="115">
        <f t="shared" si="5"/>
        <v>21.107363713568787</v>
      </c>
      <c r="I60" s="114"/>
    </row>
    <row r="61" spans="1:9" s="118" customFormat="1" ht="12.75" customHeight="1" x14ac:dyDescent="0.2">
      <c r="A61" s="13" t="s">
        <v>40</v>
      </c>
      <c r="B61" s="117">
        <v>1040.426355327</v>
      </c>
      <c r="C61" s="117">
        <f>IF($A61="","",SUM('Situfin serie mensual'!IH60:IM60))</f>
        <v>243.23670814299999</v>
      </c>
      <c r="D61" s="117">
        <f t="shared" si="3"/>
        <v>23.378560808040287</v>
      </c>
      <c r="E61" s="202">
        <v>800.90513108199991</v>
      </c>
      <c r="F61" s="202">
        <f>IF($A61="","",'2'!N61)</f>
        <v>358.03049576899997</v>
      </c>
      <c r="G61" s="117">
        <f t="shared" si="4"/>
        <v>44.703234112798228</v>
      </c>
      <c r="H61" s="117">
        <f t="shared" si="5"/>
        <v>47.194269525515921</v>
      </c>
      <c r="I61" s="114"/>
    </row>
    <row r="62" spans="1:9" s="118" customFormat="1" ht="25.5" hidden="1" customHeight="1" x14ac:dyDescent="0.2">
      <c r="A62" s="33" t="s">
        <v>41</v>
      </c>
      <c r="B62" s="117">
        <v>197.97505642199999</v>
      </c>
      <c r="C62" s="117">
        <f>IF($A62="","",SUM('Situfin serie mensual'!IH61:IM61))</f>
        <v>54.266525281</v>
      </c>
      <c r="D62" s="117">
        <f t="shared" si="3"/>
        <v>27.410789147763374</v>
      </c>
      <c r="E62" s="202">
        <v>202.765445167</v>
      </c>
      <c r="F62" s="202">
        <f>IF($A62="","",'2'!N62)</f>
        <v>77.976539336999991</v>
      </c>
      <c r="G62" s="117">
        <f t="shared" si="4"/>
        <v>38.456522645057987</v>
      </c>
      <c r="H62" s="117">
        <f t="shared" si="5"/>
        <v>43.691785927376174</v>
      </c>
      <c r="I62" s="114"/>
    </row>
    <row r="63" spans="1:9" s="118" customFormat="1" ht="12.75" hidden="1" customHeight="1" x14ac:dyDescent="0.2">
      <c r="A63" s="33" t="s">
        <v>42</v>
      </c>
      <c r="B63" s="117">
        <v>311.85710277800007</v>
      </c>
      <c r="C63" s="117">
        <f>IF($A63="","",SUM('Situfin serie mensual'!IH62:IM62))</f>
        <v>91.227130193000008</v>
      </c>
      <c r="D63" s="117">
        <f t="shared" si="3"/>
        <v>29.252862731153296</v>
      </c>
      <c r="E63" s="202">
        <v>271.63103515799997</v>
      </c>
      <c r="F63" s="202">
        <f>IF($A63="","",'2'!N63)</f>
        <v>84.40976870099999</v>
      </c>
      <c r="G63" s="117">
        <f t="shared" si="4"/>
        <v>31.075156287609495</v>
      </c>
      <c r="H63" s="117">
        <f t="shared" si="5"/>
        <v>-7.4729540188069166</v>
      </c>
      <c r="I63" s="114"/>
    </row>
    <row r="64" spans="1:9" s="118" customFormat="1" ht="25.5" hidden="1" customHeight="1" x14ac:dyDescent="0.2">
      <c r="A64" s="33" t="s">
        <v>43</v>
      </c>
      <c r="B64" s="117">
        <v>31.615695366000001</v>
      </c>
      <c r="C64" s="117">
        <f>IF($A64="","",SUM('Situfin serie mensual'!IH63:IM63))</f>
        <v>15.591033726000001</v>
      </c>
      <c r="D64" s="117">
        <f t="shared" si="3"/>
        <v>49.314220501905631</v>
      </c>
      <c r="E64" s="202">
        <v>24.459246939</v>
      </c>
      <c r="F64" s="202">
        <f>IF($A64="","",'2'!N64)</f>
        <v>4.9435789740000002</v>
      </c>
      <c r="G64" s="117">
        <f t="shared" si="4"/>
        <v>20.211492963495608</v>
      </c>
      <c r="H64" s="117">
        <f t="shared" si="5"/>
        <v>-68.292166761489568</v>
      </c>
      <c r="I64" s="114"/>
    </row>
    <row r="65" spans="1:12" s="118" customFormat="1" ht="12.75" hidden="1" customHeight="1" x14ac:dyDescent="0.2">
      <c r="A65" s="13" t="s">
        <v>44</v>
      </c>
      <c r="B65" s="117">
        <v>465.86600783400002</v>
      </c>
      <c r="C65" s="117">
        <f>IF($A65="","",SUM('Situfin serie mensual'!IH64:IM64))</f>
        <v>63.485918944999995</v>
      </c>
      <c r="D65" s="117">
        <f t="shared" si="3"/>
        <v>13.627506166455838</v>
      </c>
      <c r="E65" s="202">
        <v>266.24551089099998</v>
      </c>
      <c r="F65" s="202">
        <f>IF($A65="","",'2'!N65)</f>
        <v>171.34249349799998</v>
      </c>
      <c r="G65" s="117">
        <f t="shared" si="4"/>
        <v>64.355073227186551</v>
      </c>
      <c r="H65" s="117">
        <f t="shared" si="5"/>
        <v>169.89054635318388</v>
      </c>
      <c r="I65" s="114"/>
    </row>
    <row r="66" spans="1:12" s="118" customFormat="1" ht="12.75" hidden="1" customHeight="1" x14ac:dyDescent="0.2">
      <c r="A66" s="13" t="s">
        <v>45</v>
      </c>
      <c r="B66" s="117">
        <v>33.112492926999998</v>
      </c>
      <c r="C66" s="117">
        <f>IF($A66="","",SUM('Situfin serie mensual'!IH65:IM65))</f>
        <v>18.666099998</v>
      </c>
      <c r="D66" s="117">
        <f t="shared" si="3"/>
        <v>56.37177496466785</v>
      </c>
      <c r="E66" s="202">
        <v>35.803892927</v>
      </c>
      <c r="F66" s="202">
        <f>IF($A66="","",'2'!N66)</f>
        <v>19.358115259000002</v>
      </c>
      <c r="G66" s="117">
        <f t="shared" si="4"/>
        <v>54.067068344967296</v>
      </c>
      <c r="H66" s="117">
        <f t="shared" si="5"/>
        <v>3.7073371570609339</v>
      </c>
      <c r="I66" s="114"/>
    </row>
    <row r="67" spans="1:12" s="118" customFormat="1" ht="12.75" customHeight="1" x14ac:dyDescent="0.2">
      <c r="A67" s="13" t="s">
        <v>168</v>
      </c>
      <c r="B67" s="117">
        <v>1630.130106564</v>
      </c>
      <c r="C67" s="117">
        <f>IF($A67="","",SUM('Situfin serie mensual'!IH66:IM66))</f>
        <v>513.50779348000003</v>
      </c>
      <c r="D67" s="117">
        <f t="shared" si="3"/>
        <v>31.501031200655234</v>
      </c>
      <c r="E67" s="202">
        <v>1533.6630351459999</v>
      </c>
      <c r="F67" s="202">
        <f>IF($A67="","",'2'!N67)</f>
        <v>558.44282019399998</v>
      </c>
      <c r="G67" s="117">
        <f t="shared" si="4"/>
        <v>36.4123544348735</v>
      </c>
      <c r="H67" s="117">
        <f t="shared" si="5"/>
        <v>8.7506026752737256</v>
      </c>
      <c r="I67" s="114"/>
    </row>
    <row r="68" spans="1:12" s="118" customFormat="1" ht="12.75" hidden="1" customHeight="1" x14ac:dyDescent="0.2">
      <c r="A68" s="13" t="s">
        <v>47</v>
      </c>
      <c r="B68" s="117">
        <v>989.29927567100003</v>
      </c>
      <c r="C68" s="117">
        <f>IF($A68="","",SUM('Situfin serie mensual'!IH67:IM67))</f>
        <v>335.96992736700003</v>
      </c>
      <c r="D68" s="117">
        <f t="shared" si="3"/>
        <v>33.960393546141617</v>
      </c>
      <c r="E68" s="202">
        <v>864.25508488200001</v>
      </c>
      <c r="F68" s="202">
        <f>IF($A68="","",'2'!N68)</f>
        <v>558.44282019399998</v>
      </c>
      <c r="G68" s="117">
        <f t="shared" si="4"/>
        <v>64.615508773112538</v>
      </c>
      <c r="H68" s="117">
        <f t="shared" si="5"/>
        <v>66.218097128669342</v>
      </c>
      <c r="I68" s="114"/>
    </row>
    <row r="69" spans="1:12" s="118" customFormat="1" ht="12.75" hidden="1" customHeight="1" x14ac:dyDescent="0.2">
      <c r="A69" s="13" t="s">
        <v>48</v>
      </c>
      <c r="B69" s="117">
        <v>0</v>
      </c>
      <c r="C69" s="117">
        <f>IF($A69="","",SUM('Situfin serie mensual'!IH68:IM68))</f>
        <v>0</v>
      </c>
      <c r="D69" s="117">
        <f t="shared" si="3"/>
        <v>0</v>
      </c>
      <c r="E69" s="202">
        <v>0</v>
      </c>
      <c r="F69" s="202">
        <f>IF($A69="","",'2'!N69)</f>
        <v>0</v>
      </c>
      <c r="G69" s="117">
        <f t="shared" si="4"/>
        <v>0</v>
      </c>
      <c r="H69" s="117" t="str">
        <f t="shared" si="5"/>
        <v xml:space="preserve"> </v>
      </c>
      <c r="I69" s="114"/>
    </row>
    <row r="70" spans="1:12" s="118" customFormat="1" ht="12.75" hidden="1" customHeight="1" x14ac:dyDescent="0.2">
      <c r="A70" s="13" t="s">
        <v>49</v>
      </c>
      <c r="B70" s="117">
        <v>640.83083089299998</v>
      </c>
      <c r="C70" s="117">
        <f>IF($A70="","",SUM('Situfin serie mensual'!IH69:IM69))</f>
        <v>177.53786611300001</v>
      </c>
      <c r="D70" s="117">
        <f t="shared" si="3"/>
        <v>27.704326563938935</v>
      </c>
      <c r="E70" s="202">
        <v>669.40795026399996</v>
      </c>
      <c r="F70" s="202">
        <f>IF($A70="","",'2'!N70)</f>
        <v>0</v>
      </c>
      <c r="G70" s="117">
        <f t="shared" si="4"/>
        <v>0</v>
      </c>
      <c r="H70" s="117">
        <f t="shared" si="5"/>
        <v>-100</v>
      </c>
      <c r="I70" s="114"/>
    </row>
    <row r="71" spans="1:12" s="118" customFormat="1" ht="12.75" x14ac:dyDescent="0.2">
      <c r="A71" s="13"/>
      <c r="B71" s="117"/>
      <c r="C71" s="117" t="str">
        <f>IF($A71="","",SUM('Situfin serie mensual'!IH70:IM70))</f>
        <v/>
      </c>
      <c r="D71" s="117"/>
      <c r="E71" s="202"/>
      <c r="F71" s="202" t="str">
        <f>IF($A71="","",'2'!N71)</f>
        <v/>
      </c>
      <c r="G71" s="117"/>
      <c r="H71" s="117"/>
      <c r="I71" s="114"/>
    </row>
    <row r="72" spans="1:12" s="118" customFormat="1" ht="13.5" x14ac:dyDescent="0.25">
      <c r="A72" s="124" t="s">
        <v>50</v>
      </c>
      <c r="B72" s="125">
        <v>-2802.2527090670046</v>
      </c>
      <c r="C72" s="125">
        <f>IF($A72="","",SUM('Situfin serie mensual'!IH71:IM71))</f>
        <v>-428.39707842599955</v>
      </c>
      <c r="D72" s="199"/>
      <c r="E72" s="205">
        <v>-1480.3900198149931</v>
      </c>
      <c r="F72" s="205">
        <f>IF($A72="","",'2'!N72)</f>
        <v>1378.3161926830021</v>
      </c>
      <c r="G72" s="199"/>
      <c r="H72" s="199"/>
      <c r="I72" s="114"/>
      <c r="L72" s="220"/>
    </row>
    <row r="73" spans="1:12" s="118" customFormat="1" ht="7.5" customHeight="1" x14ac:dyDescent="0.2">
      <c r="A73" s="112"/>
      <c r="B73" s="115"/>
      <c r="C73" s="115" t="str">
        <f>IF($A73="","",SUM('Situfin serie mensual'!IH72:IM72))</f>
        <v/>
      </c>
      <c r="D73" s="121"/>
      <c r="E73" s="203"/>
      <c r="F73" s="203" t="str">
        <f>IF($A73="","",'2'!N73)</f>
        <v/>
      </c>
      <c r="G73" s="121"/>
      <c r="H73" s="121"/>
      <c r="I73" s="114"/>
    </row>
    <row r="74" spans="1:12" s="10" customFormat="1" ht="6.75" customHeight="1" x14ac:dyDescent="0.2">
      <c r="A74" s="112"/>
      <c r="B74" s="121"/>
      <c r="C74" s="121" t="str">
        <f>IF($A74="","",SUM('Situfin serie mensual'!IH73:IM73))</f>
        <v/>
      </c>
      <c r="D74" s="121"/>
      <c r="E74" s="204"/>
      <c r="F74" s="204" t="str">
        <f>IF($A74="","",'2'!N74)</f>
        <v/>
      </c>
      <c r="G74" s="121"/>
      <c r="H74" s="121"/>
      <c r="I74" s="114"/>
    </row>
    <row r="75" spans="1:12" s="16" customFormat="1" ht="12.75" outlineLevel="2" x14ac:dyDescent="0.2">
      <c r="A75" s="10" t="s">
        <v>51</v>
      </c>
      <c r="B75" s="115">
        <v>10787.180852150002</v>
      </c>
      <c r="C75" s="115">
        <f>IF($A75="","",SUM('Situfin serie mensual'!IH74:IM74))</f>
        <v>3094.4641640690002</v>
      </c>
      <c r="D75" s="115">
        <f>IFERROR((C75/B75*100),0)</f>
        <v>28.686495632936754</v>
      </c>
      <c r="E75" s="203">
        <v>9037.8033706000006</v>
      </c>
      <c r="F75" s="203">
        <f>IF($A75="","",'2'!N75)</f>
        <v>2290.5539339890001</v>
      </c>
      <c r="G75" s="115">
        <f>IFERROR((F75/E75*100),0)</f>
        <v>25.344144368532938</v>
      </c>
      <c r="H75" s="115">
        <f>IF(C75&lt;&gt;0,F75/C75*100-100," ")</f>
        <v>-25.978980122455681</v>
      </c>
      <c r="I75" s="114"/>
      <c r="J75" s="126"/>
      <c r="K75" s="127"/>
    </row>
    <row r="76" spans="1:12" s="118" customFormat="1" ht="12.75" x14ac:dyDescent="0.2">
      <c r="A76" s="13" t="s">
        <v>52</v>
      </c>
      <c r="B76" s="117">
        <v>10646.804170118003</v>
      </c>
      <c r="C76" s="117">
        <f>IF($A76="","",SUM('Situfin serie mensual'!IH75:IM75))</f>
        <v>2845.6757799349998</v>
      </c>
      <c r="D76" s="117">
        <f>IFERROR((C76/B76*100),0)</f>
        <v>26.727980851961703</v>
      </c>
      <c r="E76" s="202">
        <v>8931.6872557540009</v>
      </c>
      <c r="F76" s="202">
        <f>IF($A76="","",'2'!N76)</f>
        <v>2188.264432728</v>
      </c>
      <c r="G76" s="117">
        <f>IFERROR((F76/E76*100),0)</f>
        <v>24.500011812642335</v>
      </c>
      <c r="H76" s="117">
        <f>IF(C76&lt;&gt;0,F76/C76*100-100," ")</f>
        <v>-23.102116967872433</v>
      </c>
      <c r="I76" s="114"/>
      <c r="J76" s="128"/>
    </row>
    <row r="77" spans="1:12" s="118" customFormat="1" ht="12.75" x14ac:dyDescent="0.2">
      <c r="A77" s="13" t="s">
        <v>53</v>
      </c>
      <c r="B77" s="117">
        <v>140.37668203199999</v>
      </c>
      <c r="C77" s="117">
        <f>IF($A77="","",SUM('Situfin serie mensual'!IH76:IM76))</f>
        <v>34.401856963999997</v>
      </c>
      <c r="D77" s="117">
        <f>IFERROR((C77/B77*100),0)</f>
        <v>24.50681727621815</v>
      </c>
      <c r="E77" s="202">
        <v>106.11611484600002</v>
      </c>
      <c r="F77" s="202">
        <f>IF($A77="","",'2'!N77)</f>
        <v>37.733242572999998</v>
      </c>
      <c r="G77" s="117">
        <f>IFERROR((F77/E77*100),0)</f>
        <v>35.558447110281037</v>
      </c>
      <c r="H77" s="117">
        <f>IF(C77&lt;&gt;0,F77/C77*100-100," ")</f>
        <v>9.6837377484771991</v>
      </c>
      <c r="I77" s="114"/>
      <c r="J77" s="129"/>
    </row>
    <row r="78" spans="1:12" s="118" customFormat="1" ht="13.5" customHeight="1" x14ac:dyDescent="0.2">
      <c r="A78" s="13" t="s">
        <v>150</v>
      </c>
      <c r="B78" s="117"/>
      <c r="C78" s="117">
        <f>IF($A78="","",SUM('Situfin serie mensual'!IH77:IM77))</f>
        <v>214.38652716999997</v>
      </c>
      <c r="D78" s="117">
        <v>0</v>
      </c>
      <c r="E78" s="202"/>
      <c r="F78" s="202">
        <f>IF($A78="","",'2'!N78)</f>
        <v>64.556258688</v>
      </c>
      <c r="G78" s="117">
        <v>0</v>
      </c>
      <c r="H78" s="117">
        <f>IF(C78&lt;&gt;0,F78/C78*100-100," ")</f>
        <v>-69.887912482107865</v>
      </c>
      <c r="I78" s="114"/>
      <c r="J78" s="128"/>
    </row>
    <row r="79" spans="1:12" s="118" customFormat="1" ht="13.5" x14ac:dyDescent="0.25">
      <c r="A79" s="149" t="s">
        <v>55</v>
      </c>
      <c r="B79" s="130">
        <v>-13589.433561217007</v>
      </c>
      <c r="C79" s="130">
        <f>IF($A79="","",SUM('Situfin serie mensual'!IH78:IM78))</f>
        <v>-3522.8612424949993</v>
      </c>
      <c r="D79" s="200">
        <f>IFERROR((C79/B79*100),0)</f>
        <v>25.923532622793942</v>
      </c>
      <c r="E79" s="206">
        <v>-10518.193390414994</v>
      </c>
      <c r="F79" s="206">
        <f>IF($A79="","",'2'!N79)</f>
        <v>-912.23774130599827</v>
      </c>
      <c r="G79" s="200">
        <f>IFERROR((F79/E79*100),0)</f>
        <v>8.6729508333370369</v>
      </c>
      <c r="H79" s="130"/>
      <c r="I79" s="114"/>
      <c r="K79" s="186"/>
      <c r="L79" s="186"/>
    </row>
    <row r="80" spans="1:12" s="118" customFormat="1" ht="5.25" customHeight="1" x14ac:dyDescent="0.2">
      <c r="A80" s="13"/>
      <c r="B80" s="117"/>
      <c r="C80" s="117" t="str">
        <f>IF($A80="","",SUM('Situfin serie mensual'!IH79:IM79))</f>
        <v/>
      </c>
      <c r="D80" s="117"/>
      <c r="E80" s="117"/>
      <c r="F80" s="117" t="str">
        <f>IF($A80="","",'2'!N80)</f>
        <v/>
      </c>
      <c r="G80" s="117"/>
      <c r="H80" s="117"/>
      <c r="I80" s="114"/>
    </row>
    <row r="81" spans="1:9" s="118" customFormat="1" ht="12.75" x14ac:dyDescent="0.2">
      <c r="A81" s="151" t="s">
        <v>151</v>
      </c>
      <c r="B81" s="117"/>
      <c r="C81" s="117"/>
      <c r="D81" s="131"/>
      <c r="E81" s="117"/>
      <c r="F81" s="117"/>
      <c r="G81" s="131"/>
      <c r="H81" s="131"/>
      <c r="I81" s="114"/>
    </row>
    <row r="82" spans="1:9" s="118" customFormat="1" ht="7.5" customHeight="1" x14ac:dyDescent="0.2">
      <c r="A82" s="10"/>
      <c r="B82" s="117"/>
      <c r="C82" s="117" t="str">
        <f>IF($A82="","",SUM('Situfin serie mensual'!IH81:IM81))</f>
        <v/>
      </c>
      <c r="D82" s="115"/>
      <c r="E82" s="117"/>
      <c r="F82" s="117" t="str">
        <f>IF($A82="","",'2'!N82)</f>
        <v/>
      </c>
      <c r="G82" s="115"/>
      <c r="H82" s="115"/>
      <c r="I82" s="114"/>
    </row>
    <row r="83" spans="1:9" s="16" customFormat="1" ht="12.75" outlineLevel="2" x14ac:dyDescent="0.2">
      <c r="A83" s="10" t="s">
        <v>56</v>
      </c>
      <c r="B83" s="115">
        <v>-550.62603519900006</v>
      </c>
      <c r="C83" s="115">
        <f>IF($A83="","",SUM('Situfin serie mensual'!IH82:IM82))</f>
        <v>-1136.9779931644073</v>
      </c>
      <c r="D83" s="115">
        <f t="shared" ref="D83:D90" si="6">IFERROR((C83/B83*100),0)</f>
        <v>206.48823711241616</v>
      </c>
      <c r="E83" s="115">
        <v>357.69714886299982</v>
      </c>
      <c r="F83" s="115">
        <f>IF($A83="","",'2'!N83)</f>
        <v>5770.8309962268086</v>
      </c>
      <c r="G83" s="115">
        <f t="shared" ref="G83:G95" si="7">IFERROR((F83/E83*100),0)</f>
        <v>1613.3287655689624</v>
      </c>
      <c r="H83" s="115">
        <f t="shared" ref="H83:H88" si="8">IF(C83&lt;&gt;0,F83/C83*100-100," ")</f>
        <v>-607.55872417245155</v>
      </c>
      <c r="I83" s="114"/>
    </row>
    <row r="84" spans="1:9" s="118" customFormat="1" ht="12.75" customHeight="1" x14ac:dyDescent="0.2">
      <c r="A84" s="13" t="s">
        <v>57</v>
      </c>
      <c r="B84" s="117">
        <v>-550.62603519900006</v>
      </c>
      <c r="C84" s="117">
        <f>IF($A84="","",SUM('Situfin serie mensual'!IH83:IM83))</f>
        <v>-1136.9779931644073</v>
      </c>
      <c r="D84" s="117">
        <f t="shared" si="6"/>
        <v>206.48823711241616</v>
      </c>
      <c r="E84" s="117">
        <v>357.69714886299982</v>
      </c>
      <c r="F84" s="117">
        <f>IF($A84="","",'2'!N84)</f>
        <v>5770.8309962268086</v>
      </c>
      <c r="G84" s="117">
        <f t="shared" si="7"/>
        <v>1613.3287655689624</v>
      </c>
      <c r="H84" s="117">
        <f t="shared" si="8"/>
        <v>-607.55872417245155</v>
      </c>
      <c r="I84" s="114"/>
    </row>
    <row r="85" spans="1:9" s="118" customFormat="1" ht="12.75" customHeight="1" x14ac:dyDescent="0.2">
      <c r="A85" s="13" t="s">
        <v>58</v>
      </c>
      <c r="B85" s="117">
        <v>0</v>
      </c>
      <c r="C85" s="117">
        <f>IF($A85="","",SUM('Situfin serie mensual'!IH84:IM84))</f>
        <v>0</v>
      </c>
      <c r="D85" s="117">
        <f t="shared" si="6"/>
        <v>0</v>
      </c>
      <c r="E85" s="117">
        <v>0</v>
      </c>
      <c r="F85" s="117">
        <f>IF($A85="","",'2'!N85)</f>
        <v>0</v>
      </c>
      <c r="G85" s="117">
        <f t="shared" si="7"/>
        <v>0</v>
      </c>
      <c r="H85" s="117" t="str">
        <f t="shared" si="8"/>
        <v xml:space="preserve"> </v>
      </c>
      <c r="I85" s="114"/>
    </row>
    <row r="86" spans="1:9" s="16" customFormat="1" ht="12.75" outlineLevel="2" x14ac:dyDescent="0.2">
      <c r="A86" s="10" t="s">
        <v>59</v>
      </c>
      <c r="B86" s="115">
        <v>13038.807526018001</v>
      </c>
      <c r="C86" s="115">
        <f>IF($A86="","",SUM('Situfin serie mensual'!IH85:IM85))</f>
        <v>3111.3054157509996</v>
      </c>
      <c r="D86" s="115">
        <f t="shared" si="6"/>
        <v>23.861886215764851</v>
      </c>
      <c r="E86" s="115">
        <v>10875.890539278</v>
      </c>
      <c r="F86" s="115">
        <f>IF($A86="","",'2'!N86)</f>
        <v>5319.0705394199995</v>
      </c>
      <c r="G86" s="115">
        <f t="shared" si="7"/>
        <v>48.906988537723073</v>
      </c>
      <c r="H86" s="115">
        <f t="shared" si="8"/>
        <v>70.959447198342474</v>
      </c>
      <c r="I86" s="114"/>
    </row>
    <row r="87" spans="1:9" s="118" customFormat="1" ht="15" customHeight="1" x14ac:dyDescent="0.2">
      <c r="A87" s="13" t="s">
        <v>57</v>
      </c>
      <c r="B87" s="117">
        <v>1301.25885666</v>
      </c>
      <c r="C87" s="117">
        <f>IF($A87="","",SUM('Situfin serie mensual'!IH86:IM86))</f>
        <v>-978.09095417100025</v>
      </c>
      <c r="D87" s="117">
        <f t="shared" si="6"/>
        <v>-75.164979601484561</v>
      </c>
      <c r="E87" s="117">
        <v>1116.016162979</v>
      </c>
      <c r="F87" s="117">
        <f>IF($A87="","",'2'!N87)</f>
        <v>-2710.6219221010001</v>
      </c>
      <c r="G87" s="117">
        <f t="shared" si="7"/>
        <v>-242.88375133075971</v>
      </c>
      <c r="H87" s="117">
        <f t="shared" si="8"/>
        <v>177.13393223214496</v>
      </c>
      <c r="I87" s="114"/>
    </row>
    <row r="88" spans="1:9" s="118" customFormat="1" ht="12.75" customHeight="1" x14ac:dyDescent="0.2">
      <c r="A88" s="13" t="s">
        <v>58</v>
      </c>
      <c r="B88" s="117">
        <v>11737.548669358001</v>
      </c>
      <c r="C88" s="117">
        <f>IF($A88="","",SUM('Situfin serie mensual'!IH87:IM87))</f>
        <v>4089.3963699220003</v>
      </c>
      <c r="D88" s="117">
        <f t="shared" si="6"/>
        <v>34.840293191693107</v>
      </c>
      <c r="E88" s="117">
        <v>9759.8743762989998</v>
      </c>
      <c r="F88" s="117">
        <f>IF($A88="","",'2'!N88)</f>
        <v>8029.6924615209991</v>
      </c>
      <c r="G88" s="117">
        <f t="shared" si="7"/>
        <v>82.272498107356824</v>
      </c>
      <c r="H88" s="117">
        <f t="shared" si="8"/>
        <v>96.353978317688842</v>
      </c>
      <c r="I88" s="114"/>
    </row>
    <row r="89" spans="1:9" s="118" customFormat="1" ht="6" customHeight="1" x14ac:dyDescent="0.2">
      <c r="A89" s="13"/>
      <c r="B89" s="117"/>
      <c r="C89" s="117" t="str">
        <f>IF($A89="","",SUM('Situfin serie mensual'!IH88:IM88))</f>
        <v/>
      </c>
      <c r="D89" s="117"/>
      <c r="E89" s="117"/>
      <c r="F89" s="117" t="str">
        <f>IF($A89="","",'2'!N89)</f>
        <v/>
      </c>
      <c r="G89" s="117"/>
      <c r="H89" s="117"/>
      <c r="I89" s="114"/>
    </row>
    <row r="90" spans="1:9" s="10" customFormat="1" ht="12.75" x14ac:dyDescent="0.2">
      <c r="A90" s="10" t="s">
        <v>60</v>
      </c>
      <c r="B90" s="115">
        <v>-468.95445424400003</v>
      </c>
      <c r="C90" s="115">
        <f>IF($A90="","",SUM('Situfin serie mensual'!IH89:IM89))</f>
        <v>-1613.7246139159997</v>
      </c>
      <c r="D90" s="115">
        <f t="shared" si="6"/>
        <v>344.11116032952071</v>
      </c>
      <c r="E90" s="115">
        <v>-244.89733976499997</v>
      </c>
      <c r="F90" s="115">
        <f>IF($A90="","",'2'!N90)</f>
        <v>-3552.4524704109999</v>
      </c>
      <c r="G90" s="115"/>
      <c r="H90" s="115">
        <f t="shared" ref="H90:H95" si="9">IF(C90&lt;&gt;0,F90/C90*100-100," ")</f>
        <v>120.13994455908562</v>
      </c>
      <c r="I90" s="114"/>
    </row>
    <row r="91" spans="1:9" s="133" customFormat="1" ht="12.75" customHeight="1" x14ac:dyDescent="0.2">
      <c r="A91" s="13" t="s">
        <v>61</v>
      </c>
      <c r="B91" s="132">
        <v>0</v>
      </c>
      <c r="C91" s="132">
        <f>IF($A91="","",SUM('Situfin serie mensual'!IH90:IM90))</f>
        <v>1663.2892525690004</v>
      </c>
      <c r="D91" s="132">
        <f>IFERROR((C91/B91*100),0)</f>
        <v>0</v>
      </c>
      <c r="E91" s="132">
        <v>0</v>
      </c>
      <c r="F91" s="132">
        <f>IF($A91="","",'2'!N91)</f>
        <v>1932.174787188</v>
      </c>
      <c r="G91" s="132"/>
      <c r="H91" s="132">
        <f t="shared" si="9"/>
        <v>16.165891422895797</v>
      </c>
      <c r="I91" s="114"/>
    </row>
    <row r="92" spans="1:9" s="133" customFormat="1" ht="12.75" customHeight="1" x14ac:dyDescent="0.2">
      <c r="A92" s="13" t="s">
        <v>62</v>
      </c>
      <c r="B92" s="132">
        <v>468.95445424400003</v>
      </c>
      <c r="C92" s="132">
        <f>IF($A92="","",SUM('Situfin serie mensual'!IH91:IM91))</f>
        <v>3277.0138664850001</v>
      </c>
      <c r="D92" s="132">
        <f>IFERROR((C92/B92*100),0)</f>
        <v>698.7915002892687</v>
      </c>
      <c r="E92" s="132">
        <v>244.89733976499997</v>
      </c>
      <c r="F92" s="132">
        <f>IF($A92="","",'2'!N92)</f>
        <v>5484.6272575989997</v>
      </c>
      <c r="G92" s="132"/>
      <c r="H92" s="132">
        <f t="shared" si="9"/>
        <v>67.366617324751701</v>
      </c>
      <c r="I92" s="114"/>
    </row>
    <row r="93" spans="1:9" s="133" customFormat="1" ht="6.75" customHeight="1" x14ac:dyDescent="0.2">
      <c r="B93" s="132"/>
      <c r="C93" s="132" t="str">
        <f>IF($A93="","",SUM('Situfin serie mensual'!IH92:IM92))</f>
        <v/>
      </c>
      <c r="D93" s="132"/>
      <c r="E93" s="132"/>
      <c r="F93" s="132" t="str">
        <f>IF($A93="","",'2'!N93)</f>
        <v/>
      </c>
      <c r="G93" s="132"/>
      <c r="H93" s="132"/>
      <c r="I93" s="114"/>
    </row>
    <row r="94" spans="1:9" s="133" customFormat="1" ht="12.75" x14ac:dyDescent="0.2">
      <c r="A94" s="10" t="s">
        <v>63</v>
      </c>
      <c r="B94" s="134">
        <v>-1832.887243762</v>
      </c>
      <c r="C94" s="134">
        <f>IF($A94="","",SUM('Situfin serie mensual'!IH93:IM93))</f>
        <v>-1069.773140042407</v>
      </c>
      <c r="D94" s="134">
        <f>IFERROR((C94/B94*100),0)</f>
        <v>58.365463761245792</v>
      </c>
      <c r="E94" s="134">
        <v>-1035.675863593</v>
      </c>
      <c r="F94" s="134">
        <f>IF($A94="","",'2'!N94)</f>
        <v>5394.1570594738077</v>
      </c>
      <c r="G94" s="134">
        <f t="shared" si="7"/>
        <v>-520.83448587478176</v>
      </c>
      <c r="H94" s="134">
        <f t="shared" si="9"/>
        <v>-604.23373494496013</v>
      </c>
      <c r="I94" s="114"/>
    </row>
    <row r="95" spans="1:9" s="133" customFormat="1" ht="12.75" x14ac:dyDescent="0.2">
      <c r="A95" s="13" t="s">
        <v>64</v>
      </c>
      <c r="B95" s="132">
        <v>-1832.887243762</v>
      </c>
      <c r="C95" s="132">
        <f>IF($A95="","",SUM('Situfin serie mensual'!IH94:IM94))</f>
        <v>-1069.773140042407</v>
      </c>
      <c r="D95" s="132">
        <f>IFERROR((C95/B95*100),0)</f>
        <v>58.365463761245792</v>
      </c>
      <c r="E95" s="132">
        <v>-1035.675863593</v>
      </c>
      <c r="F95" s="132">
        <f>IF($A95="","",'2'!N95)</f>
        <v>5394.1570594738077</v>
      </c>
      <c r="G95" s="132">
        <f t="shared" si="7"/>
        <v>-520.83448587478176</v>
      </c>
      <c r="H95" s="132">
        <f t="shared" si="9"/>
        <v>-604.23373494496013</v>
      </c>
      <c r="I95" s="114"/>
    </row>
    <row r="96" spans="1:9" s="133" customFormat="1" ht="7.5" customHeight="1" x14ac:dyDescent="0.2">
      <c r="A96" s="118"/>
      <c r="B96" s="132"/>
      <c r="C96" s="132" t="str">
        <f>IF($A96="","",SUM('Situfin serie mensual'!HI95:IM95))</f>
        <v/>
      </c>
      <c r="D96" s="132"/>
      <c r="E96" s="132"/>
      <c r="F96" s="132" t="str">
        <f>IF($A96="","",'2'!N96)</f>
        <v/>
      </c>
      <c r="G96" s="132"/>
      <c r="H96" s="132"/>
      <c r="I96" s="114"/>
    </row>
    <row r="97" spans="1:12" s="133" customFormat="1" ht="12.75" hidden="1" customHeight="1" x14ac:dyDescent="0.2">
      <c r="A97" s="10" t="s">
        <v>152</v>
      </c>
      <c r="B97" s="134">
        <v>0</v>
      </c>
      <c r="C97" s="134">
        <f>IF($A97="","",SUM('Situfin serie mensual'!GX96:HI96))</f>
        <v>734.43644826141701</v>
      </c>
      <c r="D97" s="134"/>
      <c r="E97" s="134">
        <v>0</v>
      </c>
      <c r="F97" s="134">
        <f>IF($A97="","",'2'!N97)</f>
        <v>-1363.9981981128076</v>
      </c>
      <c r="G97" s="132"/>
      <c r="H97" s="134"/>
      <c r="I97" s="114"/>
    </row>
    <row r="98" spans="1:12" x14ac:dyDescent="0.2">
      <c r="B98" s="201"/>
      <c r="C98" s="201" t="str">
        <f>IF($A98="","",SUM('Situfin serie mensual'!GX97:HI97))</f>
        <v/>
      </c>
      <c r="D98" s="201"/>
      <c r="E98" s="201"/>
      <c r="F98" s="201" t="str">
        <f>IF($A98="","",'2'!N98)</f>
        <v/>
      </c>
      <c r="G98" s="201"/>
      <c r="H98" s="201"/>
      <c r="I98" s="114"/>
    </row>
    <row r="99" spans="1:12" x14ac:dyDescent="0.2">
      <c r="A99" s="212" t="s">
        <v>190</v>
      </c>
      <c r="B99" s="213"/>
      <c r="C99" s="213"/>
      <c r="D99" s="213"/>
      <c r="E99" s="213"/>
      <c r="F99" s="213"/>
      <c r="G99" s="213"/>
      <c r="H99" s="213"/>
      <c r="I99" s="114"/>
    </row>
    <row r="100" spans="1:12" x14ac:dyDescent="0.2">
      <c r="A100" s="207" t="s">
        <v>191</v>
      </c>
      <c r="B100" s="208">
        <f>B35-B49-B52-B55-B67-B42</f>
        <v>43301.808580236007</v>
      </c>
      <c r="C100" s="208">
        <f>C35-C49-C52-C55-C67-C42</f>
        <v>17963.798914662002</v>
      </c>
      <c r="D100" s="132">
        <f>IFERROR((C100/B100*100),0)</f>
        <v>41.485100746718267</v>
      </c>
      <c r="E100" s="208">
        <f>E35-E49-E52-E55-E67-E42</f>
        <v>44849.794388163995</v>
      </c>
      <c r="F100" s="208">
        <f>F35-F49-F52-F55-F67-F42</f>
        <v>19833.482594943001</v>
      </c>
      <c r="G100" s="132">
        <f t="shared" ref="G100:G101" si="10">IFERROR((F100/E100*100),0)</f>
        <v>44.222014538771489</v>
      </c>
      <c r="H100" s="132">
        <f t="shared" ref="H100:H101" si="11">IF(C100&lt;&gt;0,F100/C100*100-100," ")</f>
        <v>10.408063957757662</v>
      </c>
      <c r="I100" s="114"/>
      <c r="J100" s="211"/>
    </row>
    <row r="101" spans="1:12" x14ac:dyDescent="0.2">
      <c r="A101" s="207" t="s">
        <v>92</v>
      </c>
      <c r="B101" s="208">
        <f>B79+B42</f>
        <v>-8345.429843450007</v>
      </c>
      <c r="C101" s="208">
        <f>C79+C42</f>
        <v>-1121.6164423039995</v>
      </c>
      <c r="D101" s="132">
        <f>IFERROR((C101/B101*100),0)</f>
        <v>13.439888218391904</v>
      </c>
      <c r="E101" s="208">
        <f>E79+E42</f>
        <v>-4000.2500628579928</v>
      </c>
      <c r="F101" s="208">
        <f>F79+F42</f>
        <v>2087.727103002002</v>
      </c>
      <c r="G101" s="132">
        <f t="shared" si="10"/>
        <v>-52.189914885231403</v>
      </c>
      <c r="H101" s="132">
        <f t="shared" si="11"/>
        <v>-286.13556508795818</v>
      </c>
      <c r="I101" s="114"/>
      <c r="J101" s="211"/>
    </row>
    <row r="102" spans="1:12" ht="9" customHeight="1" x14ac:dyDescent="0.2">
      <c r="A102" s="214"/>
      <c r="B102" s="215"/>
      <c r="C102" s="215"/>
      <c r="D102" s="216"/>
      <c r="E102" s="215"/>
      <c r="F102" s="215"/>
      <c r="G102" s="216"/>
      <c r="H102" s="216"/>
      <c r="I102" s="114"/>
      <c r="J102" s="211"/>
    </row>
    <row r="103" spans="1:12" ht="16.5" x14ac:dyDescent="0.3">
      <c r="A103" s="173" t="s">
        <v>186</v>
      </c>
      <c r="B103" s="136"/>
      <c r="D103" s="136"/>
      <c r="E103" s="136"/>
      <c r="F103" s="137"/>
      <c r="I103" s="114"/>
    </row>
    <row r="104" spans="1:12" x14ac:dyDescent="0.2">
      <c r="A104" s="138" t="s">
        <v>153</v>
      </c>
      <c r="B104" s="136"/>
      <c r="D104" s="136"/>
      <c r="E104" s="136"/>
      <c r="F104" s="139"/>
      <c r="G104" s="139"/>
      <c r="H104" s="139"/>
      <c r="I104" s="114"/>
      <c r="J104" s="139"/>
      <c r="K104" s="139"/>
      <c r="L104" s="139"/>
    </row>
    <row r="105" spans="1:12" x14ac:dyDescent="0.2">
      <c r="B105" s="136"/>
      <c r="D105" s="136"/>
      <c r="E105" s="136"/>
      <c r="F105" s="139"/>
      <c r="G105" s="139"/>
      <c r="H105" s="139"/>
      <c r="I105" s="114"/>
      <c r="J105" s="139"/>
      <c r="K105" s="139"/>
      <c r="L105" s="139"/>
    </row>
    <row r="106" spans="1:12" hidden="1" x14ac:dyDescent="0.2">
      <c r="B106" s="136"/>
      <c r="D106" s="136"/>
      <c r="E106" s="136"/>
      <c r="F106" s="139"/>
      <c r="G106" s="139"/>
      <c r="H106" s="139"/>
      <c r="I106" s="140"/>
      <c r="J106" s="139"/>
      <c r="K106" s="139"/>
      <c r="L106" s="139"/>
    </row>
    <row r="107" spans="1:12" hidden="1" x14ac:dyDescent="0.2">
      <c r="B107" s="136"/>
      <c r="D107" s="136"/>
      <c r="E107" s="136"/>
      <c r="F107" s="139"/>
      <c r="G107" s="139"/>
      <c r="H107" s="139"/>
      <c r="I107" s="140"/>
      <c r="J107" s="139"/>
      <c r="K107" s="139"/>
      <c r="L107" s="139"/>
    </row>
    <row r="108" spans="1:12" hidden="1" x14ac:dyDescent="0.2">
      <c r="B108" s="136"/>
      <c r="D108" s="136"/>
      <c r="E108" s="136"/>
      <c r="F108" s="139"/>
      <c r="G108" s="139"/>
      <c r="H108" s="139"/>
      <c r="I108" s="140"/>
      <c r="J108" s="139"/>
      <c r="K108" s="139"/>
      <c r="L108" s="139"/>
    </row>
    <row r="109" spans="1:12" hidden="1" x14ac:dyDescent="0.2">
      <c r="B109" s="136"/>
      <c r="D109" s="136"/>
      <c r="E109" s="136"/>
      <c r="F109" s="139"/>
      <c r="G109" s="139"/>
      <c r="H109" s="139"/>
      <c r="I109" s="140"/>
      <c r="J109" s="139"/>
      <c r="K109" s="139"/>
      <c r="L109" s="139"/>
    </row>
    <row r="110" spans="1:12" hidden="1" x14ac:dyDescent="0.2">
      <c r="B110" s="136"/>
      <c r="D110" s="136"/>
      <c r="E110" s="136"/>
      <c r="F110" s="139"/>
      <c r="G110" s="139"/>
      <c r="H110" s="139"/>
      <c r="I110" s="140"/>
      <c r="J110" s="139"/>
      <c r="K110" s="139"/>
      <c r="L110" s="139"/>
    </row>
    <row r="111" spans="1:12" hidden="1" x14ac:dyDescent="0.2">
      <c r="B111" s="136"/>
      <c r="D111" s="136"/>
      <c r="E111" s="136"/>
      <c r="F111" s="139"/>
      <c r="G111" s="139"/>
      <c r="H111" s="139"/>
      <c r="I111" s="140"/>
      <c r="J111" s="139"/>
      <c r="K111" s="139"/>
      <c r="L111" s="139"/>
    </row>
    <row r="112" spans="1:12" hidden="1" x14ac:dyDescent="0.2">
      <c r="B112" s="136"/>
      <c r="D112" s="136"/>
      <c r="E112" s="136"/>
      <c r="F112" s="139"/>
      <c r="G112" s="139"/>
      <c r="H112" s="139"/>
      <c r="I112" s="140"/>
      <c r="J112" s="139"/>
      <c r="K112" s="139"/>
      <c r="L112" s="139"/>
    </row>
    <row r="113" spans="2:12" hidden="1" x14ac:dyDescent="0.2">
      <c r="B113" s="136"/>
      <c r="D113" s="136"/>
      <c r="E113" s="136"/>
      <c r="F113" s="139"/>
      <c r="G113" s="139"/>
      <c r="H113" s="139"/>
      <c r="I113" s="140"/>
      <c r="J113" s="139"/>
      <c r="K113" s="139"/>
      <c r="L113" s="139"/>
    </row>
    <row r="114" spans="2:12" hidden="1" x14ac:dyDescent="0.2">
      <c r="B114" s="136"/>
      <c r="D114" s="136"/>
      <c r="E114" s="136"/>
      <c r="F114" s="139"/>
      <c r="G114" s="139"/>
      <c r="H114" s="139"/>
      <c r="I114" s="141"/>
      <c r="J114" s="139"/>
      <c r="K114" s="139"/>
      <c r="L114" s="139"/>
    </row>
    <row r="115" spans="2:12" hidden="1" x14ac:dyDescent="0.2">
      <c r="E115" s="136"/>
      <c r="F115" s="139"/>
      <c r="G115" s="139"/>
      <c r="H115" s="139"/>
      <c r="I115" s="140"/>
      <c r="J115" s="139"/>
      <c r="K115" s="139"/>
      <c r="L115" s="139"/>
    </row>
    <row r="116" spans="2:12" hidden="1" x14ac:dyDescent="0.2">
      <c r="E116" s="136"/>
      <c r="F116" s="139"/>
      <c r="G116" s="139"/>
      <c r="H116" s="139"/>
      <c r="I116" s="140"/>
      <c r="J116" s="139"/>
      <c r="K116" s="139"/>
      <c r="L116" s="139"/>
    </row>
    <row r="117" spans="2:12" hidden="1" x14ac:dyDescent="0.2">
      <c r="E117" s="136"/>
      <c r="F117" s="139"/>
      <c r="G117" s="139"/>
      <c r="H117" s="139"/>
      <c r="I117" s="140"/>
      <c r="J117" s="139"/>
      <c r="K117" s="139"/>
      <c r="L117" s="139"/>
    </row>
    <row r="118" spans="2:12" hidden="1" x14ac:dyDescent="0.2">
      <c r="E118" s="136"/>
      <c r="F118" s="139"/>
      <c r="G118" s="139"/>
      <c r="H118" s="139"/>
      <c r="I118" s="140"/>
      <c r="J118" s="139"/>
      <c r="K118" s="139"/>
      <c r="L118" s="139"/>
    </row>
    <row r="119" spans="2:12" hidden="1" x14ac:dyDescent="0.2">
      <c r="E119" s="136"/>
      <c r="F119" s="139"/>
      <c r="G119" s="139"/>
      <c r="H119" s="139"/>
      <c r="I119" s="140"/>
      <c r="J119" s="139"/>
      <c r="K119" s="139"/>
      <c r="L119" s="139"/>
    </row>
    <row r="120" spans="2:12" hidden="1" x14ac:dyDescent="0.2">
      <c r="G120" s="139"/>
      <c r="H120" s="139"/>
      <c r="I120" s="140"/>
      <c r="J120" s="139"/>
      <c r="K120" s="139"/>
      <c r="L120" s="139"/>
    </row>
    <row r="121" spans="2:12" hidden="1" x14ac:dyDescent="0.2">
      <c r="G121" s="139"/>
      <c r="H121" s="139"/>
      <c r="I121" s="140"/>
      <c r="J121" s="139"/>
      <c r="K121" s="139"/>
      <c r="L121" s="139"/>
    </row>
    <row r="122" spans="2:12" hidden="1" x14ac:dyDescent="0.2">
      <c r="G122" s="139"/>
      <c r="H122" s="139"/>
      <c r="I122" s="139"/>
      <c r="J122" s="139"/>
      <c r="K122" s="139"/>
      <c r="L122" s="139"/>
    </row>
    <row r="123" spans="2:12" hidden="1" x14ac:dyDescent="0.2">
      <c r="G123" s="139"/>
      <c r="H123" s="139"/>
      <c r="I123" s="139"/>
      <c r="J123" s="139"/>
      <c r="K123" s="139"/>
      <c r="L123" s="139"/>
    </row>
    <row r="124" spans="2:12" hidden="1" x14ac:dyDescent="0.2">
      <c r="G124" s="139"/>
      <c r="H124" s="139"/>
      <c r="I124" s="139"/>
      <c r="J124" s="139"/>
      <c r="K124" s="139"/>
      <c r="L124" s="139"/>
    </row>
    <row r="125" spans="2:12" hidden="1" x14ac:dyDescent="0.2">
      <c r="G125" s="139"/>
      <c r="H125" s="139"/>
      <c r="I125" s="139"/>
      <c r="J125" s="139"/>
      <c r="K125" s="139"/>
      <c r="L125" s="139"/>
    </row>
    <row r="126" spans="2:12" hidden="1" x14ac:dyDescent="0.2">
      <c r="G126" s="139"/>
      <c r="H126" s="139"/>
      <c r="I126" s="139"/>
      <c r="J126" s="139"/>
      <c r="K126" s="139"/>
      <c r="L126" s="139"/>
    </row>
    <row r="127" spans="2:12" hidden="1" x14ac:dyDescent="0.2">
      <c r="G127" s="139"/>
      <c r="H127" s="139"/>
      <c r="I127" s="139"/>
      <c r="J127" s="139"/>
      <c r="K127" s="139"/>
      <c r="L127" s="139"/>
    </row>
    <row r="128" spans="2:12" hidden="1" x14ac:dyDescent="0.2">
      <c r="G128" s="139"/>
      <c r="H128" s="139"/>
      <c r="I128" s="139"/>
      <c r="J128" s="139"/>
      <c r="K128" s="139"/>
      <c r="L128" s="139"/>
    </row>
    <row r="129" spans="7:12" hidden="1" x14ac:dyDescent="0.2">
      <c r="G129" s="139"/>
      <c r="H129" s="139"/>
      <c r="I129" s="139"/>
      <c r="J129" s="139"/>
      <c r="K129" s="139"/>
      <c r="L129" s="139"/>
    </row>
    <row r="130" spans="7:12" hidden="1" x14ac:dyDescent="0.2">
      <c r="G130" s="139"/>
      <c r="H130" s="139"/>
      <c r="I130" s="139"/>
      <c r="J130" s="139"/>
      <c r="K130" s="139"/>
      <c r="L130" s="139"/>
    </row>
    <row r="131" spans="7:12" hidden="1" x14ac:dyDescent="0.2">
      <c r="G131" s="139"/>
      <c r="H131" s="139"/>
      <c r="I131" s="139"/>
      <c r="J131" s="139"/>
      <c r="K131" s="139"/>
      <c r="L131" s="139"/>
    </row>
    <row r="132" spans="7:12" hidden="1" x14ac:dyDescent="0.2">
      <c r="G132" s="139"/>
      <c r="H132" s="139"/>
      <c r="I132" s="139"/>
      <c r="J132" s="139"/>
      <c r="K132" s="139"/>
      <c r="L132" s="139"/>
    </row>
    <row r="133" spans="7:12" hidden="1" x14ac:dyDescent="0.2">
      <c r="G133" s="139"/>
      <c r="H133" s="139"/>
      <c r="I133" s="139"/>
      <c r="J133" s="139"/>
      <c r="K133" s="139"/>
      <c r="L133" s="139"/>
    </row>
    <row r="134" spans="7:12" hidden="1" x14ac:dyDescent="0.2">
      <c r="G134" s="139"/>
      <c r="H134" s="139"/>
      <c r="I134" s="139"/>
      <c r="J134" s="139"/>
      <c r="K134" s="139"/>
      <c r="L134" s="139"/>
    </row>
    <row r="135" spans="7:12" hidden="1" x14ac:dyDescent="0.2">
      <c r="G135" s="139"/>
      <c r="H135" s="139"/>
      <c r="I135" s="139"/>
      <c r="J135" s="139"/>
      <c r="K135" s="139"/>
      <c r="L135" s="139"/>
    </row>
    <row r="136" spans="7:12" hidden="1" x14ac:dyDescent="0.2">
      <c r="G136" s="139"/>
      <c r="H136" s="139"/>
      <c r="I136" s="139"/>
      <c r="J136" s="139"/>
      <c r="K136" s="139"/>
      <c r="L136" s="139"/>
    </row>
    <row r="137" spans="7:12" hidden="1" x14ac:dyDescent="0.2">
      <c r="G137" s="139"/>
      <c r="H137" s="139"/>
      <c r="I137" s="139"/>
      <c r="J137" s="139"/>
      <c r="K137" s="139"/>
      <c r="L137" s="139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99.7109375" style="103" customWidth="1"/>
    <col min="2" max="2" width="8.5703125" style="103" bestFit="1" customWidth="1"/>
    <col min="3" max="3" width="8.85546875" style="103" customWidth="1"/>
    <col min="4" max="4" width="8.5703125" style="103" customWidth="1"/>
    <col min="5" max="5" width="9.28515625" style="103" customWidth="1"/>
    <col min="6" max="6" width="8.5703125" style="144" customWidth="1"/>
    <col min="7" max="7" width="7.7109375" style="103" customWidth="1"/>
    <col min="8" max="10" width="8.5703125" style="103" hidden="1" customWidth="1"/>
    <col min="11" max="11" width="10.28515625" style="103" hidden="1" customWidth="1"/>
    <col min="12" max="12" width="10.140625" style="103" hidden="1" customWidth="1"/>
    <col min="13" max="13" width="10.28515625" style="103" hidden="1" customWidth="1"/>
    <col min="14" max="14" width="10.28515625" style="103" customWidth="1"/>
    <col min="15" max="15" width="6.5703125" style="103" customWidth="1"/>
    <col min="16" max="16" width="15.140625" style="103" customWidth="1"/>
    <col min="17" max="256" width="12.28515625" style="103" hidden="1"/>
    <col min="257" max="257" width="53.85546875" style="103" hidden="1"/>
    <col min="258" max="259" width="7.7109375" style="103" hidden="1"/>
    <col min="260" max="260" width="8.28515625" style="103" hidden="1"/>
    <col min="261" max="261" width="8.42578125" style="103" hidden="1"/>
    <col min="262" max="262" width="9" style="103" hidden="1"/>
    <col min="263" max="263" width="8" style="103" hidden="1"/>
    <col min="264" max="269" width="12.28515625" style="103" hidden="1"/>
    <col min="270" max="270" width="11.28515625" style="103" hidden="1"/>
    <col min="271" max="512" width="12.28515625" style="103" hidden="1"/>
    <col min="513" max="513" width="53.85546875" style="103" hidden="1"/>
    <col min="514" max="515" width="7.7109375" style="103" hidden="1"/>
    <col min="516" max="516" width="8.28515625" style="103" hidden="1"/>
    <col min="517" max="517" width="8.42578125" style="103" hidden="1"/>
    <col min="518" max="518" width="9" style="103" hidden="1"/>
    <col min="519" max="519" width="8" style="103" hidden="1"/>
    <col min="520" max="525" width="12.28515625" style="103" hidden="1"/>
    <col min="526" max="526" width="11.28515625" style="103" hidden="1"/>
    <col min="527" max="768" width="12.28515625" style="103" hidden="1"/>
    <col min="769" max="769" width="53.85546875" style="103" hidden="1"/>
    <col min="770" max="771" width="7.7109375" style="103" hidden="1"/>
    <col min="772" max="772" width="8.28515625" style="103" hidden="1"/>
    <col min="773" max="773" width="8.42578125" style="103" hidden="1"/>
    <col min="774" max="774" width="9" style="103" hidden="1"/>
    <col min="775" max="775" width="8" style="103" hidden="1"/>
    <col min="776" max="781" width="12.28515625" style="103" hidden="1"/>
    <col min="782" max="782" width="11.28515625" style="103" hidden="1"/>
    <col min="783" max="1024" width="12.28515625" style="103" hidden="1"/>
    <col min="1025" max="1025" width="53.85546875" style="103" hidden="1"/>
    <col min="1026" max="1027" width="7.7109375" style="103" hidden="1"/>
    <col min="1028" max="1028" width="8.28515625" style="103" hidden="1"/>
    <col min="1029" max="1029" width="8.42578125" style="103" hidden="1"/>
    <col min="1030" max="1030" width="9" style="103" hidden="1"/>
    <col min="1031" max="1031" width="8" style="103" hidden="1"/>
    <col min="1032" max="1037" width="12.28515625" style="103" hidden="1"/>
    <col min="1038" max="1038" width="11.28515625" style="103" hidden="1"/>
    <col min="1039" max="1280" width="12.28515625" style="103" hidden="1"/>
    <col min="1281" max="1281" width="53.85546875" style="103" hidden="1"/>
    <col min="1282" max="1283" width="7.7109375" style="103" hidden="1"/>
    <col min="1284" max="1284" width="8.28515625" style="103" hidden="1"/>
    <col min="1285" max="1285" width="8.42578125" style="103" hidden="1"/>
    <col min="1286" max="1286" width="9" style="103" hidden="1"/>
    <col min="1287" max="1287" width="8" style="103" hidden="1"/>
    <col min="1288" max="1293" width="12.28515625" style="103" hidden="1"/>
    <col min="1294" max="1294" width="11.28515625" style="103" hidden="1"/>
    <col min="1295" max="1536" width="12.28515625" style="103" hidden="1"/>
    <col min="1537" max="1537" width="53.85546875" style="103" hidden="1"/>
    <col min="1538" max="1539" width="7.7109375" style="103" hidden="1"/>
    <col min="1540" max="1540" width="8.28515625" style="103" hidden="1"/>
    <col min="1541" max="1541" width="8.42578125" style="103" hidden="1"/>
    <col min="1542" max="1542" width="9" style="103" hidden="1"/>
    <col min="1543" max="1543" width="8" style="103" hidden="1"/>
    <col min="1544" max="1549" width="12.28515625" style="103" hidden="1"/>
    <col min="1550" max="1550" width="11.28515625" style="103" hidden="1"/>
    <col min="1551" max="1792" width="12.28515625" style="103" hidden="1"/>
    <col min="1793" max="1793" width="53.85546875" style="103" hidden="1"/>
    <col min="1794" max="1795" width="7.7109375" style="103" hidden="1"/>
    <col min="1796" max="1796" width="8.28515625" style="103" hidden="1"/>
    <col min="1797" max="1797" width="8.42578125" style="103" hidden="1"/>
    <col min="1798" max="1798" width="9" style="103" hidden="1"/>
    <col min="1799" max="1799" width="8" style="103" hidden="1"/>
    <col min="1800" max="1805" width="12.28515625" style="103" hidden="1"/>
    <col min="1806" max="1806" width="11.28515625" style="103" hidden="1"/>
    <col min="1807" max="2048" width="12.28515625" style="103" hidden="1"/>
    <col min="2049" max="2049" width="53.85546875" style="103" hidden="1"/>
    <col min="2050" max="2051" width="7.7109375" style="103" hidden="1"/>
    <col min="2052" max="2052" width="8.28515625" style="103" hidden="1"/>
    <col min="2053" max="2053" width="8.42578125" style="103" hidden="1"/>
    <col min="2054" max="2054" width="9" style="103" hidden="1"/>
    <col min="2055" max="2055" width="8" style="103" hidden="1"/>
    <col min="2056" max="2061" width="12.28515625" style="103" hidden="1"/>
    <col min="2062" max="2062" width="11.28515625" style="103" hidden="1"/>
    <col min="2063" max="2304" width="12.28515625" style="103" hidden="1"/>
    <col min="2305" max="2305" width="53.85546875" style="103" hidden="1"/>
    <col min="2306" max="2307" width="7.7109375" style="103" hidden="1"/>
    <col min="2308" max="2308" width="8.28515625" style="103" hidden="1"/>
    <col min="2309" max="2309" width="8.42578125" style="103" hidden="1"/>
    <col min="2310" max="2310" width="9" style="103" hidden="1"/>
    <col min="2311" max="2311" width="8" style="103" hidden="1"/>
    <col min="2312" max="2317" width="12.28515625" style="103" hidden="1"/>
    <col min="2318" max="2318" width="11.28515625" style="103" hidden="1"/>
    <col min="2319" max="2560" width="12.28515625" style="103" hidden="1"/>
    <col min="2561" max="2561" width="53.85546875" style="103" hidden="1"/>
    <col min="2562" max="2563" width="7.7109375" style="103" hidden="1"/>
    <col min="2564" max="2564" width="8.28515625" style="103" hidden="1"/>
    <col min="2565" max="2565" width="8.42578125" style="103" hidden="1"/>
    <col min="2566" max="2566" width="9" style="103" hidden="1"/>
    <col min="2567" max="2567" width="8" style="103" hidden="1"/>
    <col min="2568" max="2573" width="12.28515625" style="103" hidden="1"/>
    <col min="2574" max="2574" width="11.28515625" style="103" hidden="1"/>
    <col min="2575" max="2816" width="12.28515625" style="103" hidden="1"/>
    <col min="2817" max="2817" width="53.85546875" style="103" hidden="1"/>
    <col min="2818" max="2819" width="7.7109375" style="103" hidden="1"/>
    <col min="2820" max="2820" width="8.28515625" style="103" hidden="1"/>
    <col min="2821" max="2821" width="8.42578125" style="103" hidden="1"/>
    <col min="2822" max="2822" width="9" style="103" hidden="1"/>
    <col min="2823" max="2823" width="8" style="103" hidden="1"/>
    <col min="2824" max="2829" width="12.28515625" style="103" hidden="1"/>
    <col min="2830" max="2830" width="11.28515625" style="103" hidden="1"/>
    <col min="2831" max="3072" width="12.28515625" style="103" hidden="1"/>
    <col min="3073" max="3073" width="53.85546875" style="103" hidden="1"/>
    <col min="3074" max="3075" width="7.7109375" style="103" hidden="1"/>
    <col min="3076" max="3076" width="8.28515625" style="103" hidden="1"/>
    <col min="3077" max="3077" width="8.42578125" style="103" hidden="1"/>
    <col min="3078" max="3078" width="9" style="103" hidden="1"/>
    <col min="3079" max="3079" width="8" style="103" hidden="1"/>
    <col min="3080" max="3085" width="12.28515625" style="103" hidden="1"/>
    <col min="3086" max="3086" width="11.28515625" style="103" hidden="1"/>
    <col min="3087" max="3328" width="12.28515625" style="103" hidden="1"/>
    <col min="3329" max="3329" width="53.85546875" style="103" hidden="1"/>
    <col min="3330" max="3331" width="7.7109375" style="103" hidden="1"/>
    <col min="3332" max="3332" width="8.28515625" style="103" hidden="1"/>
    <col min="3333" max="3333" width="8.42578125" style="103" hidden="1"/>
    <col min="3334" max="3334" width="9" style="103" hidden="1"/>
    <col min="3335" max="3335" width="8" style="103" hidden="1"/>
    <col min="3336" max="3341" width="12.28515625" style="103" hidden="1"/>
    <col min="3342" max="3342" width="11.28515625" style="103" hidden="1"/>
    <col min="3343" max="3584" width="12.28515625" style="103" hidden="1"/>
    <col min="3585" max="3585" width="53.85546875" style="103" hidden="1"/>
    <col min="3586" max="3587" width="7.7109375" style="103" hidden="1"/>
    <col min="3588" max="3588" width="8.28515625" style="103" hidden="1"/>
    <col min="3589" max="3589" width="8.42578125" style="103" hidden="1"/>
    <col min="3590" max="3590" width="9" style="103" hidden="1"/>
    <col min="3591" max="3591" width="8" style="103" hidden="1"/>
    <col min="3592" max="3597" width="12.28515625" style="103" hidden="1"/>
    <col min="3598" max="3598" width="11.28515625" style="103" hidden="1"/>
    <col min="3599" max="3840" width="12.28515625" style="103" hidden="1"/>
    <col min="3841" max="3841" width="53.85546875" style="103" hidden="1"/>
    <col min="3842" max="3843" width="7.7109375" style="103" hidden="1"/>
    <col min="3844" max="3844" width="8.28515625" style="103" hidden="1"/>
    <col min="3845" max="3845" width="8.42578125" style="103" hidden="1"/>
    <col min="3846" max="3846" width="9" style="103" hidden="1"/>
    <col min="3847" max="3847" width="8" style="103" hidden="1"/>
    <col min="3848" max="3853" width="12.28515625" style="103" hidden="1"/>
    <col min="3854" max="3854" width="11.28515625" style="103" hidden="1"/>
    <col min="3855" max="4096" width="12.28515625" style="103" hidden="1"/>
    <col min="4097" max="4097" width="53.85546875" style="103" hidden="1"/>
    <col min="4098" max="4099" width="7.7109375" style="103" hidden="1"/>
    <col min="4100" max="4100" width="8.28515625" style="103" hidden="1"/>
    <col min="4101" max="4101" width="8.42578125" style="103" hidden="1"/>
    <col min="4102" max="4102" width="9" style="103" hidden="1"/>
    <col min="4103" max="4103" width="8" style="103" hidden="1"/>
    <col min="4104" max="4109" width="12.28515625" style="103" hidden="1"/>
    <col min="4110" max="4110" width="11.28515625" style="103" hidden="1"/>
    <col min="4111" max="4352" width="12.28515625" style="103" hidden="1"/>
    <col min="4353" max="4353" width="53.85546875" style="103" hidden="1"/>
    <col min="4354" max="4355" width="7.7109375" style="103" hidden="1"/>
    <col min="4356" max="4356" width="8.28515625" style="103" hidden="1"/>
    <col min="4357" max="4357" width="8.42578125" style="103" hidden="1"/>
    <col min="4358" max="4358" width="9" style="103" hidden="1"/>
    <col min="4359" max="4359" width="8" style="103" hidden="1"/>
    <col min="4360" max="4365" width="12.28515625" style="103" hidden="1"/>
    <col min="4366" max="4366" width="11.28515625" style="103" hidden="1"/>
    <col min="4367" max="4608" width="12.28515625" style="103" hidden="1"/>
    <col min="4609" max="4609" width="53.85546875" style="103" hidden="1"/>
    <col min="4610" max="4611" width="7.7109375" style="103" hidden="1"/>
    <col min="4612" max="4612" width="8.28515625" style="103" hidden="1"/>
    <col min="4613" max="4613" width="8.42578125" style="103" hidden="1"/>
    <col min="4614" max="4614" width="9" style="103" hidden="1"/>
    <col min="4615" max="4615" width="8" style="103" hidden="1"/>
    <col min="4616" max="4621" width="12.28515625" style="103" hidden="1"/>
    <col min="4622" max="4622" width="11.28515625" style="103" hidden="1"/>
    <col min="4623" max="4864" width="12.28515625" style="103" hidden="1"/>
    <col min="4865" max="4865" width="53.85546875" style="103" hidden="1"/>
    <col min="4866" max="4867" width="7.7109375" style="103" hidden="1"/>
    <col min="4868" max="4868" width="8.28515625" style="103" hidden="1"/>
    <col min="4869" max="4869" width="8.42578125" style="103" hidden="1"/>
    <col min="4870" max="4870" width="9" style="103" hidden="1"/>
    <col min="4871" max="4871" width="8" style="103" hidden="1"/>
    <col min="4872" max="4877" width="12.28515625" style="103" hidden="1"/>
    <col min="4878" max="4878" width="11.28515625" style="103" hidden="1"/>
    <col min="4879" max="5120" width="12.28515625" style="103" hidden="1"/>
    <col min="5121" max="5121" width="53.85546875" style="103" hidden="1"/>
    <col min="5122" max="5123" width="7.7109375" style="103" hidden="1"/>
    <col min="5124" max="5124" width="8.28515625" style="103" hidden="1"/>
    <col min="5125" max="5125" width="8.42578125" style="103" hidden="1"/>
    <col min="5126" max="5126" width="9" style="103" hidden="1"/>
    <col min="5127" max="5127" width="8" style="103" hidden="1"/>
    <col min="5128" max="5133" width="12.28515625" style="103" hidden="1"/>
    <col min="5134" max="5134" width="11.28515625" style="103" hidden="1"/>
    <col min="5135" max="5376" width="12.28515625" style="103" hidden="1"/>
    <col min="5377" max="5377" width="53.85546875" style="103" hidden="1"/>
    <col min="5378" max="5379" width="7.7109375" style="103" hidden="1"/>
    <col min="5380" max="5380" width="8.28515625" style="103" hidden="1"/>
    <col min="5381" max="5381" width="8.42578125" style="103" hidden="1"/>
    <col min="5382" max="5382" width="9" style="103" hidden="1"/>
    <col min="5383" max="5383" width="8" style="103" hidden="1"/>
    <col min="5384" max="5389" width="12.28515625" style="103" hidden="1"/>
    <col min="5390" max="5390" width="11.28515625" style="103" hidden="1"/>
    <col min="5391" max="5632" width="12.28515625" style="103" hidden="1"/>
    <col min="5633" max="5633" width="53.85546875" style="103" hidden="1"/>
    <col min="5634" max="5635" width="7.7109375" style="103" hidden="1"/>
    <col min="5636" max="5636" width="8.28515625" style="103" hidden="1"/>
    <col min="5637" max="5637" width="8.42578125" style="103" hidden="1"/>
    <col min="5638" max="5638" width="9" style="103" hidden="1"/>
    <col min="5639" max="5639" width="8" style="103" hidden="1"/>
    <col min="5640" max="5645" width="12.28515625" style="103" hidden="1"/>
    <col min="5646" max="5646" width="11.28515625" style="103" hidden="1"/>
    <col min="5647" max="5888" width="12.28515625" style="103" hidden="1"/>
    <col min="5889" max="5889" width="53.85546875" style="103" hidden="1"/>
    <col min="5890" max="5891" width="7.7109375" style="103" hidden="1"/>
    <col min="5892" max="5892" width="8.28515625" style="103" hidden="1"/>
    <col min="5893" max="5893" width="8.42578125" style="103" hidden="1"/>
    <col min="5894" max="5894" width="9" style="103" hidden="1"/>
    <col min="5895" max="5895" width="8" style="103" hidden="1"/>
    <col min="5896" max="5901" width="12.28515625" style="103" hidden="1"/>
    <col min="5902" max="5902" width="11.28515625" style="103" hidden="1"/>
    <col min="5903" max="6144" width="12.28515625" style="103" hidden="1"/>
    <col min="6145" max="6145" width="53.85546875" style="103" hidden="1"/>
    <col min="6146" max="6147" width="7.7109375" style="103" hidden="1"/>
    <col min="6148" max="6148" width="8.28515625" style="103" hidden="1"/>
    <col min="6149" max="6149" width="8.42578125" style="103" hidden="1"/>
    <col min="6150" max="6150" width="9" style="103" hidden="1"/>
    <col min="6151" max="6151" width="8" style="103" hidden="1"/>
    <col min="6152" max="6157" width="12.28515625" style="103" hidden="1"/>
    <col min="6158" max="6158" width="11.28515625" style="103" hidden="1"/>
    <col min="6159" max="6400" width="12.28515625" style="103" hidden="1"/>
    <col min="6401" max="6401" width="53.85546875" style="103" hidden="1"/>
    <col min="6402" max="6403" width="7.7109375" style="103" hidden="1"/>
    <col min="6404" max="6404" width="8.28515625" style="103" hidden="1"/>
    <col min="6405" max="6405" width="8.42578125" style="103" hidden="1"/>
    <col min="6406" max="6406" width="9" style="103" hidden="1"/>
    <col min="6407" max="6407" width="8" style="103" hidden="1"/>
    <col min="6408" max="6413" width="12.28515625" style="103" hidden="1"/>
    <col min="6414" max="6414" width="11.28515625" style="103" hidden="1"/>
    <col min="6415" max="6656" width="12.28515625" style="103" hidden="1"/>
    <col min="6657" max="6657" width="53.85546875" style="103" hidden="1"/>
    <col min="6658" max="6659" width="7.7109375" style="103" hidden="1"/>
    <col min="6660" max="6660" width="8.28515625" style="103" hidden="1"/>
    <col min="6661" max="6661" width="8.42578125" style="103" hidden="1"/>
    <col min="6662" max="6662" width="9" style="103" hidden="1"/>
    <col min="6663" max="6663" width="8" style="103" hidden="1"/>
    <col min="6664" max="6669" width="12.28515625" style="103" hidden="1"/>
    <col min="6670" max="6670" width="11.28515625" style="103" hidden="1"/>
    <col min="6671" max="6912" width="12.28515625" style="103" hidden="1"/>
    <col min="6913" max="6913" width="53.85546875" style="103" hidden="1"/>
    <col min="6914" max="6915" width="7.7109375" style="103" hidden="1"/>
    <col min="6916" max="6916" width="8.28515625" style="103" hidden="1"/>
    <col min="6917" max="6917" width="8.42578125" style="103" hidden="1"/>
    <col min="6918" max="6918" width="9" style="103" hidden="1"/>
    <col min="6919" max="6919" width="8" style="103" hidden="1"/>
    <col min="6920" max="6925" width="12.28515625" style="103" hidden="1"/>
    <col min="6926" max="6926" width="11.28515625" style="103" hidden="1"/>
    <col min="6927" max="7168" width="12.28515625" style="103" hidden="1"/>
    <col min="7169" max="7169" width="53.85546875" style="103" hidden="1"/>
    <col min="7170" max="7171" width="7.7109375" style="103" hidden="1"/>
    <col min="7172" max="7172" width="8.28515625" style="103" hidden="1"/>
    <col min="7173" max="7173" width="8.42578125" style="103" hidden="1"/>
    <col min="7174" max="7174" width="9" style="103" hidden="1"/>
    <col min="7175" max="7175" width="8" style="103" hidden="1"/>
    <col min="7176" max="7181" width="12.28515625" style="103" hidden="1"/>
    <col min="7182" max="7182" width="11.28515625" style="103" hidden="1"/>
    <col min="7183" max="7424" width="12.28515625" style="103" hidden="1"/>
    <col min="7425" max="7425" width="53.85546875" style="103" hidden="1"/>
    <col min="7426" max="7427" width="7.7109375" style="103" hidden="1"/>
    <col min="7428" max="7428" width="8.28515625" style="103" hidden="1"/>
    <col min="7429" max="7429" width="8.42578125" style="103" hidden="1"/>
    <col min="7430" max="7430" width="9" style="103" hidden="1"/>
    <col min="7431" max="7431" width="8" style="103" hidden="1"/>
    <col min="7432" max="7437" width="12.28515625" style="103" hidden="1"/>
    <col min="7438" max="7438" width="11.28515625" style="103" hidden="1"/>
    <col min="7439" max="7680" width="12.28515625" style="103" hidden="1"/>
    <col min="7681" max="7681" width="53.85546875" style="103" hidden="1"/>
    <col min="7682" max="7683" width="7.7109375" style="103" hidden="1"/>
    <col min="7684" max="7684" width="8.28515625" style="103" hidden="1"/>
    <col min="7685" max="7685" width="8.42578125" style="103" hidden="1"/>
    <col min="7686" max="7686" width="9" style="103" hidden="1"/>
    <col min="7687" max="7687" width="8" style="103" hidden="1"/>
    <col min="7688" max="7693" width="12.28515625" style="103" hidden="1"/>
    <col min="7694" max="7694" width="11.28515625" style="103" hidden="1"/>
    <col min="7695" max="7936" width="12.28515625" style="103" hidden="1"/>
    <col min="7937" max="7937" width="53.85546875" style="103" hidden="1"/>
    <col min="7938" max="7939" width="7.7109375" style="103" hidden="1"/>
    <col min="7940" max="7940" width="8.28515625" style="103" hidden="1"/>
    <col min="7941" max="7941" width="8.42578125" style="103" hidden="1"/>
    <col min="7942" max="7942" width="9" style="103" hidden="1"/>
    <col min="7943" max="7943" width="8" style="103" hidden="1"/>
    <col min="7944" max="7949" width="12.28515625" style="103" hidden="1"/>
    <col min="7950" max="7950" width="11.28515625" style="103" hidden="1"/>
    <col min="7951" max="8192" width="12.28515625" style="103" hidden="1"/>
    <col min="8193" max="8193" width="53.85546875" style="103" hidden="1"/>
    <col min="8194" max="8195" width="7.7109375" style="103" hidden="1"/>
    <col min="8196" max="8196" width="8.28515625" style="103" hidden="1"/>
    <col min="8197" max="8197" width="8.42578125" style="103" hidden="1"/>
    <col min="8198" max="8198" width="9" style="103" hidden="1"/>
    <col min="8199" max="8199" width="8" style="103" hidden="1"/>
    <col min="8200" max="8205" width="12.28515625" style="103" hidden="1"/>
    <col min="8206" max="8206" width="11.28515625" style="103" hidden="1"/>
    <col min="8207" max="8448" width="12.28515625" style="103" hidden="1"/>
    <col min="8449" max="8449" width="53.85546875" style="103" hidden="1"/>
    <col min="8450" max="8451" width="7.7109375" style="103" hidden="1"/>
    <col min="8452" max="8452" width="8.28515625" style="103" hidden="1"/>
    <col min="8453" max="8453" width="8.42578125" style="103" hidden="1"/>
    <col min="8454" max="8454" width="9" style="103" hidden="1"/>
    <col min="8455" max="8455" width="8" style="103" hidden="1"/>
    <col min="8456" max="8461" width="12.28515625" style="103" hidden="1"/>
    <col min="8462" max="8462" width="11.28515625" style="103" hidden="1"/>
    <col min="8463" max="8704" width="12.28515625" style="103" hidden="1"/>
    <col min="8705" max="8705" width="53.85546875" style="103" hidden="1"/>
    <col min="8706" max="8707" width="7.7109375" style="103" hidden="1"/>
    <col min="8708" max="8708" width="8.28515625" style="103" hidden="1"/>
    <col min="8709" max="8709" width="8.42578125" style="103" hidden="1"/>
    <col min="8710" max="8710" width="9" style="103" hidden="1"/>
    <col min="8711" max="8711" width="8" style="103" hidden="1"/>
    <col min="8712" max="8717" width="12.28515625" style="103" hidden="1"/>
    <col min="8718" max="8718" width="11.28515625" style="103" hidden="1"/>
    <col min="8719" max="8960" width="12.28515625" style="103" hidden="1"/>
    <col min="8961" max="8961" width="53.85546875" style="103" hidden="1"/>
    <col min="8962" max="8963" width="7.7109375" style="103" hidden="1"/>
    <col min="8964" max="8964" width="8.28515625" style="103" hidden="1"/>
    <col min="8965" max="8965" width="8.42578125" style="103" hidden="1"/>
    <col min="8966" max="8966" width="9" style="103" hidden="1"/>
    <col min="8967" max="8967" width="8" style="103" hidden="1"/>
    <col min="8968" max="8973" width="12.28515625" style="103" hidden="1"/>
    <col min="8974" max="8974" width="11.28515625" style="103" hidden="1"/>
    <col min="8975" max="9216" width="12.28515625" style="103" hidden="1"/>
    <col min="9217" max="9217" width="53.85546875" style="103" hidden="1"/>
    <col min="9218" max="9219" width="7.7109375" style="103" hidden="1"/>
    <col min="9220" max="9220" width="8.28515625" style="103" hidden="1"/>
    <col min="9221" max="9221" width="8.42578125" style="103" hidden="1"/>
    <col min="9222" max="9222" width="9" style="103" hidden="1"/>
    <col min="9223" max="9223" width="8" style="103" hidden="1"/>
    <col min="9224" max="9229" width="12.28515625" style="103" hidden="1"/>
    <col min="9230" max="9230" width="11.28515625" style="103" hidden="1"/>
    <col min="9231" max="9472" width="12.28515625" style="103" hidden="1"/>
    <col min="9473" max="9473" width="53.85546875" style="103" hidden="1"/>
    <col min="9474" max="9475" width="7.7109375" style="103" hidden="1"/>
    <col min="9476" max="9476" width="8.28515625" style="103" hidden="1"/>
    <col min="9477" max="9477" width="8.42578125" style="103" hidden="1"/>
    <col min="9478" max="9478" width="9" style="103" hidden="1"/>
    <col min="9479" max="9479" width="8" style="103" hidden="1"/>
    <col min="9480" max="9485" width="12.28515625" style="103" hidden="1"/>
    <col min="9486" max="9486" width="11.28515625" style="103" hidden="1"/>
    <col min="9487" max="9728" width="12.28515625" style="103" hidden="1"/>
    <col min="9729" max="9729" width="53.85546875" style="103" hidden="1"/>
    <col min="9730" max="9731" width="7.7109375" style="103" hidden="1"/>
    <col min="9732" max="9732" width="8.28515625" style="103" hidden="1"/>
    <col min="9733" max="9733" width="8.42578125" style="103" hidden="1"/>
    <col min="9734" max="9734" width="9" style="103" hidden="1"/>
    <col min="9735" max="9735" width="8" style="103" hidden="1"/>
    <col min="9736" max="9741" width="12.28515625" style="103" hidden="1"/>
    <col min="9742" max="9742" width="11.28515625" style="103" hidden="1"/>
    <col min="9743" max="9984" width="12.28515625" style="103" hidden="1"/>
    <col min="9985" max="9985" width="53.85546875" style="103" hidden="1"/>
    <col min="9986" max="9987" width="7.7109375" style="103" hidden="1"/>
    <col min="9988" max="9988" width="8.28515625" style="103" hidden="1"/>
    <col min="9989" max="9989" width="8.42578125" style="103" hidden="1"/>
    <col min="9990" max="9990" width="9" style="103" hidden="1"/>
    <col min="9991" max="9991" width="8" style="103" hidden="1"/>
    <col min="9992" max="9997" width="12.28515625" style="103" hidden="1"/>
    <col min="9998" max="9998" width="11.28515625" style="103" hidden="1"/>
    <col min="9999" max="10240" width="12.28515625" style="103" hidden="1"/>
    <col min="10241" max="10241" width="53.85546875" style="103" hidden="1"/>
    <col min="10242" max="10243" width="7.7109375" style="103" hidden="1"/>
    <col min="10244" max="10244" width="8.28515625" style="103" hidden="1"/>
    <col min="10245" max="10245" width="8.42578125" style="103" hidden="1"/>
    <col min="10246" max="10246" width="9" style="103" hidden="1"/>
    <col min="10247" max="10247" width="8" style="103" hidden="1"/>
    <col min="10248" max="10253" width="12.28515625" style="103" hidden="1"/>
    <col min="10254" max="10254" width="11.28515625" style="103" hidden="1"/>
    <col min="10255" max="10496" width="12.28515625" style="103" hidden="1"/>
    <col min="10497" max="10497" width="53.85546875" style="103" hidden="1"/>
    <col min="10498" max="10499" width="7.7109375" style="103" hidden="1"/>
    <col min="10500" max="10500" width="8.28515625" style="103" hidden="1"/>
    <col min="10501" max="10501" width="8.42578125" style="103" hidden="1"/>
    <col min="10502" max="10502" width="9" style="103" hidden="1"/>
    <col min="10503" max="10503" width="8" style="103" hidden="1"/>
    <col min="10504" max="10509" width="12.28515625" style="103" hidden="1"/>
    <col min="10510" max="10510" width="11.28515625" style="103" hidden="1"/>
    <col min="10511" max="10752" width="12.28515625" style="103" hidden="1"/>
    <col min="10753" max="10753" width="53.85546875" style="103" hidden="1"/>
    <col min="10754" max="10755" width="7.7109375" style="103" hidden="1"/>
    <col min="10756" max="10756" width="8.28515625" style="103" hidden="1"/>
    <col min="10757" max="10757" width="8.42578125" style="103" hidden="1"/>
    <col min="10758" max="10758" width="9" style="103" hidden="1"/>
    <col min="10759" max="10759" width="8" style="103" hidden="1"/>
    <col min="10760" max="10765" width="12.28515625" style="103" hidden="1"/>
    <col min="10766" max="10766" width="11.28515625" style="103" hidden="1"/>
    <col min="10767" max="11008" width="12.28515625" style="103" hidden="1"/>
    <col min="11009" max="11009" width="53.85546875" style="103" hidden="1"/>
    <col min="11010" max="11011" width="7.7109375" style="103" hidden="1"/>
    <col min="11012" max="11012" width="8.28515625" style="103" hidden="1"/>
    <col min="11013" max="11013" width="8.42578125" style="103" hidden="1"/>
    <col min="11014" max="11014" width="9" style="103" hidden="1"/>
    <col min="11015" max="11015" width="8" style="103" hidden="1"/>
    <col min="11016" max="11021" width="12.28515625" style="103" hidden="1"/>
    <col min="11022" max="11022" width="11.28515625" style="103" hidden="1"/>
    <col min="11023" max="11264" width="12.28515625" style="103" hidden="1"/>
    <col min="11265" max="11265" width="53.85546875" style="103" hidden="1"/>
    <col min="11266" max="11267" width="7.7109375" style="103" hidden="1"/>
    <col min="11268" max="11268" width="8.28515625" style="103" hidden="1"/>
    <col min="11269" max="11269" width="8.42578125" style="103" hidden="1"/>
    <col min="11270" max="11270" width="9" style="103" hidden="1"/>
    <col min="11271" max="11271" width="8" style="103" hidden="1"/>
    <col min="11272" max="11277" width="12.28515625" style="103" hidden="1"/>
    <col min="11278" max="11278" width="11.28515625" style="103" hidden="1"/>
    <col min="11279" max="11520" width="12.28515625" style="103" hidden="1"/>
    <col min="11521" max="11521" width="53.85546875" style="103" hidden="1"/>
    <col min="11522" max="11523" width="7.7109375" style="103" hidden="1"/>
    <col min="11524" max="11524" width="8.28515625" style="103" hidden="1"/>
    <col min="11525" max="11525" width="8.42578125" style="103" hidden="1"/>
    <col min="11526" max="11526" width="9" style="103" hidden="1"/>
    <col min="11527" max="11527" width="8" style="103" hidden="1"/>
    <col min="11528" max="11533" width="12.28515625" style="103" hidden="1"/>
    <col min="11534" max="11534" width="11.28515625" style="103" hidden="1"/>
    <col min="11535" max="11776" width="12.28515625" style="103" hidden="1"/>
    <col min="11777" max="11777" width="53.85546875" style="103" hidden="1"/>
    <col min="11778" max="11779" width="7.7109375" style="103" hidden="1"/>
    <col min="11780" max="11780" width="8.28515625" style="103" hidden="1"/>
    <col min="11781" max="11781" width="8.42578125" style="103" hidden="1"/>
    <col min="11782" max="11782" width="9" style="103" hidden="1"/>
    <col min="11783" max="11783" width="8" style="103" hidden="1"/>
    <col min="11784" max="11789" width="12.28515625" style="103" hidden="1"/>
    <col min="11790" max="11790" width="11.28515625" style="103" hidden="1"/>
    <col min="11791" max="12032" width="12.28515625" style="103" hidden="1"/>
    <col min="12033" max="12033" width="53.85546875" style="103" hidden="1"/>
    <col min="12034" max="12035" width="7.7109375" style="103" hidden="1"/>
    <col min="12036" max="12036" width="8.28515625" style="103" hidden="1"/>
    <col min="12037" max="12037" width="8.42578125" style="103" hidden="1"/>
    <col min="12038" max="12038" width="9" style="103" hidden="1"/>
    <col min="12039" max="12039" width="8" style="103" hidden="1"/>
    <col min="12040" max="12045" width="12.28515625" style="103" hidden="1"/>
    <col min="12046" max="12046" width="11.28515625" style="103" hidden="1"/>
    <col min="12047" max="12288" width="12.28515625" style="103" hidden="1"/>
    <col min="12289" max="12289" width="53.85546875" style="103" hidden="1"/>
    <col min="12290" max="12291" width="7.7109375" style="103" hidden="1"/>
    <col min="12292" max="12292" width="8.28515625" style="103" hidden="1"/>
    <col min="12293" max="12293" width="8.42578125" style="103" hidden="1"/>
    <col min="12294" max="12294" width="9" style="103" hidden="1"/>
    <col min="12295" max="12295" width="8" style="103" hidden="1"/>
    <col min="12296" max="12301" width="12.28515625" style="103" hidden="1"/>
    <col min="12302" max="12302" width="11.28515625" style="103" hidden="1"/>
    <col min="12303" max="12544" width="12.28515625" style="103" hidden="1"/>
    <col min="12545" max="12545" width="53.85546875" style="103" hidden="1"/>
    <col min="12546" max="12547" width="7.7109375" style="103" hidden="1"/>
    <col min="12548" max="12548" width="8.28515625" style="103" hidden="1"/>
    <col min="12549" max="12549" width="8.42578125" style="103" hidden="1"/>
    <col min="12550" max="12550" width="9" style="103" hidden="1"/>
    <col min="12551" max="12551" width="8" style="103" hidden="1"/>
    <col min="12552" max="12557" width="12.28515625" style="103" hidden="1"/>
    <col min="12558" max="12558" width="11.28515625" style="103" hidden="1"/>
    <col min="12559" max="12800" width="12.28515625" style="103" hidden="1"/>
    <col min="12801" max="12801" width="53.85546875" style="103" hidden="1"/>
    <col min="12802" max="12803" width="7.7109375" style="103" hidden="1"/>
    <col min="12804" max="12804" width="8.28515625" style="103" hidden="1"/>
    <col min="12805" max="12805" width="8.42578125" style="103" hidden="1"/>
    <col min="12806" max="12806" width="9" style="103" hidden="1"/>
    <col min="12807" max="12807" width="8" style="103" hidden="1"/>
    <col min="12808" max="12813" width="12.28515625" style="103" hidden="1"/>
    <col min="12814" max="12814" width="11.28515625" style="103" hidden="1"/>
    <col min="12815" max="13056" width="12.28515625" style="103" hidden="1"/>
    <col min="13057" max="13057" width="53.85546875" style="103" hidden="1"/>
    <col min="13058" max="13059" width="7.7109375" style="103" hidden="1"/>
    <col min="13060" max="13060" width="8.28515625" style="103" hidden="1"/>
    <col min="13061" max="13061" width="8.42578125" style="103" hidden="1"/>
    <col min="13062" max="13062" width="9" style="103" hidden="1"/>
    <col min="13063" max="13063" width="8" style="103" hidden="1"/>
    <col min="13064" max="13069" width="12.28515625" style="103" hidden="1"/>
    <col min="13070" max="13070" width="11.28515625" style="103" hidden="1"/>
    <col min="13071" max="13312" width="12.28515625" style="103" hidden="1"/>
    <col min="13313" max="13313" width="53.85546875" style="103" hidden="1"/>
    <col min="13314" max="13315" width="7.7109375" style="103" hidden="1"/>
    <col min="13316" max="13316" width="8.28515625" style="103" hidden="1"/>
    <col min="13317" max="13317" width="8.42578125" style="103" hidden="1"/>
    <col min="13318" max="13318" width="9" style="103" hidden="1"/>
    <col min="13319" max="13319" width="8" style="103" hidden="1"/>
    <col min="13320" max="13325" width="12.28515625" style="103" hidden="1"/>
    <col min="13326" max="13326" width="11.28515625" style="103" hidden="1"/>
    <col min="13327" max="13568" width="12.28515625" style="103" hidden="1"/>
    <col min="13569" max="13569" width="53.85546875" style="103" hidden="1"/>
    <col min="13570" max="13571" width="7.7109375" style="103" hidden="1"/>
    <col min="13572" max="13572" width="8.28515625" style="103" hidden="1"/>
    <col min="13573" max="13573" width="8.42578125" style="103" hidden="1"/>
    <col min="13574" max="13574" width="9" style="103" hidden="1"/>
    <col min="13575" max="13575" width="8" style="103" hidden="1"/>
    <col min="13576" max="13581" width="12.28515625" style="103" hidden="1"/>
    <col min="13582" max="13582" width="11.28515625" style="103" hidden="1"/>
    <col min="13583" max="13824" width="12.28515625" style="103" hidden="1"/>
    <col min="13825" max="13825" width="53.85546875" style="103" hidden="1"/>
    <col min="13826" max="13827" width="7.7109375" style="103" hidden="1"/>
    <col min="13828" max="13828" width="8.28515625" style="103" hidden="1"/>
    <col min="13829" max="13829" width="8.42578125" style="103" hidden="1"/>
    <col min="13830" max="13830" width="9" style="103" hidden="1"/>
    <col min="13831" max="13831" width="8" style="103" hidden="1"/>
    <col min="13832" max="13837" width="12.28515625" style="103" hidden="1"/>
    <col min="13838" max="13838" width="11.28515625" style="103" hidden="1"/>
    <col min="13839" max="14080" width="12.28515625" style="103" hidden="1"/>
    <col min="14081" max="14081" width="53.85546875" style="103" hidden="1"/>
    <col min="14082" max="14083" width="7.7109375" style="103" hidden="1"/>
    <col min="14084" max="14084" width="8.28515625" style="103" hidden="1"/>
    <col min="14085" max="14085" width="8.42578125" style="103" hidden="1"/>
    <col min="14086" max="14086" width="9" style="103" hidden="1"/>
    <col min="14087" max="14087" width="8" style="103" hidden="1"/>
    <col min="14088" max="14093" width="12.28515625" style="103" hidden="1"/>
    <col min="14094" max="14094" width="11.28515625" style="103" hidden="1"/>
    <col min="14095" max="14336" width="12.28515625" style="103" hidden="1"/>
    <col min="14337" max="14337" width="53.85546875" style="103" hidden="1"/>
    <col min="14338" max="14339" width="7.7109375" style="103" hidden="1"/>
    <col min="14340" max="14340" width="8.28515625" style="103" hidden="1"/>
    <col min="14341" max="14341" width="8.42578125" style="103" hidden="1"/>
    <col min="14342" max="14342" width="9" style="103" hidden="1"/>
    <col min="14343" max="14343" width="8" style="103" hidden="1"/>
    <col min="14344" max="14349" width="12.28515625" style="103" hidden="1"/>
    <col min="14350" max="14350" width="11.28515625" style="103" hidden="1"/>
    <col min="14351" max="14592" width="12.28515625" style="103" hidden="1"/>
    <col min="14593" max="14593" width="53.85546875" style="103" hidden="1"/>
    <col min="14594" max="14595" width="7.7109375" style="103" hidden="1"/>
    <col min="14596" max="14596" width="8.28515625" style="103" hidden="1"/>
    <col min="14597" max="14597" width="8.42578125" style="103" hidden="1"/>
    <col min="14598" max="14598" width="9" style="103" hidden="1"/>
    <col min="14599" max="14599" width="8" style="103" hidden="1"/>
    <col min="14600" max="14605" width="12.28515625" style="103" hidden="1"/>
    <col min="14606" max="14606" width="11.28515625" style="103" hidden="1"/>
    <col min="14607" max="14848" width="12.28515625" style="103" hidden="1"/>
    <col min="14849" max="14849" width="53.85546875" style="103" hidden="1"/>
    <col min="14850" max="14851" width="7.7109375" style="103" hidden="1"/>
    <col min="14852" max="14852" width="8.28515625" style="103" hidden="1"/>
    <col min="14853" max="14853" width="8.42578125" style="103" hidden="1"/>
    <col min="14854" max="14854" width="9" style="103" hidden="1"/>
    <col min="14855" max="14855" width="8" style="103" hidden="1"/>
    <col min="14856" max="14861" width="12.28515625" style="103" hidden="1"/>
    <col min="14862" max="14862" width="11.28515625" style="103" hidden="1"/>
    <col min="14863" max="15104" width="12.28515625" style="103" hidden="1"/>
    <col min="15105" max="15105" width="53.85546875" style="103" hidden="1"/>
    <col min="15106" max="15107" width="7.7109375" style="103" hidden="1"/>
    <col min="15108" max="15108" width="8.28515625" style="103" hidden="1"/>
    <col min="15109" max="15109" width="8.42578125" style="103" hidden="1"/>
    <col min="15110" max="15110" width="9" style="103" hidden="1"/>
    <col min="15111" max="15111" width="8" style="103" hidden="1"/>
    <col min="15112" max="15117" width="12.28515625" style="103" hidden="1"/>
    <col min="15118" max="15118" width="11.28515625" style="103" hidden="1"/>
    <col min="15119" max="15360" width="12.28515625" style="103" hidden="1"/>
    <col min="15361" max="15361" width="53.85546875" style="103" hidden="1"/>
    <col min="15362" max="15363" width="7.7109375" style="103" hidden="1"/>
    <col min="15364" max="15364" width="8.28515625" style="103" hidden="1"/>
    <col min="15365" max="15365" width="8.42578125" style="103" hidden="1"/>
    <col min="15366" max="15366" width="9" style="103" hidden="1"/>
    <col min="15367" max="15367" width="8" style="103" hidden="1"/>
    <col min="15368" max="15373" width="12.28515625" style="103" hidden="1"/>
    <col min="15374" max="15374" width="11.28515625" style="103" hidden="1"/>
    <col min="15375" max="15616" width="12.28515625" style="103" hidden="1"/>
    <col min="15617" max="15617" width="53.85546875" style="103" hidden="1"/>
    <col min="15618" max="15619" width="7.7109375" style="103" hidden="1"/>
    <col min="15620" max="15620" width="8.28515625" style="103" hidden="1"/>
    <col min="15621" max="15621" width="8.42578125" style="103" hidden="1"/>
    <col min="15622" max="15622" width="9" style="103" hidden="1"/>
    <col min="15623" max="15623" width="8" style="103" hidden="1"/>
    <col min="15624" max="15629" width="12.28515625" style="103" hidden="1"/>
    <col min="15630" max="15630" width="11.28515625" style="103" hidden="1"/>
    <col min="15631" max="15872" width="12.28515625" style="103" hidden="1"/>
    <col min="15873" max="15873" width="53.85546875" style="103" hidden="1"/>
    <col min="15874" max="15875" width="7.7109375" style="103" hidden="1"/>
    <col min="15876" max="15876" width="8.28515625" style="103" hidden="1"/>
    <col min="15877" max="15877" width="8.42578125" style="103" hidden="1"/>
    <col min="15878" max="15878" width="9" style="103" hidden="1"/>
    <col min="15879" max="15879" width="8" style="103" hidden="1"/>
    <col min="15880" max="15885" width="12.28515625" style="103" hidden="1"/>
    <col min="15886" max="15886" width="11.28515625" style="103" hidden="1"/>
    <col min="15887" max="16128" width="12.28515625" style="103" hidden="1"/>
    <col min="16129" max="16129" width="53.85546875" style="103" hidden="1"/>
    <col min="16130" max="16131" width="7.7109375" style="103" hidden="1"/>
    <col min="16132" max="16132" width="8.28515625" style="103" hidden="1"/>
    <col min="16133" max="16133" width="8.42578125" style="103" hidden="1"/>
    <col min="16134" max="16134" width="9" style="103" hidden="1"/>
    <col min="16135" max="16135" width="8" style="103" hidden="1"/>
    <col min="16136" max="16141" width="12.28515625" style="103" hidden="1"/>
    <col min="16142" max="16142" width="11.28515625" style="103" hidden="1"/>
    <col min="16143" max="16384" width="12.28515625" style="103" hidden="1"/>
  </cols>
  <sheetData>
    <row r="1" spans="1:246" ht="15.75" x14ac:dyDescent="0.25">
      <c r="A1" s="99"/>
      <c r="B1" s="99"/>
      <c r="C1" s="142"/>
      <c r="D1" s="99"/>
      <c r="E1" s="99"/>
      <c r="F1" s="99"/>
      <c r="G1" s="99"/>
      <c r="H1" s="99"/>
      <c r="I1" s="99"/>
      <c r="N1" s="99"/>
      <c r="P1" s="192" t="s">
        <v>187</v>
      </c>
    </row>
    <row r="2" spans="1:246" ht="15.75" customHeight="1" x14ac:dyDescent="0.3">
      <c r="A2" s="234" t="s">
        <v>137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</row>
    <row r="3" spans="1:246" ht="18.75" customHeight="1" x14ac:dyDescent="0.25">
      <c r="A3" s="235" t="s">
        <v>138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</row>
    <row r="4" spans="1:246" ht="8.1" customHeight="1" x14ac:dyDescent="0.25">
      <c r="A4" s="143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</row>
    <row r="5" spans="1:246" ht="18.75" customHeight="1" x14ac:dyDescent="0.3">
      <c r="A5" s="234" t="s">
        <v>139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</row>
    <row r="6" spans="1:246" ht="18.75" x14ac:dyDescent="0.3">
      <c r="A6" s="234" t="s">
        <v>140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</row>
    <row r="7" spans="1:246" ht="6" customHeight="1" thickBot="1" x14ac:dyDescent="0.25">
      <c r="A7" s="108"/>
      <c r="B7" s="108"/>
      <c r="C7" s="108"/>
      <c r="D7" s="108"/>
      <c r="E7" s="108"/>
      <c r="G7" s="108"/>
      <c r="H7" s="108"/>
      <c r="N7" s="108"/>
    </row>
    <row r="8" spans="1:246" s="3" customFormat="1" ht="16.5" customHeight="1" x14ac:dyDescent="0.2">
      <c r="A8" s="236" t="s">
        <v>141</v>
      </c>
      <c r="B8" s="232" t="s">
        <v>154</v>
      </c>
      <c r="C8" s="232" t="s">
        <v>155</v>
      </c>
      <c r="D8" s="232" t="s">
        <v>156</v>
      </c>
      <c r="E8" s="232" t="s">
        <v>157</v>
      </c>
      <c r="F8" s="232" t="s">
        <v>158</v>
      </c>
      <c r="G8" s="232" t="s">
        <v>159</v>
      </c>
      <c r="H8" s="232" t="s">
        <v>160</v>
      </c>
      <c r="I8" s="232" t="s">
        <v>161</v>
      </c>
      <c r="J8" s="232" t="s">
        <v>162</v>
      </c>
      <c r="K8" s="232" t="s">
        <v>163</v>
      </c>
      <c r="L8" s="232" t="s">
        <v>164</v>
      </c>
      <c r="M8" s="232" t="s">
        <v>165</v>
      </c>
      <c r="N8" s="232" t="s">
        <v>166</v>
      </c>
    </row>
    <row r="9" spans="1:246" s="3" customFormat="1" ht="23.25" customHeight="1" thickBot="1" x14ac:dyDescent="0.25">
      <c r="A9" s="237"/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</row>
    <row r="10" spans="1:246" s="10" customFormat="1" ht="12.75" x14ac:dyDescent="0.2">
      <c r="A10" s="8" t="s">
        <v>1</v>
      </c>
      <c r="B10" s="115">
        <f>IF($A10="","",'Situfin serie mensual'!IT2)</f>
        <v>3804.6259361790007</v>
      </c>
      <c r="C10" s="115">
        <f>IF($A10="","",'Situfin serie mensual'!IU2)</f>
        <v>3209.7257207530001</v>
      </c>
      <c r="D10" s="115">
        <f>IF($A10="","",'Situfin serie mensual'!IV2)</f>
        <v>3438.5597139500001</v>
      </c>
      <c r="E10" s="115">
        <f>IF($A10="","",'Situfin serie mensual'!IW2)</f>
        <v>5280.9667066130005</v>
      </c>
      <c r="F10" s="115">
        <f>IF($A10="","",'Situfin serie mensual'!IX2)</f>
        <v>5401.0182893279998</v>
      </c>
      <c r="G10" s="115">
        <f>IF($A10="","",'Situfin serie mensual'!IY2)</f>
        <v>4344.5369221360006</v>
      </c>
      <c r="H10" s="115">
        <f>IF($A10="","",'Situfin serie mensual'!IZ2)</f>
        <v>0</v>
      </c>
      <c r="I10" s="115">
        <f>IF($A10="","",'Situfin serie mensual'!JA2)</f>
        <v>0</v>
      </c>
      <c r="J10" s="115">
        <f>IF($A10="","",'Situfin serie mensual'!JB2)</f>
        <v>0</v>
      </c>
      <c r="K10" s="115">
        <f>IF($A10="","",'Situfin serie mensual'!JC2)</f>
        <v>0</v>
      </c>
      <c r="L10" s="115">
        <f>IF($A10="","",'Situfin serie mensual'!JD2)</f>
        <v>0</v>
      </c>
      <c r="M10" s="115">
        <f>IF($A10="","",'Situfin serie mensual'!JE2)</f>
        <v>0</v>
      </c>
      <c r="N10" s="115">
        <f>+SUM(B10:M10)</f>
        <v>25479.433288959</v>
      </c>
    </row>
    <row r="11" spans="1:246" s="10" customFormat="1" ht="12.75" x14ac:dyDescent="0.2">
      <c r="A11" s="8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</row>
    <row r="12" spans="1:246" s="10" customFormat="1" ht="12.75" outlineLevel="1" x14ac:dyDescent="0.2">
      <c r="A12" s="10" t="s">
        <v>93</v>
      </c>
      <c r="B12" s="115">
        <f>IF($A12="","",'Situfin serie mensual'!IT4)</f>
        <v>2901.7446344780005</v>
      </c>
      <c r="C12" s="115">
        <f>IF($A12="","",'Situfin serie mensual'!IU4)</f>
        <v>2370.0602069780002</v>
      </c>
      <c r="D12" s="115">
        <f>IF($A12="","",'Situfin serie mensual'!IV4)</f>
        <v>2680.8021049700001</v>
      </c>
      <c r="E12" s="115">
        <f>IF($A12="","",'Situfin serie mensual'!IW4)</f>
        <v>4063.1005273820001</v>
      </c>
      <c r="F12" s="115">
        <f>IF($A12="","",'Situfin serie mensual'!IX4)</f>
        <v>4387.6120386270004</v>
      </c>
      <c r="G12" s="115">
        <f>IF($A12="","",'Situfin serie mensual'!IY4)</f>
        <v>2655.599932997</v>
      </c>
      <c r="H12" s="115">
        <f>IF($A12="","",'Situfin serie mensual'!IZ4)</f>
        <v>0</v>
      </c>
      <c r="I12" s="115">
        <f>IF($A12="","",'Situfin serie mensual'!JA4)</f>
        <v>0</v>
      </c>
      <c r="J12" s="115">
        <f>IF($A12="","",'Situfin serie mensual'!JB4)</f>
        <v>0</v>
      </c>
      <c r="K12" s="115">
        <f>IF($A12="","",'Situfin serie mensual'!JC4)</f>
        <v>0</v>
      </c>
      <c r="L12" s="115">
        <f>IF($A12="","",'Situfin serie mensual'!JD4)</f>
        <v>0</v>
      </c>
      <c r="M12" s="115">
        <f>IF($A12="","",'Situfin serie mensual'!JE4)</f>
        <v>0</v>
      </c>
      <c r="N12" s="115">
        <f>+SUM(B12:M12)</f>
        <v>19058.919445432002</v>
      </c>
      <c r="O12" s="145"/>
      <c r="P12" s="145"/>
      <c r="Q12" s="116"/>
    </row>
    <row r="13" spans="1:246" s="118" customFormat="1" ht="12.75" x14ac:dyDescent="0.2">
      <c r="A13" s="13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0"/>
      <c r="P13" s="10"/>
    </row>
    <row r="14" spans="1:246" s="16" customFormat="1" ht="12.75" outlineLevel="2" x14ac:dyDescent="0.2">
      <c r="A14" s="10" t="s">
        <v>10</v>
      </c>
      <c r="B14" s="115">
        <f>IF($A14="","",'Situfin serie mensual'!IT13)</f>
        <v>307.65857778899999</v>
      </c>
      <c r="C14" s="115">
        <f>IF($A14="","",'Situfin serie mensual'!IU13)</f>
        <v>270.59006107299996</v>
      </c>
      <c r="D14" s="115">
        <f>IF($A14="","",'Situfin serie mensual'!IV13)</f>
        <v>260.42185997299998</v>
      </c>
      <c r="E14" s="115">
        <f>IF($A14="","",'Situfin serie mensual'!IW13)</f>
        <v>258.59573403600001</v>
      </c>
      <c r="F14" s="115">
        <f>IF($A14="","",'Situfin serie mensual'!IX13)</f>
        <v>259.91833523700001</v>
      </c>
      <c r="G14" s="115">
        <f>IF($A14="","",'Situfin serie mensual'!IY13)</f>
        <v>252.199702183</v>
      </c>
      <c r="H14" s="115">
        <f>IF($A14="","",'Situfin serie mensual'!IZ13)</f>
        <v>0</v>
      </c>
      <c r="I14" s="115">
        <f>IF($A14="","",'Situfin serie mensual'!JA13)</f>
        <v>0</v>
      </c>
      <c r="J14" s="115">
        <f>IF($A14="","",'Situfin serie mensual'!JB13)</f>
        <v>0</v>
      </c>
      <c r="K14" s="115">
        <f>IF($A14="","",'Situfin serie mensual'!JC13)</f>
        <v>0</v>
      </c>
      <c r="L14" s="115">
        <f>IF($A14="","",'Situfin serie mensual'!JD13)</f>
        <v>0</v>
      </c>
      <c r="M14" s="115">
        <f>IF($A14="","",'Situfin serie mensual'!JE13)</f>
        <v>0</v>
      </c>
      <c r="N14" s="115">
        <f>+SUM(B14:M14)</f>
        <v>1609.3842702910001</v>
      </c>
      <c r="P14" s="10"/>
    </row>
    <row r="15" spans="1:246" s="118" customFormat="1" ht="12.75" x14ac:dyDescent="0.2">
      <c r="A15" s="13"/>
      <c r="B15" s="117" t="str">
        <f>IF($A15="","",'Situfin serie mensual'!IT14)</f>
        <v/>
      </c>
      <c r="C15" s="117" t="str">
        <f>IF($A15="","",'Situfin serie mensual'!IU14)</f>
        <v/>
      </c>
      <c r="D15" s="117" t="str">
        <f>IF($A15="","",'Situfin serie mensual'!IV14)</f>
        <v/>
      </c>
      <c r="E15" s="117" t="str">
        <f>IF($A15="","",'Situfin serie mensual'!IW14)</f>
        <v/>
      </c>
      <c r="F15" s="117" t="str">
        <f>IF($A15="","",'Situfin serie mensual'!IX14)</f>
        <v/>
      </c>
      <c r="G15" s="117" t="str">
        <f>IF($A15="","",'Situfin serie mensual'!IY14)</f>
        <v/>
      </c>
      <c r="H15" s="117" t="str">
        <f>IF($A15="","",'Situfin serie mensual'!IZ14)</f>
        <v/>
      </c>
      <c r="I15" s="117" t="str">
        <f>IF($A15="","",'Situfin serie mensual'!JA14)</f>
        <v/>
      </c>
      <c r="J15" s="117" t="str">
        <f>IF($A15="","",'Situfin serie mensual'!JB14)</f>
        <v/>
      </c>
      <c r="K15" s="117" t="str">
        <f>IF($A15="","",'Situfin serie mensual'!JC14)</f>
        <v/>
      </c>
      <c r="L15" s="117" t="str">
        <f>IF($A15="","",'Situfin serie mensual'!JD14)</f>
        <v/>
      </c>
      <c r="M15" s="117" t="str">
        <f>IF($A15="","",'Situfin serie mensual'!JE14)</f>
        <v/>
      </c>
      <c r="N15" s="117"/>
      <c r="P15" s="10"/>
    </row>
    <row r="16" spans="1:246" s="16" customFormat="1" ht="12.75" outlineLevel="2" x14ac:dyDescent="0.2">
      <c r="A16" s="10" t="s">
        <v>11</v>
      </c>
      <c r="B16" s="115">
        <f>IF($A16="","",'Situfin serie mensual'!IT15)</f>
        <v>81.670096715</v>
      </c>
      <c r="C16" s="115">
        <f>IF($A16="","",'Situfin serie mensual'!IU15)</f>
        <v>101.03874689</v>
      </c>
      <c r="D16" s="115">
        <f>IF($A16="","",'Situfin serie mensual'!IV15)</f>
        <v>75.467958120999995</v>
      </c>
      <c r="E16" s="115">
        <f>IF($A16="","",'Situfin serie mensual'!IW15)</f>
        <v>321.20730355900002</v>
      </c>
      <c r="F16" s="115">
        <f>IF($A16="","",'Situfin serie mensual'!IX15)</f>
        <v>155.119391001</v>
      </c>
      <c r="G16" s="115">
        <f>IF($A16="","",'Situfin serie mensual'!IY15)</f>
        <v>115.519306176</v>
      </c>
      <c r="H16" s="115">
        <f>IF($A16="","",'Situfin serie mensual'!IZ15)</f>
        <v>0</v>
      </c>
      <c r="I16" s="115">
        <f>IF($A16="","",'Situfin serie mensual'!JA15)</f>
        <v>0</v>
      </c>
      <c r="J16" s="115">
        <f>IF($A16="","",'Situfin serie mensual'!JB15)</f>
        <v>0</v>
      </c>
      <c r="K16" s="115">
        <f>IF($A16="","",'Situfin serie mensual'!JC15)</f>
        <v>0</v>
      </c>
      <c r="L16" s="115">
        <f>IF($A16="","",'Situfin serie mensual'!JD15)</f>
        <v>0</v>
      </c>
      <c r="M16" s="115">
        <f>IF($A16="","",'Situfin serie mensual'!JE15)</f>
        <v>0</v>
      </c>
      <c r="N16" s="115">
        <f t="shared" ref="N16:N33" si="0">+SUM(B16:M16)</f>
        <v>850.02280246199996</v>
      </c>
      <c r="P16" s="10"/>
    </row>
    <row r="17" spans="1:16" s="118" customFormat="1" ht="12.75" x14ac:dyDescent="0.2">
      <c r="A17" s="13" t="s">
        <v>145</v>
      </c>
      <c r="B17" s="117">
        <f>IF($A17="","",'Situfin serie mensual'!IT16)</f>
        <v>2.8124893599999998</v>
      </c>
      <c r="C17" s="117">
        <f>IF($A17="","",'Situfin serie mensual'!IU16)</f>
        <v>6.700709045</v>
      </c>
      <c r="D17" s="117">
        <f>IF($A17="","",'Situfin serie mensual'!IV16)</f>
        <v>17.430996669999999</v>
      </c>
      <c r="E17" s="117">
        <f>IF($A17="","",'Situfin serie mensual'!IW16)</f>
        <v>0</v>
      </c>
      <c r="F17" s="117">
        <f>IF($A17="","",'Situfin serie mensual'!IX16)</f>
        <v>0</v>
      </c>
      <c r="G17" s="117">
        <f>IF($A17="","",'Situfin serie mensual'!IY16)</f>
        <v>0</v>
      </c>
      <c r="H17" s="117">
        <f>IF($A17="","",'Situfin serie mensual'!IZ16)</f>
        <v>0</v>
      </c>
      <c r="I17" s="117">
        <f>IF($A17="","",'Situfin serie mensual'!JA16)</f>
        <v>0</v>
      </c>
      <c r="J17" s="117">
        <f>IF($A17="","",'Situfin serie mensual'!JB16)</f>
        <v>0</v>
      </c>
      <c r="K17" s="117">
        <f>IF($A17="","",'Situfin serie mensual'!JC16)</f>
        <v>0</v>
      </c>
      <c r="L17" s="117">
        <f>IF($A17="","",'Situfin serie mensual'!JD16)</f>
        <v>0</v>
      </c>
      <c r="M17" s="117">
        <f>IF($A17="","",'Situfin serie mensual'!JE16)</f>
        <v>0</v>
      </c>
      <c r="N17" s="117">
        <f t="shared" si="0"/>
        <v>26.944195075</v>
      </c>
      <c r="P17" s="10"/>
    </row>
    <row r="18" spans="1:16" s="118" customFormat="1" ht="12.75" x14ac:dyDescent="0.2">
      <c r="A18" s="170" t="s">
        <v>181</v>
      </c>
      <c r="B18" s="117">
        <f>IF($A18="","",'Situfin serie mensual'!IT17)</f>
        <v>0</v>
      </c>
      <c r="C18" s="117">
        <f>IF($A18="","",'Situfin serie mensual'!IU17)</f>
        <v>0</v>
      </c>
      <c r="D18" s="117">
        <f>IF($A18="","",'Situfin serie mensual'!IV17)</f>
        <v>0</v>
      </c>
      <c r="E18" s="117">
        <f>IF($A18="","",'Situfin serie mensual'!IW17)</f>
        <v>0</v>
      </c>
      <c r="F18" s="117">
        <f>IF($A18="","",'Situfin serie mensual'!IX17)</f>
        <v>0</v>
      </c>
      <c r="G18" s="117">
        <f>IF($A18="","",'Situfin serie mensual'!IY17)</f>
        <v>0</v>
      </c>
      <c r="H18" s="117">
        <f>IF($A18="","",'Situfin serie mensual'!IZ17)</f>
        <v>0</v>
      </c>
      <c r="I18" s="117">
        <f>IF($A18="","",'Situfin serie mensual'!JA17)</f>
        <v>0</v>
      </c>
      <c r="J18" s="117">
        <f>IF($A18="","",'Situfin serie mensual'!JB17)</f>
        <v>0</v>
      </c>
      <c r="K18" s="117">
        <f>IF($A18="","",'Situfin serie mensual'!JC17)</f>
        <v>0</v>
      </c>
      <c r="L18" s="117">
        <f>IF($A18="","",'Situfin serie mensual'!JD17)</f>
        <v>0</v>
      </c>
      <c r="M18" s="117">
        <f>IF($A18="","",'Situfin serie mensual'!JE17)</f>
        <v>0</v>
      </c>
      <c r="N18" s="117">
        <f t="shared" si="0"/>
        <v>0</v>
      </c>
      <c r="P18" s="10"/>
    </row>
    <row r="19" spans="1:16" s="118" customFormat="1" ht="12.75" x14ac:dyDescent="0.2">
      <c r="A19" s="170" t="s">
        <v>182</v>
      </c>
      <c r="B19" s="117">
        <f>IF($A19="","",'Situfin serie mensual'!IT18)</f>
        <v>2.8124893599999998</v>
      </c>
      <c r="C19" s="117">
        <f>IF($A19="","",'Situfin serie mensual'!IU18)</f>
        <v>6.700709045</v>
      </c>
      <c r="D19" s="117">
        <f>IF($A19="","",'Situfin serie mensual'!IV18)</f>
        <v>17.430996669999999</v>
      </c>
      <c r="E19" s="117">
        <f>IF($A19="","",'Situfin serie mensual'!IW18)</f>
        <v>0</v>
      </c>
      <c r="F19" s="117">
        <f>IF($A19="","",'Situfin serie mensual'!IX18)</f>
        <v>0</v>
      </c>
      <c r="G19" s="117">
        <f>IF($A19="","",'Situfin serie mensual'!IY18)</f>
        <v>0</v>
      </c>
      <c r="H19" s="117">
        <f>IF($A19="","",'Situfin serie mensual'!IZ18)</f>
        <v>0</v>
      </c>
      <c r="I19" s="117">
        <f>IF($A19="","",'Situfin serie mensual'!JA18)</f>
        <v>0</v>
      </c>
      <c r="J19" s="117">
        <f>IF($A19="","",'Situfin serie mensual'!JB18)</f>
        <v>0</v>
      </c>
      <c r="K19" s="117">
        <f>IF($A19="","",'Situfin serie mensual'!JC18)</f>
        <v>0</v>
      </c>
      <c r="L19" s="117">
        <f>IF($A19="","",'Situfin serie mensual'!JD18)</f>
        <v>0</v>
      </c>
      <c r="M19" s="117">
        <f>IF($A19="","",'Situfin serie mensual'!JE18)</f>
        <v>0</v>
      </c>
      <c r="N19" s="117">
        <f t="shared" si="0"/>
        <v>26.944195075</v>
      </c>
      <c r="P19" s="10"/>
    </row>
    <row r="20" spans="1:16" s="118" customFormat="1" ht="12.75" x14ac:dyDescent="0.2">
      <c r="A20" s="13" t="s">
        <v>146</v>
      </c>
      <c r="B20" s="117">
        <f>IF($A20="","",'Situfin serie mensual'!IT19)</f>
        <v>0</v>
      </c>
      <c r="C20" s="117">
        <f>IF($A20="","",'Situfin serie mensual'!IU19)</f>
        <v>0</v>
      </c>
      <c r="D20" s="117">
        <f>IF($A20="","",'Situfin serie mensual'!IV19)</f>
        <v>0</v>
      </c>
      <c r="E20" s="117">
        <f>IF($A20="","",'Situfin serie mensual'!IW19)</f>
        <v>152.51454167499998</v>
      </c>
      <c r="F20" s="117">
        <f>IF($A20="","",'Situfin serie mensual'!IX19)</f>
        <v>0</v>
      </c>
      <c r="G20" s="117">
        <f>IF($A20="","",'Situfin serie mensual'!IY19)</f>
        <v>0</v>
      </c>
      <c r="H20" s="117">
        <f>IF($A20="","",'Situfin serie mensual'!IZ19)</f>
        <v>0</v>
      </c>
      <c r="I20" s="117">
        <f>IF($A20="","",'Situfin serie mensual'!JA19)</f>
        <v>0</v>
      </c>
      <c r="J20" s="117">
        <f>IF($A20="","",'Situfin serie mensual'!JB19)</f>
        <v>0</v>
      </c>
      <c r="K20" s="117">
        <f>IF($A20="","",'Situfin serie mensual'!JC19)</f>
        <v>0</v>
      </c>
      <c r="L20" s="117">
        <f>IF($A20="","",'Situfin serie mensual'!JD19)</f>
        <v>0</v>
      </c>
      <c r="M20" s="117">
        <f>IF($A20="","",'Situfin serie mensual'!JE19)</f>
        <v>0</v>
      </c>
      <c r="N20" s="117">
        <f t="shared" si="0"/>
        <v>152.51454167499998</v>
      </c>
      <c r="P20" s="10"/>
    </row>
    <row r="21" spans="1:16" s="118" customFormat="1" ht="12.75" x14ac:dyDescent="0.2">
      <c r="A21" s="170" t="s">
        <v>181</v>
      </c>
      <c r="B21" s="117">
        <f>IF($A21="","",'Situfin serie mensual'!IT20)</f>
        <v>0</v>
      </c>
      <c r="C21" s="117">
        <f>IF($A21="","",'Situfin serie mensual'!IU20)</f>
        <v>0</v>
      </c>
      <c r="D21" s="117">
        <f>IF($A21="","",'Situfin serie mensual'!IV20)</f>
        <v>0</v>
      </c>
      <c r="E21" s="117">
        <f>IF($A21="","",'Situfin serie mensual'!IW20)</f>
        <v>0</v>
      </c>
      <c r="F21" s="117">
        <f>IF($A21="","",'Situfin serie mensual'!IX20)</f>
        <v>0</v>
      </c>
      <c r="G21" s="117">
        <f>IF($A21="","",'Situfin serie mensual'!IY20)</f>
        <v>0</v>
      </c>
      <c r="H21" s="117">
        <f>IF($A21="","",'Situfin serie mensual'!IZ20)</f>
        <v>0</v>
      </c>
      <c r="I21" s="117">
        <f>IF($A21="","",'Situfin serie mensual'!JA20)</f>
        <v>0</v>
      </c>
      <c r="J21" s="117">
        <f>IF($A21="","",'Situfin serie mensual'!JB20)</f>
        <v>0</v>
      </c>
      <c r="K21" s="117">
        <f>IF($A21="","",'Situfin serie mensual'!JC20)</f>
        <v>0</v>
      </c>
      <c r="L21" s="117">
        <f>IF($A21="","",'Situfin serie mensual'!JD20)</f>
        <v>0</v>
      </c>
      <c r="M21" s="117">
        <f>IF($A21="","",'Situfin serie mensual'!JE20)</f>
        <v>0</v>
      </c>
      <c r="N21" s="117">
        <f t="shared" si="0"/>
        <v>0</v>
      </c>
      <c r="P21" s="10"/>
    </row>
    <row r="22" spans="1:16" s="118" customFormat="1" ht="12.75" x14ac:dyDescent="0.2">
      <c r="A22" s="170" t="s">
        <v>182</v>
      </c>
      <c r="B22" s="117">
        <f>IF($A22="","",'Situfin serie mensual'!IT21)</f>
        <v>0</v>
      </c>
      <c r="C22" s="117">
        <f>IF($A22="","",'Situfin serie mensual'!IU21)</f>
        <v>0</v>
      </c>
      <c r="D22" s="117">
        <f>IF($A22="","",'Situfin serie mensual'!IV21)</f>
        <v>0</v>
      </c>
      <c r="E22" s="117">
        <f>IF($A22="","",'Situfin serie mensual'!IW21)</f>
        <v>152.51454167499998</v>
      </c>
      <c r="F22" s="117">
        <f>IF($A22="","",'Situfin serie mensual'!IX21)</f>
        <v>0</v>
      </c>
      <c r="G22" s="117">
        <f>IF($A22="","",'Situfin serie mensual'!IY21)</f>
        <v>0</v>
      </c>
      <c r="H22" s="117">
        <f>IF($A22="","",'Situfin serie mensual'!IZ21)</f>
        <v>0</v>
      </c>
      <c r="I22" s="117">
        <f>IF($A22="","",'Situfin serie mensual'!JA21)</f>
        <v>0</v>
      </c>
      <c r="J22" s="117">
        <f>IF($A22="","",'Situfin serie mensual'!JB21)</f>
        <v>0</v>
      </c>
      <c r="K22" s="117">
        <f>IF($A22="","",'Situfin serie mensual'!JC21)</f>
        <v>0</v>
      </c>
      <c r="L22" s="117">
        <f>IF($A22="","",'Situfin serie mensual'!JD21)</f>
        <v>0</v>
      </c>
      <c r="M22" s="117">
        <f>IF($A22="","",'Situfin serie mensual'!JE21)</f>
        <v>0</v>
      </c>
      <c r="N22" s="117">
        <f t="shared" si="0"/>
        <v>152.51454167499998</v>
      </c>
      <c r="P22" s="10"/>
    </row>
    <row r="23" spans="1:16" s="118" customFormat="1" ht="12.75" x14ac:dyDescent="0.2">
      <c r="A23" s="13" t="s">
        <v>147</v>
      </c>
      <c r="B23" s="117">
        <f>IF($A23="","",'Situfin serie mensual'!IT22)</f>
        <v>78.857607354999999</v>
      </c>
      <c r="C23" s="117">
        <f>IF($A23="","",'Situfin serie mensual'!IU22)</f>
        <v>94.338037845000002</v>
      </c>
      <c r="D23" s="117">
        <f>IF($A23="","",'Situfin serie mensual'!IV22)</f>
        <v>58.036961450999996</v>
      </c>
      <c r="E23" s="117">
        <f>IF($A23="","",'Situfin serie mensual'!IW22)</f>
        <v>168.69276188400002</v>
      </c>
      <c r="F23" s="117">
        <f>IF($A23="","",'Situfin serie mensual'!IX22)</f>
        <v>155.119391001</v>
      </c>
      <c r="G23" s="117">
        <f>IF($A23="","",'Situfin serie mensual'!IY22)</f>
        <v>115.519306176</v>
      </c>
      <c r="H23" s="117">
        <f>IF($A23="","",'Situfin serie mensual'!IZ22)</f>
        <v>0</v>
      </c>
      <c r="I23" s="117">
        <f>IF($A23="","",'Situfin serie mensual'!JA22)</f>
        <v>0</v>
      </c>
      <c r="J23" s="117">
        <f>IF($A23="","",'Situfin serie mensual'!JB22)</f>
        <v>0</v>
      </c>
      <c r="K23" s="117">
        <f>IF($A23="","",'Situfin serie mensual'!JC22)</f>
        <v>0</v>
      </c>
      <c r="L23" s="117">
        <f>IF($A23="","",'Situfin serie mensual'!JD22)</f>
        <v>0</v>
      </c>
      <c r="M23" s="117">
        <f>IF($A23="","",'Situfin serie mensual'!JE22)</f>
        <v>0</v>
      </c>
      <c r="N23" s="117">
        <f t="shared" si="0"/>
        <v>670.564065712</v>
      </c>
      <c r="P23" s="10"/>
    </row>
    <row r="24" spans="1:16" s="118" customFormat="1" ht="12.75" x14ac:dyDescent="0.2">
      <c r="A24" s="170" t="s">
        <v>181</v>
      </c>
      <c r="B24" s="117">
        <f>IF($A24="","",'Situfin serie mensual'!IT23)</f>
        <v>78.857607354999999</v>
      </c>
      <c r="C24" s="117">
        <f>IF($A24="","",'Situfin serie mensual'!IU23)</f>
        <v>94.338037845000002</v>
      </c>
      <c r="D24" s="117">
        <f>IF($A24="","",'Situfin serie mensual'!IV23)</f>
        <v>58.036961450999996</v>
      </c>
      <c r="E24" s="117">
        <f>IF($A24="","",'Situfin serie mensual'!IW23)</f>
        <v>168.69276188400002</v>
      </c>
      <c r="F24" s="117">
        <f>IF($A24="","",'Situfin serie mensual'!IX23)</f>
        <v>155.119391001</v>
      </c>
      <c r="G24" s="117">
        <f>IF($A24="","",'Situfin serie mensual'!IY23)</f>
        <v>115.519306176</v>
      </c>
      <c r="H24" s="117">
        <f>IF($A24="","",'Situfin serie mensual'!IZ23)</f>
        <v>0</v>
      </c>
      <c r="I24" s="117">
        <f>IF($A24="","",'Situfin serie mensual'!JA23)</f>
        <v>0</v>
      </c>
      <c r="J24" s="117">
        <f>IF($A24="","",'Situfin serie mensual'!JB23)</f>
        <v>0</v>
      </c>
      <c r="K24" s="117">
        <f>IF($A24="","",'Situfin serie mensual'!JC23)</f>
        <v>0</v>
      </c>
      <c r="L24" s="117">
        <f>IF($A24="","",'Situfin serie mensual'!JD23)</f>
        <v>0</v>
      </c>
      <c r="M24" s="117">
        <f>IF($A24="","",'Situfin serie mensual'!JE23)</f>
        <v>0</v>
      </c>
      <c r="N24" s="117">
        <f t="shared" si="0"/>
        <v>670.564065712</v>
      </c>
      <c r="P24" s="10"/>
    </row>
    <row r="25" spans="1:16" s="118" customFormat="1" ht="12.75" x14ac:dyDescent="0.2">
      <c r="A25" s="170" t="s">
        <v>182</v>
      </c>
      <c r="B25" s="117">
        <f>IF($A25="","",'Situfin serie mensual'!IT24)</f>
        <v>0</v>
      </c>
      <c r="C25" s="117">
        <f>IF($A25="","",'Situfin serie mensual'!IU24)</f>
        <v>0</v>
      </c>
      <c r="D25" s="117">
        <f>IF($A25="","",'Situfin serie mensual'!IV24)</f>
        <v>0</v>
      </c>
      <c r="E25" s="117">
        <f>IF($A25="","",'Situfin serie mensual'!IW24)</f>
        <v>0</v>
      </c>
      <c r="F25" s="117">
        <f>IF($A25="","",'Situfin serie mensual'!IX24)</f>
        <v>0</v>
      </c>
      <c r="G25" s="117">
        <f>IF($A25="","",'Situfin serie mensual'!IY24)</f>
        <v>0</v>
      </c>
      <c r="H25" s="117">
        <f>IF($A25="","",'Situfin serie mensual'!IZ24)</f>
        <v>0</v>
      </c>
      <c r="I25" s="117">
        <f>IF($A25="","",'Situfin serie mensual'!JA24)</f>
        <v>0</v>
      </c>
      <c r="J25" s="117">
        <f>IF($A25="","",'Situfin serie mensual'!JB24)</f>
        <v>0</v>
      </c>
      <c r="K25" s="117">
        <f>IF($A25="","",'Situfin serie mensual'!JC24)</f>
        <v>0</v>
      </c>
      <c r="L25" s="117">
        <f>IF($A25="","",'Situfin serie mensual'!JD24)</f>
        <v>0</v>
      </c>
      <c r="M25" s="117">
        <f>IF($A25="","",'Situfin serie mensual'!JE24)</f>
        <v>0</v>
      </c>
      <c r="N25" s="117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5">
        <f>IF($A26="","",'Situfin serie mensual'!IT25)</f>
        <v>513.55262719699999</v>
      </c>
      <c r="C26" s="115">
        <f>IF($A26="","",'Situfin serie mensual'!IU25)</f>
        <v>468.03670581200004</v>
      </c>
      <c r="D26" s="115">
        <f>IF($A26="","",'Situfin serie mensual'!IV25)</f>
        <v>421.86779088600002</v>
      </c>
      <c r="E26" s="115">
        <f>IF($A26="","",'Situfin serie mensual'!IW25)</f>
        <v>638.06314163599995</v>
      </c>
      <c r="F26" s="115">
        <f>IF($A26="","",'Situfin serie mensual'!IX25)</f>
        <v>598.36852446299997</v>
      </c>
      <c r="G26" s="115">
        <f>IF($A26="","",'Situfin serie mensual'!IY25)</f>
        <v>1321.2179807800003</v>
      </c>
      <c r="H26" s="115">
        <f>IF($A26="","",'Situfin serie mensual'!IZ25)</f>
        <v>0</v>
      </c>
      <c r="I26" s="115">
        <f>IF($A26="","",'Situfin serie mensual'!JA25)</f>
        <v>0</v>
      </c>
      <c r="J26" s="115">
        <f>IF($A26="","",'Situfin serie mensual'!JB25)</f>
        <v>0</v>
      </c>
      <c r="K26" s="115">
        <f>IF($A26="","",'Situfin serie mensual'!JC25)</f>
        <v>0</v>
      </c>
      <c r="L26" s="115">
        <f>IF($A26="","",'Situfin serie mensual'!JD25)</f>
        <v>0</v>
      </c>
      <c r="M26" s="115">
        <f>IF($A26="","",'Situfin serie mensual'!JE25)</f>
        <v>0</v>
      </c>
      <c r="N26" s="115">
        <f t="shared" si="0"/>
        <v>3961.1067707740003</v>
      </c>
      <c r="O26" s="10"/>
      <c r="P26" s="10"/>
    </row>
    <row r="27" spans="1:16" s="118" customFormat="1" ht="12.75" x14ac:dyDescent="0.2">
      <c r="A27" s="13" t="s">
        <v>18</v>
      </c>
      <c r="B27" s="117">
        <f>IF($A27="","",'Situfin serie mensual'!IT26)</f>
        <v>241.84155352400001</v>
      </c>
      <c r="C27" s="117">
        <f>IF($A27="","",'Situfin serie mensual'!IU26)</f>
        <v>252.19796006600004</v>
      </c>
      <c r="D27" s="117">
        <f>IF($A27="","",'Situfin serie mensual'!IV26)</f>
        <v>266.05550484000003</v>
      </c>
      <c r="E27" s="117">
        <f>IF($A27="","",'Situfin serie mensual'!IW26)</f>
        <v>243.67858527300001</v>
      </c>
      <c r="F27" s="117">
        <f>IF($A27="","",'Situfin serie mensual'!IX26)</f>
        <v>174.11222708100001</v>
      </c>
      <c r="G27" s="117">
        <f>IF($A27="","",'Situfin serie mensual'!IY26)</f>
        <v>178.22481819000001</v>
      </c>
      <c r="H27" s="117">
        <f>IF($A27="","",'Situfin serie mensual'!IZ26)</f>
        <v>0</v>
      </c>
      <c r="I27" s="117">
        <f>IF($A27="","",'Situfin serie mensual'!JA26)</f>
        <v>0</v>
      </c>
      <c r="J27" s="117">
        <f>IF($A27="","",'Situfin serie mensual'!JB26)</f>
        <v>0</v>
      </c>
      <c r="K27" s="117">
        <f>IF($A27="","",'Situfin serie mensual'!JC26)</f>
        <v>0</v>
      </c>
      <c r="L27" s="117">
        <f>IF($A27="","",'Situfin serie mensual'!JD26)</f>
        <v>0</v>
      </c>
      <c r="M27" s="117">
        <f>IF($A27="","",'Situfin serie mensual'!JE26)</f>
        <v>0</v>
      </c>
      <c r="N27" s="117">
        <f t="shared" si="0"/>
        <v>1356.110648974</v>
      </c>
      <c r="O27" s="10"/>
      <c r="P27" s="10"/>
    </row>
    <row r="28" spans="1:16" s="118" customFormat="1" ht="12.75" x14ac:dyDescent="0.2">
      <c r="A28" s="170" t="s">
        <v>178</v>
      </c>
      <c r="B28" s="117">
        <f>IF($A28="","",'Situfin serie mensual'!IT27)</f>
        <v>166.63857347999999</v>
      </c>
      <c r="C28" s="117">
        <f>IF($A28="","",'Situfin serie mensual'!IU27)</f>
        <v>186.157920717</v>
      </c>
      <c r="D28" s="117">
        <f>IF($A28="","",'Situfin serie mensual'!IV27)</f>
        <v>198.856834478</v>
      </c>
      <c r="E28" s="117">
        <f>IF($A28="","",'Situfin serie mensual'!IW27)</f>
        <v>178.57500066399999</v>
      </c>
      <c r="F28" s="117">
        <f>IF($A28="","",'Situfin serie mensual'!IX27)</f>
        <v>168.53982335500001</v>
      </c>
      <c r="G28" s="117">
        <f>IF($A28="","",'Situfin serie mensual'!IY27)</f>
        <v>162.734087905</v>
      </c>
      <c r="H28" s="117">
        <f>IF($A28="","",'Situfin serie mensual'!IZ27)</f>
        <v>0</v>
      </c>
      <c r="I28" s="117">
        <f>IF($A28="","",'Situfin serie mensual'!JA27)</f>
        <v>0</v>
      </c>
      <c r="J28" s="117">
        <f>IF($A28="","",'Situfin serie mensual'!JB27)</f>
        <v>0</v>
      </c>
      <c r="K28" s="117">
        <f>IF($A28="","",'Situfin serie mensual'!JC27)</f>
        <v>0</v>
      </c>
      <c r="L28" s="117">
        <f>IF($A28="","",'Situfin serie mensual'!JD27)</f>
        <v>0</v>
      </c>
      <c r="M28" s="117">
        <f>IF($A28="","",'Situfin serie mensual'!JE27)</f>
        <v>0</v>
      </c>
      <c r="N28" s="117">
        <f t="shared" si="0"/>
        <v>1061.5022405990001</v>
      </c>
      <c r="O28" s="10"/>
      <c r="P28" s="10"/>
    </row>
    <row r="29" spans="1:16" s="118" customFormat="1" ht="12.75" x14ac:dyDescent="0.2">
      <c r="A29" s="170" t="s">
        <v>179</v>
      </c>
      <c r="B29" s="117">
        <f>IF($A29="","",'Situfin serie mensual'!IT28)</f>
        <v>75.202980044</v>
      </c>
      <c r="C29" s="117">
        <f>IF($A29="","",'Situfin serie mensual'!IU28)</f>
        <v>66.040039349000025</v>
      </c>
      <c r="D29" s="117">
        <f>IF($A29="","",'Situfin serie mensual'!IV28)</f>
        <v>67.198670362000001</v>
      </c>
      <c r="E29" s="117">
        <f>IF($A29="","",'Situfin serie mensual'!IW28)</f>
        <v>65.103584609000009</v>
      </c>
      <c r="F29" s="117">
        <f>IF($A29="","",'Situfin serie mensual'!IX28)</f>
        <v>5.5724037259999895</v>
      </c>
      <c r="G29" s="117">
        <f>IF($A29="","",'Situfin serie mensual'!IY28)</f>
        <v>15.490730284999998</v>
      </c>
      <c r="H29" s="117">
        <f>IF($A29="","",'Situfin serie mensual'!IZ28)</f>
        <v>0</v>
      </c>
      <c r="I29" s="117">
        <f>IF($A29="","",'Situfin serie mensual'!JA28)</f>
        <v>0</v>
      </c>
      <c r="J29" s="117">
        <f>IF($A29="","",'Situfin serie mensual'!JB28)</f>
        <v>0</v>
      </c>
      <c r="K29" s="117">
        <f>IF($A29="","",'Situfin serie mensual'!JC28)</f>
        <v>0</v>
      </c>
      <c r="L29" s="117">
        <f>IF($A29="","",'Situfin serie mensual'!JD28)</f>
        <v>0</v>
      </c>
      <c r="M29" s="117">
        <f>IF($A29="","",'Situfin serie mensual'!JE28)</f>
        <v>0</v>
      </c>
      <c r="N29" s="117">
        <f t="shared" si="0"/>
        <v>294.60840837500001</v>
      </c>
      <c r="O29" s="10"/>
      <c r="P29" s="10"/>
    </row>
    <row r="30" spans="1:16" s="118" customFormat="1" ht="12.75" x14ac:dyDescent="0.2">
      <c r="A30" s="13" t="s">
        <v>21</v>
      </c>
      <c r="B30" s="117">
        <f>IF($A30="","",'Situfin serie mensual'!IT29)</f>
        <v>264.71724086</v>
      </c>
      <c r="C30" s="117">
        <f>IF($A30="","",'Situfin serie mensual'!IU29)</f>
        <v>203.855445291</v>
      </c>
      <c r="D30" s="117">
        <f>IF($A30="","",'Situfin serie mensual'!IV29)</f>
        <v>136.902177768</v>
      </c>
      <c r="E30" s="117">
        <f>IF($A30="","",'Situfin serie mensual'!IW29)</f>
        <v>310.51190464000001</v>
      </c>
      <c r="F30" s="117">
        <f>IF($A30="","",'Situfin serie mensual'!IX29)</f>
        <v>259.43339054299997</v>
      </c>
      <c r="G30" s="117">
        <f>IF($A30="","",'Situfin serie mensual'!IY29)</f>
        <v>1106.4739264500004</v>
      </c>
      <c r="H30" s="117">
        <f>IF($A30="","",'Situfin serie mensual'!IZ29)</f>
        <v>0</v>
      </c>
      <c r="I30" s="117">
        <f>IF($A30="","",'Situfin serie mensual'!JA29)</f>
        <v>0</v>
      </c>
      <c r="J30" s="117">
        <f>IF($A30="","",'Situfin serie mensual'!JB29)</f>
        <v>0</v>
      </c>
      <c r="K30" s="117">
        <f>IF($A30="","",'Situfin serie mensual'!JC29)</f>
        <v>0</v>
      </c>
      <c r="L30" s="117">
        <f>IF($A30="","",'Situfin serie mensual'!JD29)</f>
        <v>0</v>
      </c>
      <c r="M30" s="117">
        <f>IF($A30="","",'Situfin serie mensual'!JE29)</f>
        <v>0</v>
      </c>
      <c r="N30" s="117">
        <f t="shared" si="0"/>
        <v>2281.8940855520004</v>
      </c>
      <c r="O30" s="10"/>
      <c r="P30" s="10"/>
    </row>
    <row r="31" spans="1:16" s="118" customFormat="1" ht="12.75" x14ac:dyDescent="0.2">
      <c r="A31" s="170" t="s">
        <v>180</v>
      </c>
      <c r="B31" s="117">
        <f>IF($A31="","",'Situfin serie mensual'!IT30)</f>
        <v>155.99655390699999</v>
      </c>
      <c r="C31" s="117">
        <f>IF($A31="","",'Situfin serie mensual'!IU30)</f>
        <v>78.298533974999998</v>
      </c>
      <c r="D31" s="117">
        <f>IF($A31="","",'Situfin serie mensual'!IV30)</f>
        <v>30.205820531000001</v>
      </c>
      <c r="E31" s="117">
        <f>IF($A31="","",'Situfin serie mensual'!IW30)</f>
        <v>55.440421448000002</v>
      </c>
      <c r="F31" s="117">
        <f>IF($A31="","",'Situfin serie mensual'!IX30)</f>
        <v>107.164288677</v>
      </c>
      <c r="G31" s="117">
        <f>IF($A31="","",'Situfin serie mensual'!IY30)</f>
        <v>975.26797809700008</v>
      </c>
      <c r="H31" s="117">
        <f>IF($A31="","",'Situfin serie mensual'!IZ30)</f>
        <v>0</v>
      </c>
      <c r="I31" s="117">
        <f>IF($A31="","",'Situfin serie mensual'!JA30)</f>
        <v>0</v>
      </c>
      <c r="J31" s="117">
        <f>IF($A31="","",'Situfin serie mensual'!JB30)</f>
        <v>0</v>
      </c>
      <c r="K31" s="117">
        <f>IF($A31="","",'Situfin serie mensual'!JC30)</f>
        <v>0</v>
      </c>
      <c r="L31" s="117">
        <f>IF($A31="","",'Situfin serie mensual'!JD30)</f>
        <v>0</v>
      </c>
      <c r="M31" s="117">
        <f>IF($A31="","",'Situfin serie mensual'!JE30)</f>
        <v>0</v>
      </c>
      <c r="N31" s="117">
        <f t="shared" si="0"/>
        <v>1402.373596635</v>
      </c>
      <c r="O31" s="10"/>
      <c r="P31" s="10"/>
    </row>
    <row r="32" spans="1:16" s="118" customFormat="1" ht="12.75" x14ac:dyDescent="0.2">
      <c r="A32" s="170" t="s">
        <v>23</v>
      </c>
      <c r="B32" s="117">
        <f>IF($A32="","",'Situfin serie mensual'!IT31)</f>
        <v>108.720686953</v>
      </c>
      <c r="C32" s="117">
        <f>IF($A32="","",'Situfin serie mensual'!IU31)</f>
        <v>125.55691131600001</v>
      </c>
      <c r="D32" s="117">
        <f>IF($A32="","",'Situfin serie mensual'!IV31)</f>
        <v>106.69635723699999</v>
      </c>
      <c r="E32" s="117">
        <f>IF($A32="","",'Situfin serie mensual'!IW31)</f>
        <v>255.07148319200002</v>
      </c>
      <c r="F32" s="117">
        <f>IF($A32="","",'Situfin serie mensual'!IX31)</f>
        <v>152.269101866</v>
      </c>
      <c r="G32" s="117">
        <f>IF($A32="","",'Situfin serie mensual'!IY31)</f>
        <v>131.20594835300003</v>
      </c>
      <c r="H32" s="117">
        <f>IF($A32="","",'Situfin serie mensual'!IZ31)</f>
        <v>0</v>
      </c>
      <c r="I32" s="117">
        <f>IF($A32="","",'Situfin serie mensual'!JA31)</f>
        <v>0</v>
      </c>
      <c r="J32" s="117">
        <f>IF($A32="","",'Situfin serie mensual'!JB31)</f>
        <v>0</v>
      </c>
      <c r="K32" s="117">
        <f>IF($A32="","",'Situfin serie mensual'!JC31)</f>
        <v>0</v>
      </c>
      <c r="L32" s="117">
        <f>IF($A32="","",'Situfin serie mensual'!JD31)</f>
        <v>0</v>
      </c>
      <c r="M32" s="117">
        <f>IF($A32="","",'Situfin serie mensual'!JE31)</f>
        <v>0</v>
      </c>
      <c r="N32" s="117">
        <f t="shared" si="0"/>
        <v>879.52048891700008</v>
      </c>
      <c r="O32" s="10"/>
      <c r="P32" s="10"/>
    </row>
    <row r="33" spans="1:18" s="118" customFormat="1" ht="12.75" x14ac:dyDescent="0.2">
      <c r="A33" s="171" t="s">
        <v>17</v>
      </c>
      <c r="B33" s="117">
        <f>IF($A33="","",'Situfin serie mensual'!IT32)</f>
        <v>6.9938328130000009</v>
      </c>
      <c r="C33" s="117">
        <f>IF($A33="","",'Situfin serie mensual'!IU32)</f>
        <v>11.983300455</v>
      </c>
      <c r="D33" s="117">
        <f>IF($A33="","",'Situfin serie mensual'!IV32)</f>
        <v>18.910108277999999</v>
      </c>
      <c r="E33" s="117">
        <f>IF($A33="","",'Situfin serie mensual'!IW32)</f>
        <v>83.872651723000004</v>
      </c>
      <c r="F33" s="117">
        <f>IF($A33="","",'Situfin serie mensual'!IX32)</f>
        <v>164.82290683899998</v>
      </c>
      <c r="G33" s="117">
        <f>IF($A33="","",'Situfin serie mensual'!IY32)</f>
        <v>36.519236139999997</v>
      </c>
      <c r="H33" s="117">
        <f>IF($A33="","",'Situfin serie mensual'!IZ32)</f>
        <v>0</v>
      </c>
      <c r="I33" s="117">
        <f>IF($A33="","",'Situfin serie mensual'!JA32)</f>
        <v>0</v>
      </c>
      <c r="J33" s="117">
        <f>IF($A33="","",'Situfin serie mensual'!JB32)</f>
        <v>0</v>
      </c>
      <c r="K33" s="117">
        <f>IF($A33="","",'Situfin serie mensual'!JC32)</f>
        <v>0</v>
      </c>
      <c r="L33" s="117">
        <f>IF($A33="","",'Situfin serie mensual'!JD32)</f>
        <v>0</v>
      </c>
      <c r="M33" s="117">
        <f>IF($A33="","",'Situfin serie mensual'!JE32)</f>
        <v>0</v>
      </c>
      <c r="N33" s="117">
        <f t="shared" si="0"/>
        <v>323.10203624799999</v>
      </c>
      <c r="O33" s="10"/>
      <c r="P33" s="10"/>
    </row>
    <row r="34" spans="1:18" s="118" customFormat="1" ht="12.75" x14ac:dyDescent="0.2">
      <c r="A34" s="13"/>
      <c r="B34" s="117" t="str">
        <f>IF($A34="","",'Situfin serie mensual'!IT33)</f>
        <v/>
      </c>
      <c r="C34" s="117" t="str">
        <f>IF($A34="","",'Situfin serie mensual'!IU33)</f>
        <v/>
      </c>
      <c r="D34" s="117" t="str">
        <f>IF($A34="","",'Situfin serie mensual'!IV33)</f>
        <v/>
      </c>
      <c r="E34" s="117" t="str">
        <f>IF($A34="","",'Situfin serie mensual'!IW33)</f>
        <v/>
      </c>
      <c r="F34" s="117" t="str">
        <f>IF($A34="","",'Situfin serie mensual'!IX33)</f>
        <v/>
      </c>
      <c r="G34" s="117" t="str">
        <f>IF($A34="","",'Situfin serie mensual'!IY33)</f>
        <v/>
      </c>
      <c r="H34" s="117" t="str">
        <f>IF($A34="","",'Situfin serie mensual'!IZ33)</f>
        <v/>
      </c>
      <c r="I34" s="117" t="str">
        <f>IF($A34="","",'Situfin serie mensual'!JA33)</f>
        <v/>
      </c>
      <c r="J34" s="117" t="str">
        <f>IF($A34="","",'Situfin serie mensual'!JB33)</f>
        <v/>
      </c>
      <c r="K34" s="117" t="str">
        <f>IF($A34="","",'Situfin serie mensual'!JC33)</f>
        <v/>
      </c>
      <c r="L34" s="117" t="str">
        <f>IF($A34="","",'Situfin serie mensual'!JD33)</f>
        <v/>
      </c>
      <c r="M34" s="117" t="str">
        <f>IF($A34="","",'Situfin serie mensual'!JE33)</f>
        <v/>
      </c>
      <c r="N34" s="117"/>
      <c r="O34" s="10"/>
      <c r="P34" s="10"/>
    </row>
    <row r="35" spans="1:18" s="10" customFormat="1" ht="12.75" x14ac:dyDescent="0.2">
      <c r="A35" s="112" t="s">
        <v>24</v>
      </c>
      <c r="B35" s="121">
        <f>IF($A35="","",'Situfin serie mensual'!IT34)</f>
        <v>2802.2402985750005</v>
      </c>
      <c r="C35" s="121">
        <f>IF($A35="","",'Situfin serie mensual'!IU34)</f>
        <v>3801.3535964629996</v>
      </c>
      <c r="D35" s="121">
        <f>IF($A35="","",'Situfin serie mensual'!IV34)</f>
        <v>5138.3415922779996</v>
      </c>
      <c r="E35" s="121">
        <f>IF($A35="","",'Situfin serie mensual'!IW34)</f>
        <v>4157.3668644860008</v>
      </c>
      <c r="F35" s="121">
        <f>IF($A35="","",'Situfin serie mensual'!IX34)</f>
        <v>4256.0327050629994</v>
      </c>
      <c r="G35" s="121">
        <f>IF($A35="","",'Situfin serie mensual'!IY34)</f>
        <v>3945.7820394109999</v>
      </c>
      <c r="H35" s="121">
        <f>IF($A35="","",'Situfin serie mensual'!IZ34)</f>
        <v>0</v>
      </c>
      <c r="I35" s="121">
        <f>IF($A35="","",'Situfin serie mensual'!JA34)</f>
        <v>0</v>
      </c>
      <c r="J35" s="121">
        <f>IF($A35="","",'Situfin serie mensual'!JB34)</f>
        <v>0</v>
      </c>
      <c r="K35" s="121">
        <f>IF($A35="","",'Situfin serie mensual'!JC34)</f>
        <v>0</v>
      </c>
      <c r="L35" s="224">
        <f>IF($A35="","",'Situfin serie mensual'!JD34)</f>
        <v>0</v>
      </c>
      <c r="M35" s="121">
        <f>IF($A35="","",'Situfin serie mensual'!JE34)</f>
        <v>0</v>
      </c>
      <c r="N35" s="121">
        <f t="shared" ref="N35:N70" si="1">+SUM(B35:M35)</f>
        <v>24101.117096276001</v>
      </c>
    </row>
    <row r="36" spans="1:18" s="118" customFormat="1" ht="12.75" x14ac:dyDescent="0.2">
      <c r="A36" s="122" t="s">
        <v>25</v>
      </c>
      <c r="B36" s="115">
        <f>IF($A36="","",'Situfin serie mensual'!IT35)</f>
        <v>1568.6311892110004</v>
      </c>
      <c r="C36" s="115">
        <f>IF($A36="","",'Situfin serie mensual'!IU35)</f>
        <v>1672.8317857869999</v>
      </c>
      <c r="D36" s="115">
        <f>IF($A36="","",'Situfin serie mensual'!IV35)</f>
        <v>1682.3108492839997</v>
      </c>
      <c r="E36" s="115">
        <f>IF($A36="","",'Situfin serie mensual'!IW35)</f>
        <v>1691.0392363040005</v>
      </c>
      <c r="F36" s="115">
        <f>IF($A36="","",'Situfin serie mensual'!IX35)</f>
        <v>1690.3028769899997</v>
      </c>
      <c r="G36" s="115">
        <f>IF($A36="","",'Situfin serie mensual'!IY35)</f>
        <v>1691.5468035640001</v>
      </c>
      <c r="H36" s="115">
        <f>IF($A36="","",'Situfin serie mensual'!IZ35)</f>
        <v>0</v>
      </c>
      <c r="I36" s="115">
        <f>IF($A36="","",'Situfin serie mensual'!JA35)</f>
        <v>0</v>
      </c>
      <c r="J36" s="115">
        <f>IF($A36="","",'Situfin serie mensual'!JB35)</f>
        <v>0</v>
      </c>
      <c r="K36" s="115">
        <f>IF($A36="","",'Situfin serie mensual'!JC35)</f>
        <v>0</v>
      </c>
      <c r="L36" s="115">
        <f>IF($A36="","",'Situfin serie mensual'!JD35)</f>
        <v>0</v>
      </c>
      <c r="M36" s="115">
        <f>IF($A36="","",'Situfin serie mensual'!JE35)</f>
        <v>0</v>
      </c>
      <c r="N36" s="123">
        <f t="shared" si="1"/>
        <v>9996.6627411400004</v>
      </c>
      <c r="O36" s="10"/>
      <c r="P36" s="10"/>
    </row>
    <row r="37" spans="1:18" s="118" customFormat="1" ht="12.75" x14ac:dyDescent="0.2">
      <c r="A37" s="154" t="s">
        <v>26</v>
      </c>
      <c r="B37" s="115">
        <f>IF($A37="","",'Situfin serie mensual'!IT36)</f>
        <v>109.21063335299999</v>
      </c>
      <c r="C37" s="115">
        <f>IF($A37="","",'Situfin serie mensual'!IU36)</f>
        <v>368.86796318399996</v>
      </c>
      <c r="D37" s="115">
        <f>IF($A37="","",'Situfin serie mensual'!IV36)</f>
        <v>1189.4562553759999</v>
      </c>
      <c r="E37" s="115">
        <f>IF($A37="","",'Situfin serie mensual'!IW36)</f>
        <v>609.03542141399998</v>
      </c>
      <c r="F37" s="115">
        <f>IF($A37="","",'Situfin serie mensual'!IX36)</f>
        <v>450.68079886999999</v>
      </c>
      <c r="G37" s="115">
        <f>IF($A37="","",'Situfin serie mensual'!IY36)</f>
        <v>568.08199191200003</v>
      </c>
      <c r="H37" s="115">
        <f>IF($A37="","",'Situfin serie mensual'!IZ36)</f>
        <v>0</v>
      </c>
      <c r="I37" s="115">
        <f>IF($A37="","",'Situfin serie mensual'!JA36)</f>
        <v>0</v>
      </c>
      <c r="J37" s="115">
        <f>IF($A37="","",'Situfin serie mensual'!JB36)</f>
        <v>0</v>
      </c>
      <c r="K37" s="115">
        <f>IF($A37="","",'Situfin serie mensual'!JC36)</f>
        <v>0</v>
      </c>
      <c r="L37" s="115">
        <f>IF($A37="","",'Situfin serie mensual'!JD36)</f>
        <v>0</v>
      </c>
      <c r="M37" s="115">
        <f>IF($A37="","",'Situfin serie mensual'!JE36)</f>
        <v>0</v>
      </c>
      <c r="N37" s="115">
        <f t="shared" si="1"/>
        <v>3295.3330641090001</v>
      </c>
      <c r="O37" s="10"/>
      <c r="P37" s="10"/>
    </row>
    <row r="38" spans="1:18" s="118" customFormat="1" ht="12.75" x14ac:dyDescent="0.2">
      <c r="A38" s="31" t="s">
        <v>27</v>
      </c>
      <c r="B38" s="117">
        <f>IF($A38="","",'Situfin serie mensual'!IT37)</f>
        <v>88.337127598999999</v>
      </c>
      <c r="C38" s="117">
        <f>IF($A38="","",'Situfin serie mensual'!IU37)</f>
        <v>108.903720697</v>
      </c>
      <c r="D38" s="117">
        <f>IF($A38="","",'Situfin serie mensual'!IV37)</f>
        <v>151.464328362</v>
      </c>
      <c r="E38" s="117">
        <f>IF($A38="","",'Situfin serie mensual'!IW37)</f>
        <v>161.345718619</v>
      </c>
      <c r="F38" s="117">
        <f>IF($A38="","",'Situfin serie mensual'!IX37)</f>
        <v>157.41184339600002</v>
      </c>
      <c r="G38" s="117">
        <f>IF($A38="","",'Situfin serie mensual'!IY37)</f>
        <v>157.09179426199998</v>
      </c>
      <c r="H38" s="117">
        <f>IF($A38="","",'Situfin serie mensual'!IZ37)</f>
        <v>0</v>
      </c>
      <c r="I38" s="117">
        <f>IF($A38="","",'Situfin serie mensual'!JA37)</f>
        <v>0</v>
      </c>
      <c r="J38" s="117">
        <f>IF($A38="","",'Situfin serie mensual'!JB37)</f>
        <v>0</v>
      </c>
      <c r="K38" s="117">
        <f>IF($A38="","",'Situfin serie mensual'!JC37)</f>
        <v>0</v>
      </c>
      <c r="L38" s="117">
        <f>IF($A38="","",'Situfin serie mensual'!JD37)</f>
        <v>0</v>
      </c>
      <c r="M38" s="117">
        <f>IF($A38="","",'Situfin serie mensual'!JE37)</f>
        <v>0</v>
      </c>
      <c r="N38" s="117">
        <f t="shared" si="1"/>
        <v>824.554532935</v>
      </c>
      <c r="O38" s="10"/>
      <c r="P38" s="10"/>
    </row>
    <row r="39" spans="1:18" s="118" customFormat="1" ht="12.75" x14ac:dyDescent="0.2">
      <c r="A39" s="31" t="s">
        <v>28</v>
      </c>
      <c r="B39" s="117">
        <f>IF($A39="","",'Situfin serie mensual'!IT38)</f>
        <v>20.873505754</v>
      </c>
      <c r="C39" s="117">
        <f>IF($A39="","",'Situfin serie mensual'!IU38)</f>
        <v>144.08174987499999</v>
      </c>
      <c r="D39" s="117">
        <f>IF($A39="","",'Situfin serie mensual'!IV38)</f>
        <v>1030.7377976370001</v>
      </c>
      <c r="E39" s="117">
        <f>IF($A39="","",'Situfin serie mensual'!IW38)</f>
        <v>443.60385233499994</v>
      </c>
      <c r="F39" s="117">
        <f>IF($A39="","",'Situfin serie mensual'!IX38)</f>
        <v>277.962228122</v>
      </c>
      <c r="G39" s="117">
        <f>IF($A39="","",'Situfin serie mensual'!IY38)</f>
        <v>394.06017859399998</v>
      </c>
      <c r="H39" s="117">
        <f>IF($A39="","",'Situfin serie mensual'!IZ38)</f>
        <v>0</v>
      </c>
      <c r="I39" s="117">
        <f>IF($A39="","",'Situfin serie mensual'!JA38)</f>
        <v>0</v>
      </c>
      <c r="J39" s="117">
        <f>IF($A39="","",'Situfin serie mensual'!JB38)</f>
        <v>0</v>
      </c>
      <c r="K39" s="117">
        <f>IF($A39="","",'Situfin serie mensual'!JC38)</f>
        <v>0</v>
      </c>
      <c r="L39" s="117">
        <f>IF($A39="","",'Situfin serie mensual'!JD38)</f>
        <v>0</v>
      </c>
      <c r="M39" s="117">
        <f>IF($A39="","",'Situfin serie mensual'!JE38)</f>
        <v>0</v>
      </c>
      <c r="N39" s="117">
        <f t="shared" si="1"/>
        <v>2311.3193123169999</v>
      </c>
      <c r="O39" s="10"/>
      <c r="P39" s="10"/>
    </row>
    <row r="40" spans="1:18" s="118" customFormat="1" ht="12.75" x14ac:dyDescent="0.2">
      <c r="A40" s="31" t="s">
        <v>29</v>
      </c>
      <c r="B40" s="117">
        <f>IF($A40="","",'Situfin serie mensual'!IT39)</f>
        <v>0</v>
      </c>
      <c r="C40" s="117">
        <f>IF($A40="","",'Situfin serie mensual'!IU39)</f>
        <v>1.2240150000000002E-3</v>
      </c>
      <c r="D40" s="117">
        <f>IF($A40="","",'Situfin serie mensual'!IV39)</f>
        <v>7.2353667660000003</v>
      </c>
      <c r="E40" s="117">
        <f>IF($A40="","",'Situfin serie mensual'!IW39)</f>
        <v>4.0831700870000001</v>
      </c>
      <c r="F40" s="117">
        <f>IF($A40="","",'Situfin serie mensual'!IX39)</f>
        <v>15.274920249000001</v>
      </c>
      <c r="G40" s="117">
        <f>IF($A40="","",'Situfin serie mensual'!IY39)</f>
        <v>16.930019056000003</v>
      </c>
      <c r="H40" s="117">
        <f>IF($A40="","",'Situfin serie mensual'!IZ39)</f>
        <v>0</v>
      </c>
      <c r="I40" s="117">
        <f>IF($A40="","",'Situfin serie mensual'!JA39)</f>
        <v>0</v>
      </c>
      <c r="J40" s="117">
        <f>IF($A40="","",'Situfin serie mensual'!JB39)</f>
        <v>0</v>
      </c>
      <c r="K40" s="117">
        <f>IF($A40="","",'Situfin serie mensual'!JC39)</f>
        <v>0</v>
      </c>
      <c r="L40" s="117">
        <f>IF($A40="","",'Situfin serie mensual'!JD39)</f>
        <v>0</v>
      </c>
      <c r="M40" s="117">
        <f>IF($A40="","",'Situfin serie mensual'!JE39)</f>
        <v>0</v>
      </c>
      <c r="N40" s="117">
        <f t="shared" si="1"/>
        <v>43.524700172999999</v>
      </c>
      <c r="O40" s="10"/>
      <c r="P40" s="10"/>
    </row>
    <row r="41" spans="1:18" s="118" customFormat="1" ht="12.75" x14ac:dyDescent="0.2">
      <c r="A41" s="31" t="s">
        <v>30</v>
      </c>
      <c r="B41" s="117">
        <f>IF($A41="","",'Situfin serie mensual'!IT40)</f>
        <v>0</v>
      </c>
      <c r="C41" s="117">
        <f>IF($A41="","",'Situfin serie mensual'!IU40)</f>
        <v>115.88126859699996</v>
      </c>
      <c r="D41" s="117">
        <f>IF($A41="","",'Situfin serie mensual'!IV40)</f>
        <v>1.8762611000100151E-2</v>
      </c>
      <c r="E41" s="117">
        <f>IF($A41="","",'Situfin serie mensual'!IW40)</f>
        <v>2.6803730000974609E-3</v>
      </c>
      <c r="F41" s="117">
        <f>IF($A41="","",'Situfin serie mensual'!IX40)</f>
        <v>3.1807102999999184E-2</v>
      </c>
      <c r="G41" s="117">
        <f>IF($A41="","",'Situfin serie mensual'!IY40)</f>
        <v>0</v>
      </c>
      <c r="H41" s="117">
        <f>IF($A41="","",'Situfin serie mensual'!IZ40)</f>
        <v>0</v>
      </c>
      <c r="I41" s="117">
        <f>IF($A41="","",'Situfin serie mensual'!JA40)</f>
        <v>0</v>
      </c>
      <c r="J41" s="117">
        <f>IF($A41="","",'Situfin serie mensual'!JB40)</f>
        <v>0</v>
      </c>
      <c r="K41" s="117">
        <f>IF($A41="","",'Situfin serie mensual'!JC40)</f>
        <v>0</v>
      </c>
      <c r="L41" s="117">
        <f>IF($A41="","",'Situfin serie mensual'!JD40)</f>
        <v>0</v>
      </c>
      <c r="M41" s="117">
        <f>IF($A41="","",'Situfin serie mensual'!JE40)</f>
        <v>0</v>
      </c>
      <c r="N41" s="117">
        <f t="shared" si="1"/>
        <v>115.93451868400017</v>
      </c>
      <c r="O41" s="10"/>
      <c r="P41" s="10"/>
    </row>
    <row r="42" spans="1:18" s="118" customFormat="1" ht="12.75" x14ac:dyDescent="0.2">
      <c r="A42" s="154" t="s">
        <v>31</v>
      </c>
      <c r="B42" s="115">
        <f>IF($A42="","",'Situfin serie mensual'!IT41)</f>
        <v>62.695525802999995</v>
      </c>
      <c r="C42" s="115">
        <f>IF($A42="","",'Situfin serie mensual'!IU41)</f>
        <v>524.23012057200003</v>
      </c>
      <c r="D42" s="115">
        <f>IF($A42="","",'Situfin serie mensual'!IV41)</f>
        <v>923.93745091200003</v>
      </c>
      <c r="E42" s="115">
        <f>IF($A42="","",'Situfin serie mensual'!IW41)</f>
        <v>473.05682343799998</v>
      </c>
      <c r="F42" s="115">
        <f>IF($A42="","",'Situfin serie mensual'!IX41)</f>
        <v>692.53967024899998</v>
      </c>
      <c r="G42" s="115">
        <f>IF($A42="","",'Situfin serie mensual'!IY41)</f>
        <v>323.50525333399997</v>
      </c>
      <c r="H42" s="115">
        <f>IF($A42="","",'Situfin serie mensual'!IZ41)</f>
        <v>0</v>
      </c>
      <c r="I42" s="115">
        <f>IF($A42="","",'Situfin serie mensual'!JA41)</f>
        <v>0</v>
      </c>
      <c r="J42" s="115">
        <f>IF($A42="","",'Situfin serie mensual'!JB41)</f>
        <v>0</v>
      </c>
      <c r="K42" s="115">
        <f>IF($A42="","",'Situfin serie mensual'!JC41)</f>
        <v>0</v>
      </c>
      <c r="L42" s="115">
        <f>IF($A42="","",'Situfin serie mensual'!JD41)</f>
        <v>0</v>
      </c>
      <c r="M42" s="115">
        <f>IF($A42="","",'Situfin serie mensual'!JE41)</f>
        <v>0</v>
      </c>
      <c r="N42" s="115">
        <f t="shared" si="1"/>
        <v>2999.964844308</v>
      </c>
      <c r="O42" s="10"/>
      <c r="P42" s="10"/>
    </row>
    <row r="43" spans="1:18" s="118" customFormat="1" ht="12.75" x14ac:dyDescent="0.2">
      <c r="A43" s="31" t="s">
        <v>32</v>
      </c>
      <c r="B43" s="117">
        <f>IF($A43="","",'Situfin serie mensual'!IT42)</f>
        <v>62.695525802999995</v>
      </c>
      <c r="C43" s="117">
        <f>IF($A43="","",'Situfin serie mensual'!IU42)</f>
        <v>368.36469535599997</v>
      </c>
      <c r="D43" s="117">
        <f>IF($A43="","",'Situfin serie mensual'!IV42)</f>
        <v>891.66250691200003</v>
      </c>
      <c r="E43" s="117">
        <f>IF($A43="","",'Situfin serie mensual'!IW42)</f>
        <v>446.18303793799998</v>
      </c>
      <c r="F43" s="117">
        <f>IF($A43="","",'Situfin serie mensual'!IX42)</f>
        <v>670.49544323099997</v>
      </c>
      <c r="G43" s="117">
        <f>IF($A43="","",'Situfin serie mensual'!IY42)</f>
        <v>286.46463208399996</v>
      </c>
      <c r="H43" s="117">
        <f>IF($A43="","",'Situfin serie mensual'!IZ42)</f>
        <v>0</v>
      </c>
      <c r="I43" s="117">
        <f>IF($A43="","",'Situfin serie mensual'!JA42)</f>
        <v>0</v>
      </c>
      <c r="J43" s="117">
        <f>IF($A43="","",'Situfin serie mensual'!JB42)</f>
        <v>0</v>
      </c>
      <c r="K43" s="117">
        <f>IF($A43="","",'Situfin serie mensual'!JC42)</f>
        <v>0</v>
      </c>
      <c r="L43" s="117">
        <f>IF($A43="","",'Situfin serie mensual'!JD42)</f>
        <v>0</v>
      </c>
      <c r="M43" s="117">
        <f>IF($A43="","",'Situfin serie mensual'!JE42)</f>
        <v>0</v>
      </c>
      <c r="N43" s="117">
        <f t="shared" si="1"/>
        <v>2725.865841324</v>
      </c>
      <c r="O43" s="10"/>
      <c r="P43" s="10"/>
      <c r="Q43" s="10"/>
      <c r="R43" s="146"/>
    </row>
    <row r="44" spans="1:18" s="118" customFormat="1" ht="12.75" x14ac:dyDescent="0.2">
      <c r="A44" s="31" t="s">
        <v>33</v>
      </c>
      <c r="B44" s="117">
        <f>IF($A44="","",'Situfin serie mensual'!IT43)</f>
        <v>0</v>
      </c>
      <c r="C44" s="117">
        <f>IF($A44="","",'Situfin serie mensual'!IU43)</f>
        <v>155.86542521600001</v>
      </c>
      <c r="D44" s="117">
        <f>IF($A44="","",'Situfin serie mensual'!IV43)</f>
        <v>32.274943999999998</v>
      </c>
      <c r="E44" s="117">
        <f>IF($A44="","",'Situfin serie mensual'!IW43)</f>
        <v>26.8737855</v>
      </c>
      <c r="F44" s="117">
        <f>IF($A44="","",'Situfin serie mensual'!IX43)</f>
        <v>22.044227018000001</v>
      </c>
      <c r="G44" s="117">
        <f>IF($A44="","",'Situfin serie mensual'!IY43)</f>
        <v>37.040621249999994</v>
      </c>
      <c r="H44" s="117">
        <f>IF($A44="","",'Situfin serie mensual'!IZ43)</f>
        <v>0</v>
      </c>
      <c r="I44" s="117">
        <f>IF($A44="","",'Situfin serie mensual'!JA43)</f>
        <v>0</v>
      </c>
      <c r="J44" s="117">
        <f>IF($A44="","",'Situfin serie mensual'!JB43)</f>
        <v>0</v>
      </c>
      <c r="K44" s="117">
        <f>IF($A44="","",'Situfin serie mensual'!JC43)</f>
        <v>0</v>
      </c>
      <c r="L44" s="117">
        <f>IF($A44="","",'Situfin serie mensual'!JD43)</f>
        <v>0</v>
      </c>
      <c r="M44" s="117">
        <f>IF($A44="","",'Situfin serie mensual'!JE43)</f>
        <v>0</v>
      </c>
      <c r="N44" s="117">
        <f t="shared" si="1"/>
        <v>274.09900298400004</v>
      </c>
      <c r="O44" s="10"/>
      <c r="P44" s="10"/>
    </row>
    <row r="45" spans="1:18" s="118" customFormat="1" ht="12.75" x14ac:dyDescent="0.2">
      <c r="A45" s="13" t="s">
        <v>34</v>
      </c>
      <c r="B45" s="117">
        <f>IF($A45="","",'Situfin serie mensual'!IT44)</f>
        <v>0</v>
      </c>
      <c r="C45" s="117">
        <f>IF($A45="","",'Situfin serie mensual'!IU44)</f>
        <v>0</v>
      </c>
      <c r="D45" s="117">
        <f>IF($A45="","",'Situfin serie mensual'!IV44)</f>
        <v>0</v>
      </c>
      <c r="E45" s="117">
        <f>IF($A45="","",'Situfin serie mensual'!IW44)</f>
        <v>0</v>
      </c>
      <c r="F45" s="117">
        <f>IF($A45="","",'Situfin serie mensual'!IX44)</f>
        <v>0</v>
      </c>
      <c r="G45" s="117">
        <f>IF($A45="","",'Situfin serie mensual'!IY44)</f>
        <v>0</v>
      </c>
      <c r="H45" s="117">
        <f>IF($A45="","",'Situfin serie mensual'!IZ44)</f>
        <v>0</v>
      </c>
      <c r="I45" s="117">
        <f>IF($A45="","",'Situfin serie mensual'!JA44)</f>
        <v>0</v>
      </c>
      <c r="J45" s="117">
        <f>IF($A45="","",'Situfin serie mensual'!JB44)</f>
        <v>0</v>
      </c>
      <c r="K45" s="117">
        <f>IF($A45="","",'Situfin serie mensual'!JC44)</f>
        <v>0</v>
      </c>
      <c r="L45" s="117">
        <f>IF($A45="","",'Situfin serie mensual'!JD44)</f>
        <v>0</v>
      </c>
      <c r="M45" s="117">
        <f>IF($A45="","",'Situfin serie mensual'!JE44)</f>
        <v>0</v>
      </c>
      <c r="N45" s="117">
        <f t="shared" si="1"/>
        <v>0</v>
      </c>
      <c r="O45" s="10"/>
      <c r="P45" s="10"/>
    </row>
    <row r="46" spans="1:18" s="118" customFormat="1" ht="12.75" x14ac:dyDescent="0.2">
      <c r="A46" s="154" t="s">
        <v>11</v>
      </c>
      <c r="B46" s="115">
        <f>IF($A46="","",'Situfin serie mensual'!IT45)</f>
        <v>370.640668844</v>
      </c>
      <c r="C46" s="115">
        <f>IF($A46="","",'Situfin serie mensual'!IU45)</f>
        <v>360.22253671300001</v>
      </c>
      <c r="D46" s="115">
        <f>IF($A46="","",'Situfin serie mensual'!IV45)</f>
        <v>425.16344091600001</v>
      </c>
      <c r="E46" s="115">
        <f>IF($A46="","",'Situfin serie mensual'!IW45)</f>
        <v>470.41790083899991</v>
      </c>
      <c r="F46" s="115">
        <f>IF($A46="","",'Situfin serie mensual'!IX45)</f>
        <v>412.23324842499994</v>
      </c>
      <c r="G46" s="115">
        <f>IF($A46="","",'Situfin serie mensual'!IY45)</f>
        <v>425.65938595200004</v>
      </c>
      <c r="H46" s="115">
        <f>IF($A46="","",'Situfin serie mensual'!IZ45)</f>
        <v>0</v>
      </c>
      <c r="I46" s="115">
        <f>IF($A46="","",'Situfin serie mensual'!JA45)</f>
        <v>0</v>
      </c>
      <c r="J46" s="115">
        <f>IF($A46="","",'Situfin serie mensual'!JB45)</f>
        <v>0</v>
      </c>
      <c r="K46" s="115">
        <f>IF($A46="","",'Situfin serie mensual'!JC45)</f>
        <v>0</v>
      </c>
      <c r="L46" s="115">
        <f>IF($A46="","",'Situfin serie mensual'!JD45)</f>
        <v>0</v>
      </c>
      <c r="M46" s="115">
        <f>IF($A46="","",'Situfin serie mensual'!JE45)</f>
        <v>0</v>
      </c>
      <c r="N46" s="115">
        <f t="shared" si="1"/>
        <v>2464.3371816889999</v>
      </c>
      <c r="O46" s="10"/>
      <c r="P46" s="10"/>
    </row>
    <row r="47" spans="1:18" s="118" customFormat="1" ht="12.75" x14ac:dyDescent="0.2">
      <c r="A47" s="13" t="s">
        <v>167</v>
      </c>
      <c r="B47" s="117">
        <f>IF($A47="","",'Situfin serie mensual'!IT46)</f>
        <v>0</v>
      </c>
      <c r="C47" s="117">
        <f>IF($A47="","",'Situfin serie mensual'!IU46)</f>
        <v>0</v>
      </c>
      <c r="D47" s="117">
        <f>IF($A47="","",'Situfin serie mensual'!IV46)</f>
        <v>0</v>
      </c>
      <c r="E47" s="117">
        <f>IF($A47="","",'Situfin serie mensual'!IW46)</f>
        <v>0</v>
      </c>
      <c r="F47" s="117">
        <f>IF($A47="","",'Situfin serie mensual'!IX46)</f>
        <v>0</v>
      </c>
      <c r="G47" s="117">
        <f>IF($A47="","",'Situfin serie mensual'!IY46)</f>
        <v>0</v>
      </c>
      <c r="H47" s="117">
        <f>IF($A47="","",'Situfin serie mensual'!IZ46)</f>
        <v>0</v>
      </c>
      <c r="I47" s="117">
        <f>IF($A47="","",'Situfin serie mensual'!JA46)</f>
        <v>0</v>
      </c>
      <c r="J47" s="117">
        <f>IF($A47="","",'Situfin serie mensual'!JB46)</f>
        <v>0</v>
      </c>
      <c r="K47" s="117">
        <f>IF($A47="","",'Situfin serie mensual'!JC46)</f>
        <v>0</v>
      </c>
      <c r="L47" s="117">
        <f>IF($A47="","",'Situfin serie mensual'!JD46)</f>
        <v>0</v>
      </c>
      <c r="M47" s="117">
        <f>IF($A47="","",'Situfin serie mensual'!JE46)</f>
        <v>0</v>
      </c>
      <c r="N47" s="117">
        <f t="shared" si="1"/>
        <v>0</v>
      </c>
      <c r="O47" s="10"/>
      <c r="P47" s="10"/>
    </row>
    <row r="48" spans="1:18" s="118" customFormat="1" ht="12.75" x14ac:dyDescent="0.2">
      <c r="A48" s="13" t="s">
        <v>13</v>
      </c>
      <c r="B48" s="117">
        <f>IF($A48="","",'Situfin serie mensual'!IT47)</f>
        <v>0</v>
      </c>
      <c r="C48" s="117">
        <f>IF($A48="","",'Situfin serie mensual'!IU47)</f>
        <v>0</v>
      </c>
      <c r="D48" s="117">
        <f>IF($A48="","",'Situfin serie mensual'!IV47)</f>
        <v>0</v>
      </c>
      <c r="E48" s="117">
        <f>IF($A48="","",'Situfin serie mensual'!IW47)</f>
        <v>0</v>
      </c>
      <c r="F48" s="117">
        <f>IF($A48="","",'Situfin serie mensual'!IX47)</f>
        <v>0</v>
      </c>
      <c r="G48" s="117">
        <f>IF($A48="","",'Situfin serie mensual'!IY47)</f>
        <v>0</v>
      </c>
      <c r="H48" s="117">
        <f>IF($A48="","",'Situfin serie mensual'!IZ47)</f>
        <v>0</v>
      </c>
      <c r="I48" s="117">
        <f>IF($A48="","",'Situfin serie mensual'!JA47)</f>
        <v>0</v>
      </c>
      <c r="J48" s="117">
        <f>IF($A48="","",'Situfin serie mensual'!JB47)</f>
        <v>0</v>
      </c>
      <c r="K48" s="117">
        <f>IF($A48="","",'Situfin serie mensual'!JC47)</f>
        <v>0</v>
      </c>
      <c r="L48" s="117">
        <f>IF($A48="","",'Situfin serie mensual'!JD47)</f>
        <v>0</v>
      </c>
      <c r="M48" s="117">
        <f>IF($A48="","",'Situfin serie mensual'!JE47)</f>
        <v>0</v>
      </c>
      <c r="N48" s="117">
        <f t="shared" si="1"/>
        <v>0</v>
      </c>
      <c r="O48" s="10"/>
      <c r="P48" s="10"/>
    </row>
    <row r="49" spans="1:16" s="118" customFormat="1" ht="12.75" x14ac:dyDescent="0.2">
      <c r="A49" s="13" t="s">
        <v>14</v>
      </c>
      <c r="B49" s="117">
        <f>IF($A49="","",'Situfin serie mensual'!IT48)</f>
        <v>0</v>
      </c>
      <c r="C49" s="117">
        <f>IF($A49="","",'Situfin serie mensual'!IU48)</f>
        <v>0</v>
      </c>
      <c r="D49" s="117">
        <f>IF($A49="","",'Situfin serie mensual'!IV48)</f>
        <v>0</v>
      </c>
      <c r="E49" s="117">
        <f>IF($A49="","",'Situfin serie mensual'!IW48)</f>
        <v>0</v>
      </c>
      <c r="F49" s="117">
        <f>IF($A49="","",'Situfin serie mensual'!IX48)</f>
        <v>0</v>
      </c>
      <c r="G49" s="117">
        <f>IF($A49="","",'Situfin serie mensual'!IY48)</f>
        <v>0</v>
      </c>
      <c r="H49" s="117">
        <f>IF($A49="","",'Situfin serie mensual'!IZ48)</f>
        <v>0</v>
      </c>
      <c r="I49" s="117">
        <f>IF($A49="","",'Situfin serie mensual'!JA48)</f>
        <v>0</v>
      </c>
      <c r="J49" s="117">
        <f>IF($A49="","",'Situfin serie mensual'!JB48)</f>
        <v>0</v>
      </c>
      <c r="K49" s="117">
        <f>IF($A49="","",'Situfin serie mensual'!JC48)</f>
        <v>0</v>
      </c>
      <c r="L49" s="117">
        <f>IF($A49="","",'Situfin serie mensual'!JD48)</f>
        <v>0</v>
      </c>
      <c r="M49" s="117">
        <f>IF($A49="","",'Situfin serie mensual'!JE48)</f>
        <v>0</v>
      </c>
      <c r="N49" s="117">
        <f t="shared" si="1"/>
        <v>0</v>
      </c>
      <c r="O49" s="10"/>
      <c r="P49" s="10"/>
    </row>
    <row r="50" spans="1:16" s="118" customFormat="1" ht="12.75" x14ac:dyDescent="0.2">
      <c r="A50" s="13" t="s">
        <v>148</v>
      </c>
      <c r="B50" s="117">
        <f>IF($A50="","",'Situfin serie mensual'!IT49)</f>
        <v>2.6667584020000001</v>
      </c>
      <c r="C50" s="117">
        <f>IF($A50="","",'Situfin serie mensual'!IU49)</f>
        <v>1.807553103</v>
      </c>
      <c r="D50" s="117">
        <f>IF($A50="","",'Situfin serie mensual'!IV49)</f>
        <v>3.9114824479999997</v>
      </c>
      <c r="E50" s="117">
        <f>IF($A50="","",'Situfin serie mensual'!IW49)</f>
        <v>2.9815557349999997</v>
      </c>
      <c r="F50" s="117">
        <f>IF($A50="","",'Situfin serie mensual'!IX49)</f>
        <v>15.717472501</v>
      </c>
      <c r="G50" s="117">
        <f>IF($A50="","",'Situfin serie mensual'!IY49)</f>
        <v>1.5524617490000001</v>
      </c>
      <c r="H50" s="117">
        <f>IF($A50="","",'Situfin serie mensual'!IZ49)</f>
        <v>0</v>
      </c>
      <c r="I50" s="117">
        <f>IF($A50="","",'Situfin serie mensual'!JA49)</f>
        <v>0</v>
      </c>
      <c r="J50" s="117">
        <f>IF($A50="","",'Situfin serie mensual'!JB49)</f>
        <v>0</v>
      </c>
      <c r="K50" s="117">
        <f>IF($A50="","",'Situfin serie mensual'!JC49)</f>
        <v>0</v>
      </c>
      <c r="L50" s="117">
        <f>IF($A50="","",'Situfin serie mensual'!JD49)</f>
        <v>0</v>
      </c>
      <c r="M50" s="117">
        <f>IF($A50="","",'Situfin serie mensual'!JE49)</f>
        <v>0</v>
      </c>
      <c r="N50" s="117">
        <f t="shared" si="1"/>
        <v>28.637283937999999</v>
      </c>
      <c r="O50" s="10"/>
      <c r="P50" s="10"/>
    </row>
    <row r="51" spans="1:16" s="118" customFormat="1" ht="12.75" x14ac:dyDescent="0.2">
      <c r="A51" s="13" t="s">
        <v>13</v>
      </c>
      <c r="B51" s="117">
        <f>IF($A51="","",'Situfin serie mensual'!IT50)</f>
        <v>2.6667584020000001</v>
      </c>
      <c r="C51" s="117">
        <f>IF($A51="","",'Situfin serie mensual'!IU50)</f>
        <v>1.807553103</v>
      </c>
      <c r="D51" s="117">
        <f>IF($A51="","",'Situfin serie mensual'!IV50)</f>
        <v>3.9114824479999997</v>
      </c>
      <c r="E51" s="117">
        <f>IF($A51="","",'Situfin serie mensual'!IW50)</f>
        <v>2.9815557349999997</v>
      </c>
      <c r="F51" s="117">
        <f>IF($A51="","",'Situfin serie mensual'!IX50)</f>
        <v>15.717472501</v>
      </c>
      <c r="G51" s="117">
        <f>IF($A51="","",'Situfin serie mensual'!IY50)</f>
        <v>1.5524617490000001</v>
      </c>
      <c r="H51" s="117">
        <f>IF($A51="","",'Situfin serie mensual'!IZ50)</f>
        <v>0</v>
      </c>
      <c r="I51" s="117">
        <f>IF($A51="","",'Situfin serie mensual'!JA50)</f>
        <v>0</v>
      </c>
      <c r="J51" s="117">
        <f>IF($A51="","",'Situfin serie mensual'!JB50)</f>
        <v>0</v>
      </c>
      <c r="K51" s="117">
        <f>IF($A51="","",'Situfin serie mensual'!JC50)</f>
        <v>0</v>
      </c>
      <c r="L51" s="117">
        <f>IF($A51="","",'Situfin serie mensual'!JD50)</f>
        <v>0</v>
      </c>
      <c r="M51" s="117">
        <f>IF($A51="","",'Situfin serie mensual'!JE50)</f>
        <v>0</v>
      </c>
      <c r="N51" s="117">
        <f t="shared" si="1"/>
        <v>28.637283937999999</v>
      </c>
      <c r="O51" s="10"/>
      <c r="P51" s="10"/>
    </row>
    <row r="52" spans="1:16" s="118" customFormat="1" ht="12.75" x14ac:dyDescent="0.2">
      <c r="A52" s="13" t="s">
        <v>14</v>
      </c>
      <c r="B52" s="117">
        <f>IF($A52="","",'Situfin serie mensual'!IT51)</f>
        <v>0</v>
      </c>
      <c r="C52" s="117">
        <f>IF($A52="","",'Situfin serie mensual'!IU51)</f>
        <v>0</v>
      </c>
      <c r="D52" s="117">
        <f>IF($A52="","",'Situfin serie mensual'!IV51)</f>
        <v>0</v>
      </c>
      <c r="E52" s="117">
        <f>IF($A52="","",'Situfin serie mensual'!IW51)</f>
        <v>0</v>
      </c>
      <c r="F52" s="117">
        <f>IF($A52="","",'Situfin serie mensual'!IX51)</f>
        <v>0</v>
      </c>
      <c r="G52" s="117">
        <f>IF($A52="","",'Situfin serie mensual'!IY51)</f>
        <v>0</v>
      </c>
      <c r="H52" s="117">
        <f>IF($A52="","",'Situfin serie mensual'!IZ51)</f>
        <v>0</v>
      </c>
      <c r="I52" s="117">
        <f>IF($A52="","",'Situfin serie mensual'!JA51)</f>
        <v>0</v>
      </c>
      <c r="J52" s="117">
        <f>IF($A52="","",'Situfin serie mensual'!JB51)</f>
        <v>0</v>
      </c>
      <c r="K52" s="117">
        <f>IF($A52="","",'Situfin serie mensual'!JC51)</f>
        <v>0</v>
      </c>
      <c r="L52" s="117">
        <f>IF($A52="","",'Situfin serie mensual'!JD51)</f>
        <v>0</v>
      </c>
      <c r="M52" s="117">
        <f>IF($A52="","",'Situfin serie mensual'!JE51)</f>
        <v>0</v>
      </c>
      <c r="N52" s="117">
        <f t="shared" si="1"/>
        <v>0</v>
      </c>
      <c r="O52" s="10"/>
      <c r="P52" s="10"/>
    </row>
    <row r="53" spans="1:16" s="118" customFormat="1" ht="12.75" x14ac:dyDescent="0.2">
      <c r="A53" s="13" t="s">
        <v>149</v>
      </c>
      <c r="B53" s="117">
        <f>IF($A53="","",'Situfin serie mensual'!IT52)</f>
        <v>367.97391044199998</v>
      </c>
      <c r="C53" s="117">
        <f>IF($A53="","",'Situfin serie mensual'!IU52)</f>
        <v>358.41498361000004</v>
      </c>
      <c r="D53" s="117">
        <f>IF($A53="","",'Situfin serie mensual'!IV52)</f>
        <v>421.251958468</v>
      </c>
      <c r="E53" s="117">
        <f>IF($A53="","",'Situfin serie mensual'!IW52)</f>
        <v>467.43634510399994</v>
      </c>
      <c r="F53" s="117">
        <f>IF($A53="","",'Situfin serie mensual'!IX52)</f>
        <v>396.51577592399997</v>
      </c>
      <c r="G53" s="117">
        <f>IF($A53="","",'Situfin serie mensual'!IY52)</f>
        <v>424.10692420300006</v>
      </c>
      <c r="H53" s="117">
        <f>IF($A53="","",'Situfin serie mensual'!IZ52)</f>
        <v>0</v>
      </c>
      <c r="I53" s="117">
        <f>IF($A53="","",'Situfin serie mensual'!JA52)</f>
        <v>0</v>
      </c>
      <c r="J53" s="117">
        <f>IF($A53="","",'Situfin serie mensual'!JB52)</f>
        <v>0</v>
      </c>
      <c r="K53" s="117">
        <f>IF($A53="","",'Situfin serie mensual'!JC52)</f>
        <v>0</v>
      </c>
      <c r="L53" s="117">
        <f>IF($A53="","",'Situfin serie mensual'!JD52)</f>
        <v>0</v>
      </c>
      <c r="M53" s="117">
        <f>IF($A53="","",'Situfin serie mensual'!JE52)</f>
        <v>0</v>
      </c>
      <c r="N53" s="117">
        <f t="shared" si="1"/>
        <v>2435.6998977510002</v>
      </c>
      <c r="O53" s="10"/>
      <c r="P53" s="10"/>
    </row>
    <row r="54" spans="1:16" s="118" customFormat="1" ht="12.75" x14ac:dyDescent="0.2">
      <c r="A54" s="13" t="s">
        <v>13</v>
      </c>
      <c r="B54" s="117">
        <f>IF($A54="","",'Situfin serie mensual'!IT53)</f>
        <v>240.46888030199997</v>
      </c>
      <c r="C54" s="117">
        <f>IF($A54="","",'Situfin serie mensual'!IU53)</f>
        <v>261.28286626300002</v>
      </c>
      <c r="D54" s="117">
        <f>IF($A54="","",'Situfin serie mensual'!IV53)</f>
        <v>309.09872900900001</v>
      </c>
      <c r="E54" s="117">
        <f>IF($A54="","",'Situfin serie mensual'!IW53)</f>
        <v>324.89001471599994</v>
      </c>
      <c r="F54" s="117">
        <f>IF($A54="","",'Situfin serie mensual'!IX53)</f>
        <v>299.83299377099996</v>
      </c>
      <c r="G54" s="117">
        <f>IF($A54="","",'Situfin serie mensual'!IY53)</f>
        <v>290.89957685900004</v>
      </c>
      <c r="H54" s="117">
        <f>IF($A54="","",'Situfin serie mensual'!IZ53)</f>
        <v>0</v>
      </c>
      <c r="I54" s="117">
        <f>IF($A54="","",'Situfin serie mensual'!JA53)</f>
        <v>0</v>
      </c>
      <c r="J54" s="117">
        <f>IF($A54="","",'Situfin serie mensual'!JB53)</f>
        <v>0</v>
      </c>
      <c r="K54" s="117">
        <f>IF($A54="","",'Situfin serie mensual'!JC53)</f>
        <v>0</v>
      </c>
      <c r="L54" s="117">
        <f>IF($A54="","",'Situfin serie mensual'!JD53)</f>
        <v>0</v>
      </c>
      <c r="M54" s="117">
        <f>IF($A54="","",'Situfin serie mensual'!JE53)</f>
        <v>0</v>
      </c>
      <c r="N54" s="117">
        <f t="shared" si="1"/>
        <v>1726.4730609200001</v>
      </c>
      <c r="O54" s="10"/>
      <c r="P54" s="10"/>
    </row>
    <row r="55" spans="1:16" s="118" customFormat="1" ht="12.75" x14ac:dyDescent="0.2">
      <c r="A55" s="13" t="s">
        <v>14</v>
      </c>
      <c r="B55" s="117">
        <f>IF($A55="","",'Situfin serie mensual'!IT54)</f>
        <v>127.50503014</v>
      </c>
      <c r="C55" s="117">
        <f>IF($A55="","",'Situfin serie mensual'!IU54)</f>
        <v>97.132117346999991</v>
      </c>
      <c r="D55" s="117">
        <f>IF($A55="","",'Situfin serie mensual'!IV54)</f>
        <v>112.15322945899999</v>
      </c>
      <c r="E55" s="117">
        <f>IF($A55="","",'Situfin serie mensual'!IW54)</f>
        <v>142.546330388</v>
      </c>
      <c r="F55" s="117">
        <f>IF($A55="","",'Situfin serie mensual'!IX54)</f>
        <v>96.682782152999991</v>
      </c>
      <c r="G55" s="117">
        <f>IF($A55="","",'Situfin serie mensual'!IY54)</f>
        <v>133.207347344</v>
      </c>
      <c r="H55" s="117">
        <f>IF($A55="","",'Situfin serie mensual'!IZ54)</f>
        <v>0</v>
      </c>
      <c r="I55" s="117">
        <f>IF($A55="","",'Situfin serie mensual'!JA54)</f>
        <v>0</v>
      </c>
      <c r="J55" s="117">
        <f>IF($A55="","",'Situfin serie mensual'!JB54)</f>
        <v>0</v>
      </c>
      <c r="K55" s="117">
        <f>IF($A55="","",'Situfin serie mensual'!JC54)</f>
        <v>0</v>
      </c>
      <c r="L55" s="117">
        <f>IF($A55="","",'Situfin serie mensual'!JD54)</f>
        <v>0</v>
      </c>
      <c r="M55" s="117">
        <f>IF($A55="","",'Situfin serie mensual'!JE54)</f>
        <v>0</v>
      </c>
      <c r="N55" s="117">
        <f t="shared" si="1"/>
        <v>709.22683683100001</v>
      </c>
      <c r="O55" s="10"/>
      <c r="P55" s="10"/>
    </row>
    <row r="56" spans="1:16" s="118" customFormat="1" ht="12.75" x14ac:dyDescent="0.2">
      <c r="A56" s="154" t="s">
        <v>35</v>
      </c>
      <c r="B56" s="115">
        <f>IF($A56="","",'Situfin serie mensual'!IT55)</f>
        <v>681.90167386099995</v>
      </c>
      <c r="C56" s="115">
        <f>IF($A56="","",'Situfin serie mensual'!IU55)</f>
        <v>754.40971622400002</v>
      </c>
      <c r="D56" s="115">
        <f>IF($A56="","",'Situfin serie mensual'!IV55)</f>
        <v>757.09387550499991</v>
      </c>
      <c r="E56" s="115">
        <f>IF($A56="","",'Situfin serie mensual'!IW55)</f>
        <v>750.09373792200006</v>
      </c>
      <c r="F56" s="115">
        <f>IF($A56="","",'Situfin serie mensual'!IX55)</f>
        <v>740.19488153200007</v>
      </c>
      <c r="G56" s="115">
        <f>IF($A56="","",'Situfin serie mensual'!IY55)</f>
        <v>744.65206402299998</v>
      </c>
      <c r="H56" s="115">
        <f>IF($A56="","",'Situfin serie mensual'!IZ55)</f>
        <v>0</v>
      </c>
      <c r="I56" s="115">
        <f>IF($A56="","",'Situfin serie mensual'!JA55)</f>
        <v>0</v>
      </c>
      <c r="J56" s="115">
        <f>IF($A56="","",'Situfin serie mensual'!JB55)</f>
        <v>0</v>
      </c>
      <c r="K56" s="115">
        <f>IF($A56="","",'Situfin serie mensual'!JC55)</f>
        <v>0</v>
      </c>
      <c r="L56" s="115">
        <f>IF($A56="","",'Situfin serie mensual'!JD55)</f>
        <v>0</v>
      </c>
      <c r="M56" s="115">
        <f>IF($A56="","",'Situfin serie mensual'!JE55)</f>
        <v>0</v>
      </c>
      <c r="N56" s="115">
        <f t="shared" si="1"/>
        <v>4428.3459490669993</v>
      </c>
      <c r="O56" s="10"/>
      <c r="P56" s="10"/>
    </row>
    <row r="57" spans="1:16" s="118" customFormat="1" ht="12.75" x14ac:dyDescent="0.2">
      <c r="A57" s="31" t="s">
        <v>36</v>
      </c>
      <c r="B57" s="117">
        <f>IF($A57="","",'Situfin serie mensual'!IT56)</f>
        <v>401.50162616199998</v>
      </c>
      <c r="C57" s="117">
        <f>IF($A57="","",'Situfin serie mensual'!IU56)</f>
        <v>449.94974522799998</v>
      </c>
      <c r="D57" s="117">
        <f>IF($A57="","",'Situfin serie mensual'!IV56)</f>
        <v>438.43787432799996</v>
      </c>
      <c r="E57" s="117">
        <f>IF($A57="","",'Situfin serie mensual'!IW56)</f>
        <v>447.49202055200004</v>
      </c>
      <c r="F57" s="117">
        <f>IF($A57="","",'Situfin serie mensual'!IX56)</f>
        <v>431.94042629299997</v>
      </c>
      <c r="G57" s="117">
        <f>IF($A57="","",'Situfin serie mensual'!IY56)</f>
        <v>426.96554845999998</v>
      </c>
      <c r="H57" s="117">
        <f>IF($A57="","",'Situfin serie mensual'!IZ56)</f>
        <v>0</v>
      </c>
      <c r="I57" s="117">
        <f>IF($A57="","",'Situfin serie mensual'!JA56)</f>
        <v>0</v>
      </c>
      <c r="J57" s="117">
        <f>IF($A57="","",'Situfin serie mensual'!JB56)</f>
        <v>0</v>
      </c>
      <c r="K57" s="117">
        <f>IF($A57="","",'Situfin serie mensual'!JC56)</f>
        <v>0</v>
      </c>
      <c r="L57" s="117">
        <f>IF($A57="","",'Situfin serie mensual'!JD56)</f>
        <v>0</v>
      </c>
      <c r="M57" s="117">
        <f>IF($A57="","",'Situfin serie mensual'!JE56)</f>
        <v>0</v>
      </c>
      <c r="N57" s="117">
        <f t="shared" si="1"/>
        <v>2596.2872410229998</v>
      </c>
      <c r="O57" s="10"/>
      <c r="P57" s="10"/>
    </row>
    <row r="58" spans="1:16" s="118" customFormat="1" ht="12.75" x14ac:dyDescent="0.2">
      <c r="A58" s="31" t="s">
        <v>37</v>
      </c>
      <c r="B58" s="117">
        <f>IF($A58="","",'Situfin serie mensual'!IT57)</f>
        <v>260.599814525</v>
      </c>
      <c r="C58" s="117">
        <f>IF($A58="","",'Situfin serie mensual'!IU57)</f>
        <v>269.79145231100006</v>
      </c>
      <c r="D58" s="117">
        <f>IF($A58="","",'Situfin serie mensual'!IV57)</f>
        <v>279.85136358</v>
      </c>
      <c r="E58" s="117">
        <f>IF($A58="","",'Situfin serie mensual'!IW57)</f>
        <v>275.81109014899999</v>
      </c>
      <c r="F58" s="117">
        <f>IF($A58="","",'Situfin serie mensual'!IX57)</f>
        <v>281.50389901900002</v>
      </c>
      <c r="G58" s="117">
        <f>IF($A58="","",'Situfin serie mensual'!IY57)</f>
        <v>293.55045695999996</v>
      </c>
      <c r="H58" s="117">
        <f>IF($A58="","",'Situfin serie mensual'!IZ57)</f>
        <v>0</v>
      </c>
      <c r="I58" s="117">
        <f>IF($A58="","",'Situfin serie mensual'!JA57)</f>
        <v>0</v>
      </c>
      <c r="J58" s="117">
        <f>IF($A58="","",'Situfin serie mensual'!JB57)</f>
        <v>0</v>
      </c>
      <c r="K58" s="117">
        <f>IF($A58="","",'Situfin serie mensual'!JC57)</f>
        <v>0</v>
      </c>
      <c r="L58" s="117">
        <f>IF($A58="","",'Situfin serie mensual'!JD57)</f>
        <v>0</v>
      </c>
      <c r="M58" s="117">
        <f>IF($A58="","",'Situfin serie mensual'!JE57)</f>
        <v>0</v>
      </c>
      <c r="N58" s="117">
        <f t="shared" si="1"/>
        <v>1661.1080765440001</v>
      </c>
      <c r="O58" s="10"/>
      <c r="P58" s="10"/>
    </row>
    <row r="59" spans="1:16" s="118" customFormat="1" ht="12.75" x14ac:dyDescent="0.2">
      <c r="A59" s="31" t="s">
        <v>38</v>
      </c>
      <c r="B59" s="117">
        <f>IF($A59="","",'Situfin serie mensual'!IT58)</f>
        <v>19.800233174000002</v>
      </c>
      <c r="C59" s="117">
        <f>IF($A59="","",'Situfin serie mensual'!IU58)</f>
        <v>34.668518685000002</v>
      </c>
      <c r="D59" s="117">
        <f>IF($A59="","",'Situfin serie mensual'!IV58)</f>
        <v>38.804637597000003</v>
      </c>
      <c r="E59" s="117">
        <f>IF($A59="","",'Situfin serie mensual'!IW58)</f>
        <v>26.790627221000001</v>
      </c>
      <c r="F59" s="117">
        <f>IF($A59="","",'Situfin serie mensual'!IX58)</f>
        <v>26.75055622</v>
      </c>
      <c r="G59" s="117">
        <f>IF($A59="","",'Situfin serie mensual'!IY58)</f>
        <v>24.136058603000002</v>
      </c>
      <c r="H59" s="117">
        <f>IF($A59="","",'Situfin serie mensual'!IZ58)</f>
        <v>0</v>
      </c>
      <c r="I59" s="117">
        <f>IF($A59="","",'Situfin serie mensual'!JA58)</f>
        <v>0</v>
      </c>
      <c r="J59" s="117">
        <f>IF($A59="","",'Situfin serie mensual'!JB58)</f>
        <v>0</v>
      </c>
      <c r="K59" s="117">
        <f>IF($A59="","",'Situfin serie mensual'!JC58)</f>
        <v>0</v>
      </c>
      <c r="L59" s="117">
        <f>IF($A59="","",'Situfin serie mensual'!JD58)</f>
        <v>0</v>
      </c>
      <c r="M59" s="117">
        <f>IF($A59="","",'Situfin serie mensual'!JE58)</f>
        <v>0</v>
      </c>
      <c r="N59" s="117">
        <f t="shared" si="1"/>
        <v>170.95063150000001</v>
      </c>
      <c r="O59" s="10"/>
      <c r="P59" s="10"/>
    </row>
    <row r="60" spans="1:16" s="118" customFormat="1" ht="12.75" x14ac:dyDescent="0.2">
      <c r="A60" s="154" t="s">
        <v>39</v>
      </c>
      <c r="B60" s="115">
        <f>IF($A60="","",'Situfin serie mensual'!IT59)</f>
        <v>9.1606075030000014</v>
      </c>
      <c r="C60" s="115">
        <f>IF($A60="","",'Situfin serie mensual'!IU59)</f>
        <v>120.791473983</v>
      </c>
      <c r="D60" s="115">
        <f>IF($A60="","",'Situfin serie mensual'!IV59)</f>
        <v>160.37972028500002</v>
      </c>
      <c r="E60" s="115">
        <f>IF($A60="","",'Situfin serie mensual'!IW59)</f>
        <v>163.72374456899999</v>
      </c>
      <c r="F60" s="115">
        <f>IF($A60="","",'Situfin serie mensual'!IX59)</f>
        <v>270.08122899700004</v>
      </c>
      <c r="G60" s="115">
        <f>IF($A60="","",'Situfin serie mensual'!IY59)</f>
        <v>192.33654062599999</v>
      </c>
      <c r="H60" s="115">
        <f>IF($A60="","",'Situfin serie mensual'!IZ59)</f>
        <v>0</v>
      </c>
      <c r="I60" s="115">
        <f>IF($A60="","",'Situfin serie mensual'!JA59)</f>
        <v>0</v>
      </c>
      <c r="J60" s="115">
        <f>IF($A60="","",'Situfin serie mensual'!JB59)</f>
        <v>0</v>
      </c>
      <c r="K60" s="115">
        <f>IF($A60="","",'Situfin serie mensual'!JC59)</f>
        <v>0</v>
      </c>
      <c r="L60" s="115">
        <f>IF($A60="","",'Situfin serie mensual'!JD59)</f>
        <v>0</v>
      </c>
      <c r="M60" s="115">
        <f>IF($A60="","",'Situfin serie mensual'!JE59)</f>
        <v>0</v>
      </c>
      <c r="N60" s="115">
        <f t="shared" si="1"/>
        <v>916.473315963</v>
      </c>
      <c r="O60" s="10"/>
      <c r="P60" s="10"/>
    </row>
    <row r="61" spans="1:16" s="118" customFormat="1" ht="12.75" x14ac:dyDescent="0.2">
      <c r="A61" s="13" t="s">
        <v>40</v>
      </c>
      <c r="B61" s="117">
        <f>IF($A61="","",'Situfin serie mensual'!IT60)</f>
        <v>8.6700339570000011</v>
      </c>
      <c r="C61" s="117">
        <f>IF($A61="","",'Situfin serie mensual'!IU60)</f>
        <v>25.587230349999999</v>
      </c>
      <c r="D61" s="117">
        <f>IF($A61="","",'Situfin serie mensual'!IV60)</f>
        <v>69.157256285000017</v>
      </c>
      <c r="E61" s="117">
        <f>IF($A61="","",'Situfin serie mensual'!IW60)</f>
        <v>55.896597330999988</v>
      </c>
      <c r="F61" s="117">
        <f>IF($A61="","",'Situfin serie mensual'!IX60)</f>
        <v>129.05403566500001</v>
      </c>
      <c r="G61" s="117">
        <f>IF($A61="","",'Situfin serie mensual'!IY60)</f>
        <v>69.665342180999986</v>
      </c>
      <c r="H61" s="117">
        <f>IF($A61="","",'Situfin serie mensual'!IZ60)</f>
        <v>0</v>
      </c>
      <c r="I61" s="117">
        <f>IF($A61="","",'Situfin serie mensual'!JA60)</f>
        <v>0</v>
      </c>
      <c r="J61" s="117">
        <f>IF($A61="","",'Situfin serie mensual'!JB60)</f>
        <v>0</v>
      </c>
      <c r="K61" s="117">
        <f>IF($A61="","",'Situfin serie mensual'!JC60)</f>
        <v>0</v>
      </c>
      <c r="L61" s="117">
        <f>IF($A61="","",'Situfin serie mensual'!JD60)</f>
        <v>0</v>
      </c>
      <c r="M61" s="117">
        <f>IF($A61="","",'Situfin serie mensual'!JE60)</f>
        <v>0</v>
      </c>
      <c r="N61" s="117">
        <f t="shared" si="1"/>
        <v>358.03049576899997</v>
      </c>
      <c r="O61" s="10"/>
      <c r="P61" s="10"/>
    </row>
    <row r="62" spans="1:16" s="118" customFormat="1" ht="12.75" hidden="1" x14ac:dyDescent="0.2">
      <c r="A62" s="33" t="s">
        <v>41</v>
      </c>
      <c r="B62" s="117">
        <f>IF($A62="","",'Situfin serie mensual'!IT61)</f>
        <v>2.9506307270000001</v>
      </c>
      <c r="C62" s="117">
        <f>IF($A62="","",'Situfin serie mensual'!IU61)</f>
        <v>1.731943</v>
      </c>
      <c r="D62" s="117">
        <f>IF($A62="","",'Situfin serie mensual'!IV61)</f>
        <v>4.1247049999999996</v>
      </c>
      <c r="E62" s="117">
        <f>IF($A62="","",'Situfin serie mensual'!IW61)</f>
        <v>16.357658205</v>
      </c>
      <c r="F62" s="117">
        <f>IF($A62="","",'Situfin serie mensual'!IX61)</f>
        <v>20.842849130999998</v>
      </c>
      <c r="G62" s="117">
        <f>IF($A62="","",'Situfin serie mensual'!IY61)</f>
        <v>31.968753273999997</v>
      </c>
      <c r="H62" s="117">
        <f>IF($A62="","",'Situfin serie mensual'!IZ61)</f>
        <v>0</v>
      </c>
      <c r="I62" s="117">
        <f>IF($A62="","",'Situfin serie mensual'!JA61)</f>
        <v>0</v>
      </c>
      <c r="J62" s="117">
        <f>IF($A62="","",'Situfin serie mensual'!JB61)</f>
        <v>0</v>
      </c>
      <c r="K62" s="117">
        <f>IF($A62="","",'Situfin serie mensual'!JC61)</f>
        <v>0</v>
      </c>
      <c r="L62" s="117">
        <f>IF($A62="","",'Situfin serie mensual'!JD61)</f>
        <v>0</v>
      </c>
      <c r="M62" s="117">
        <f>IF($A62="","",'Situfin serie mensual'!JE61)</f>
        <v>0</v>
      </c>
      <c r="N62" s="117">
        <f t="shared" si="1"/>
        <v>77.976539336999991</v>
      </c>
      <c r="O62" s="10"/>
      <c r="P62" s="10"/>
    </row>
    <row r="63" spans="1:16" s="118" customFormat="1" ht="12.75" hidden="1" x14ac:dyDescent="0.2">
      <c r="A63" s="33" t="s">
        <v>42</v>
      </c>
      <c r="B63" s="117">
        <f>IF($A63="","",'Situfin serie mensual'!IT62)</f>
        <v>1.3361637780000002</v>
      </c>
      <c r="C63" s="117">
        <f>IF($A63="","",'Situfin serie mensual'!IU62)</f>
        <v>11.188073524</v>
      </c>
      <c r="D63" s="117">
        <f>IF($A63="","",'Situfin serie mensual'!IV62)</f>
        <v>11.616618176000001</v>
      </c>
      <c r="E63" s="117">
        <f>IF($A63="","",'Situfin serie mensual'!IW62)</f>
        <v>16.843373342</v>
      </c>
      <c r="F63" s="117">
        <f>IF($A63="","",'Situfin serie mensual'!IX62)</f>
        <v>31.992113463999999</v>
      </c>
      <c r="G63" s="117">
        <f>IF($A63="","",'Situfin serie mensual'!IY62)</f>
        <v>11.433426416999998</v>
      </c>
      <c r="H63" s="117">
        <f>IF($A63="","",'Situfin serie mensual'!IZ62)</f>
        <v>0</v>
      </c>
      <c r="I63" s="117">
        <f>IF($A63="","",'Situfin serie mensual'!JA62)</f>
        <v>0</v>
      </c>
      <c r="J63" s="117">
        <f>IF($A63="","",'Situfin serie mensual'!JB62)</f>
        <v>0</v>
      </c>
      <c r="K63" s="117">
        <f>IF($A63="","",'Situfin serie mensual'!JC62)</f>
        <v>0</v>
      </c>
      <c r="L63" s="117">
        <f>IF($A63="","",'Situfin serie mensual'!JD62)</f>
        <v>0</v>
      </c>
      <c r="M63" s="117">
        <f>IF($A63="","",'Situfin serie mensual'!JE62)</f>
        <v>0</v>
      </c>
      <c r="N63" s="117">
        <f t="shared" si="1"/>
        <v>84.40976870099999</v>
      </c>
      <c r="O63" s="10"/>
      <c r="P63" s="10"/>
    </row>
    <row r="64" spans="1:16" s="118" customFormat="1" ht="12.75" hidden="1" x14ac:dyDescent="0.2">
      <c r="A64" s="33" t="s">
        <v>43</v>
      </c>
      <c r="B64" s="117">
        <f>IF($A64="","",'Situfin serie mensual'!IT63)</f>
        <v>0.10048207100000001</v>
      </c>
      <c r="C64" s="117">
        <f>IF($A64="","",'Situfin serie mensual'!IU63)</f>
        <v>3.3000000000000003E-5</v>
      </c>
      <c r="D64" s="117">
        <f>IF($A64="","",'Situfin serie mensual'!IV63)</f>
        <v>1.8778349999999997</v>
      </c>
      <c r="E64" s="117">
        <f>IF($A64="","",'Situfin serie mensual'!IW63)</f>
        <v>9.8186403000000005E-2</v>
      </c>
      <c r="F64" s="117">
        <f>IF($A64="","",'Situfin serie mensual'!IX63)</f>
        <v>2.8170425000000012</v>
      </c>
      <c r="G64" s="117">
        <f>IF($A64="","",'Situfin serie mensual'!IY63)</f>
        <v>0.05</v>
      </c>
      <c r="H64" s="117">
        <f>IF($A64="","",'Situfin serie mensual'!IZ63)</f>
        <v>0</v>
      </c>
      <c r="I64" s="117">
        <f>IF($A64="","",'Situfin serie mensual'!JA63)</f>
        <v>0</v>
      </c>
      <c r="J64" s="117">
        <f>IF($A64="","",'Situfin serie mensual'!JB63)</f>
        <v>0</v>
      </c>
      <c r="K64" s="117">
        <f>IF($A64="","",'Situfin serie mensual'!JC63)</f>
        <v>0</v>
      </c>
      <c r="L64" s="117">
        <f>IF($A64="","",'Situfin serie mensual'!JD63)</f>
        <v>0</v>
      </c>
      <c r="M64" s="117">
        <f>IF($A64="","",'Situfin serie mensual'!JE63)</f>
        <v>0</v>
      </c>
      <c r="N64" s="117">
        <f t="shared" si="1"/>
        <v>4.9435789740000002</v>
      </c>
      <c r="O64" s="10"/>
      <c r="P64" s="10"/>
    </row>
    <row r="65" spans="1:18" s="118" customFormat="1" ht="12.75" hidden="1" x14ac:dyDescent="0.2">
      <c r="A65" s="13" t="s">
        <v>44</v>
      </c>
      <c r="B65" s="117">
        <f>IF($A65="","",'Situfin serie mensual'!IT64)</f>
        <v>0.45256469399999999</v>
      </c>
      <c r="C65" s="117">
        <f>IF($A65="","",'Situfin serie mensual'!IU64)</f>
        <v>10.021988139000001</v>
      </c>
      <c r="D65" s="117">
        <f>IF($A65="","",'Situfin serie mensual'!IV64)</f>
        <v>48.301905422000004</v>
      </c>
      <c r="E65" s="117">
        <f>IF($A65="","",'Situfin serie mensual'!IW64)</f>
        <v>19.356186792999996</v>
      </c>
      <c r="F65" s="117">
        <f>IF($A65="","",'Situfin serie mensual'!IX64)</f>
        <v>70.02083778299999</v>
      </c>
      <c r="G65" s="117">
        <f>IF($A65="","",'Situfin serie mensual'!IY64)</f>
        <v>23.189010666999998</v>
      </c>
      <c r="H65" s="117">
        <f>IF($A65="","",'Situfin serie mensual'!IZ64)</f>
        <v>0</v>
      </c>
      <c r="I65" s="117">
        <f>IF($A65="","",'Situfin serie mensual'!JA64)</f>
        <v>0</v>
      </c>
      <c r="J65" s="117">
        <f>IF($A65="","",'Situfin serie mensual'!JB64)</f>
        <v>0</v>
      </c>
      <c r="K65" s="117">
        <f>IF($A65="","",'Situfin serie mensual'!JC64)</f>
        <v>0</v>
      </c>
      <c r="L65" s="117">
        <f>IF($A65="","",'Situfin serie mensual'!JD64)</f>
        <v>0</v>
      </c>
      <c r="M65" s="117">
        <f>IF($A65="","",'Situfin serie mensual'!JE64)</f>
        <v>0</v>
      </c>
      <c r="N65" s="117">
        <f t="shared" si="1"/>
        <v>171.34249349799998</v>
      </c>
      <c r="O65" s="10"/>
      <c r="P65" s="10"/>
    </row>
    <row r="66" spans="1:18" s="118" customFormat="1" ht="12.75" hidden="1" x14ac:dyDescent="0.2">
      <c r="A66" s="13" t="s">
        <v>45</v>
      </c>
      <c r="B66" s="117">
        <f>IF($A66="","",'Situfin serie mensual'!IT65)</f>
        <v>3.8301926870000003</v>
      </c>
      <c r="C66" s="117">
        <f>IF($A66="","",'Situfin serie mensual'!IU65)</f>
        <v>2.6451926870000002</v>
      </c>
      <c r="D66" s="117">
        <f>IF($A66="","",'Situfin serie mensual'!IV65)</f>
        <v>3.2361926870000004</v>
      </c>
      <c r="E66" s="117">
        <f>IF($A66="","",'Situfin serie mensual'!IW65)</f>
        <v>3.2411925880000001</v>
      </c>
      <c r="F66" s="117">
        <f>IF($A66="","",'Situfin serie mensual'!IX65)</f>
        <v>3.3811927869999998</v>
      </c>
      <c r="G66" s="117">
        <f>IF($A66="","",'Situfin serie mensual'!IY65)</f>
        <v>3.024151823</v>
      </c>
      <c r="H66" s="117">
        <f>IF($A66="","",'Situfin serie mensual'!IZ65)</f>
        <v>0</v>
      </c>
      <c r="I66" s="117">
        <f>IF($A66="","",'Situfin serie mensual'!JA65)</f>
        <v>0</v>
      </c>
      <c r="J66" s="117">
        <f>IF($A66="","",'Situfin serie mensual'!JB65)</f>
        <v>0</v>
      </c>
      <c r="K66" s="117">
        <f>IF($A66="","",'Situfin serie mensual'!JC65)</f>
        <v>0</v>
      </c>
      <c r="L66" s="117">
        <f>IF($A66="","",'Situfin serie mensual'!JD65)</f>
        <v>0</v>
      </c>
      <c r="M66" s="117">
        <f>IF($A66="","",'Situfin serie mensual'!JE65)</f>
        <v>0</v>
      </c>
      <c r="N66" s="117">
        <f t="shared" si="1"/>
        <v>19.358115259000002</v>
      </c>
      <c r="O66" s="10"/>
      <c r="P66" s="10"/>
    </row>
    <row r="67" spans="1:18" s="118" customFormat="1" ht="12.75" x14ac:dyDescent="0.2">
      <c r="A67" s="13" t="s">
        <v>168</v>
      </c>
      <c r="B67" s="117">
        <f>IF($A67="","",'Situfin serie mensual'!IT66)</f>
        <v>0.49057354600000008</v>
      </c>
      <c r="C67" s="117">
        <f>IF($A67="","",'Situfin serie mensual'!IU66)</f>
        <v>95.204243633000004</v>
      </c>
      <c r="D67" s="117">
        <f>IF($A67="","",'Situfin serie mensual'!IV66)</f>
        <v>91.222464000000002</v>
      </c>
      <c r="E67" s="117">
        <f>IF($A67="","",'Situfin serie mensual'!IW66)</f>
        <v>107.82714723800001</v>
      </c>
      <c r="F67" s="117">
        <f>IF($A67="","",'Situfin serie mensual'!IX66)</f>
        <v>141.027193332</v>
      </c>
      <c r="G67" s="117">
        <f>IF($A67="","",'Situfin serie mensual'!IY66)</f>
        <v>122.67119844499999</v>
      </c>
      <c r="H67" s="117">
        <f>IF($A67="","",'Situfin serie mensual'!IZ66)</f>
        <v>0</v>
      </c>
      <c r="I67" s="117">
        <f>IF($A67="","",'Situfin serie mensual'!JA66)</f>
        <v>0</v>
      </c>
      <c r="J67" s="117">
        <f>IF($A67="","",'Situfin serie mensual'!JB66)</f>
        <v>0</v>
      </c>
      <c r="K67" s="117">
        <f>IF($A67="","",'Situfin serie mensual'!JC66)</f>
        <v>0</v>
      </c>
      <c r="L67" s="117">
        <f>IF($A67="","",'Situfin serie mensual'!JD66)</f>
        <v>0</v>
      </c>
      <c r="M67" s="117">
        <f>IF($A67="","",'Situfin serie mensual'!JE66)</f>
        <v>0</v>
      </c>
      <c r="N67" s="117">
        <f t="shared" si="1"/>
        <v>558.44282019399998</v>
      </c>
      <c r="O67" s="10"/>
      <c r="P67" s="10"/>
    </row>
    <row r="68" spans="1:18" s="118" customFormat="1" ht="12.75" hidden="1" x14ac:dyDescent="0.2">
      <c r="A68" s="13" t="s">
        <v>47</v>
      </c>
      <c r="B68" s="117">
        <f>IF($A68="","",'Situfin serie mensual'!IT67)</f>
        <v>0.49057354600000008</v>
      </c>
      <c r="C68" s="117">
        <f>IF($A68="","",'Situfin serie mensual'!IU67)</f>
        <v>95.204243633000004</v>
      </c>
      <c r="D68" s="117">
        <f>IF($A68="","",'Situfin serie mensual'!IV67)</f>
        <v>91.222464000000002</v>
      </c>
      <c r="E68" s="117">
        <f>IF($A68="","",'Situfin serie mensual'!IW67)</f>
        <v>107.82714723800001</v>
      </c>
      <c r="F68" s="117">
        <f>IF($A68="","",'Situfin serie mensual'!IX67)</f>
        <v>141.027193332</v>
      </c>
      <c r="G68" s="117">
        <f>IF($A68="","",'Situfin serie mensual'!IY67)</f>
        <v>122.67119844499999</v>
      </c>
      <c r="H68" s="117">
        <f>IF($A68="","",'Situfin serie mensual'!IZ67)</f>
        <v>0</v>
      </c>
      <c r="I68" s="117">
        <f>IF($A68="","",'Situfin serie mensual'!JA67)</f>
        <v>0</v>
      </c>
      <c r="J68" s="117">
        <f>IF($A68="","",'Situfin serie mensual'!JB67)</f>
        <v>0</v>
      </c>
      <c r="K68" s="117">
        <f>IF($A68="","",'Situfin serie mensual'!JC67)</f>
        <v>0</v>
      </c>
      <c r="L68" s="117">
        <f>IF($A68="","",'Situfin serie mensual'!JD67)</f>
        <v>0</v>
      </c>
      <c r="M68" s="117">
        <f>IF($A68="","",'Situfin serie mensual'!JE67)</f>
        <v>0</v>
      </c>
      <c r="N68" s="117">
        <f t="shared" si="1"/>
        <v>558.44282019399998</v>
      </c>
      <c r="O68" s="10"/>
      <c r="P68" s="10"/>
    </row>
    <row r="69" spans="1:18" s="118" customFormat="1" ht="12.75" hidden="1" x14ac:dyDescent="0.2">
      <c r="A69" s="13" t="s">
        <v>48</v>
      </c>
      <c r="B69" s="117">
        <f>IF($A69="","",'Situfin serie mensual'!IT68)</f>
        <v>0</v>
      </c>
      <c r="C69" s="117">
        <f>IF($A69="","",'Situfin serie mensual'!IU68)</f>
        <v>0</v>
      </c>
      <c r="D69" s="117">
        <f>IF($A69="","",'Situfin serie mensual'!IV68)</f>
        <v>0</v>
      </c>
      <c r="E69" s="117">
        <f>IF($A69="","",'Situfin serie mensual'!IW68)</f>
        <v>0</v>
      </c>
      <c r="F69" s="117">
        <f>IF($A69="","",'Situfin serie mensual'!IX68)</f>
        <v>0</v>
      </c>
      <c r="G69" s="117">
        <f>IF($A69="","",'Situfin serie mensual'!IY68)</f>
        <v>0</v>
      </c>
      <c r="H69" s="117">
        <f>IF($A69="","",'Situfin serie mensual'!IZ68)</f>
        <v>0</v>
      </c>
      <c r="I69" s="117">
        <f>IF($A69="","",'Situfin serie mensual'!JA68)</f>
        <v>0</v>
      </c>
      <c r="J69" s="117">
        <f>IF($A69="","",'Situfin serie mensual'!JB68)</f>
        <v>0</v>
      </c>
      <c r="K69" s="117">
        <f>IF($A69="","",'Situfin serie mensual'!JC68)</f>
        <v>0</v>
      </c>
      <c r="L69" s="117">
        <f>IF($A69="","",'Situfin serie mensual'!JD68)</f>
        <v>0</v>
      </c>
      <c r="M69" s="117">
        <f>IF($A69="","",'Situfin serie mensual'!JE68)</f>
        <v>0</v>
      </c>
      <c r="N69" s="117">
        <f t="shared" si="1"/>
        <v>0</v>
      </c>
      <c r="O69" s="10"/>
      <c r="P69" s="10"/>
    </row>
    <row r="70" spans="1:18" s="118" customFormat="1" ht="12.75" hidden="1" x14ac:dyDescent="0.2">
      <c r="A70" s="13" t="s">
        <v>49</v>
      </c>
      <c r="B70" s="117">
        <f>IF($A70="","",'Situfin serie mensual'!IT69)</f>
        <v>0</v>
      </c>
      <c r="C70" s="117">
        <f>IF($A70="","",'Situfin serie mensual'!IU69)</f>
        <v>0</v>
      </c>
      <c r="D70" s="117">
        <f>IF($A70="","",'Situfin serie mensual'!IV69)</f>
        <v>0</v>
      </c>
      <c r="E70" s="117">
        <f>IF($A70="","",'Situfin serie mensual'!IW69)</f>
        <v>0</v>
      </c>
      <c r="F70" s="117">
        <f>IF($A70="","",'Situfin serie mensual'!IX69)</f>
        <v>0</v>
      </c>
      <c r="G70" s="117">
        <f>IF($A70="","",'Situfin serie mensual'!IY69)</f>
        <v>0</v>
      </c>
      <c r="H70" s="117">
        <f>IF($A70="","",'Situfin serie mensual'!IZ69)</f>
        <v>0</v>
      </c>
      <c r="I70" s="117">
        <f>IF($A70="","",'Situfin serie mensual'!JA69)</f>
        <v>0</v>
      </c>
      <c r="J70" s="117">
        <f>IF($A70="","",'Situfin serie mensual'!JB69)</f>
        <v>0</v>
      </c>
      <c r="K70" s="117">
        <f>IF($A70="","",'Situfin serie mensual'!JC69)</f>
        <v>0</v>
      </c>
      <c r="L70" s="117">
        <f>IF($A70="","",'Situfin serie mensual'!JD69)</f>
        <v>0</v>
      </c>
      <c r="M70" s="117">
        <f>IF($A70="","",'Situfin serie mensual'!JE69)</f>
        <v>0</v>
      </c>
      <c r="N70" s="117">
        <f t="shared" si="1"/>
        <v>0</v>
      </c>
      <c r="O70" s="10"/>
      <c r="P70" s="10"/>
    </row>
    <row r="71" spans="1:18" s="118" customFormat="1" ht="12.75" x14ac:dyDescent="0.2">
      <c r="A71" s="13"/>
      <c r="B71" s="117" t="str">
        <f>IF($A71="","",'Situfin serie mensual'!IT70)</f>
        <v/>
      </c>
      <c r="C71" s="117" t="str">
        <f>IF($A71="","",'Situfin serie mensual'!IU70)</f>
        <v/>
      </c>
      <c r="D71" s="117" t="str">
        <f>IF($A71="","",'Situfin serie mensual'!IV70)</f>
        <v/>
      </c>
      <c r="E71" s="117" t="str">
        <f>IF($A71="","",'Situfin serie mensual'!IW70)</f>
        <v/>
      </c>
      <c r="F71" s="117" t="str">
        <f>IF($A71="","",'Situfin serie mensual'!IX70)</f>
        <v/>
      </c>
      <c r="G71" s="117" t="str">
        <f>IF($A71="","",'Situfin serie mensual'!IY70)</f>
        <v/>
      </c>
      <c r="H71" s="117" t="str">
        <f>IF($A71="","",'Situfin serie mensual'!IZ70)</f>
        <v/>
      </c>
      <c r="I71" s="117" t="str">
        <f>IF($A71="","",'Situfin serie mensual'!JA70)</f>
        <v/>
      </c>
      <c r="J71" s="117" t="str">
        <f>IF($A71="","",'Situfin serie mensual'!JB70)</f>
        <v/>
      </c>
      <c r="K71" s="117" t="str">
        <f>IF($A71="","",'Situfin serie mensual'!JC70)</f>
        <v/>
      </c>
      <c r="L71" s="117" t="str">
        <f>IF($A71="","",'Situfin serie mensual'!JD70)</f>
        <v/>
      </c>
      <c r="M71" s="117" t="str">
        <f>IF($A71="","",'Situfin serie mensual'!JE70)</f>
        <v/>
      </c>
      <c r="N71" s="117"/>
      <c r="O71" s="10"/>
      <c r="P71" s="10"/>
    </row>
    <row r="72" spans="1:18" s="118" customFormat="1" ht="13.5" x14ac:dyDescent="0.25">
      <c r="A72" s="124" t="s">
        <v>50</v>
      </c>
      <c r="B72" s="125">
        <f>IF($A72="","",'Situfin serie mensual'!IT71)</f>
        <v>1002.3856376040003</v>
      </c>
      <c r="C72" s="125">
        <f>IF($A72="","",'Situfin serie mensual'!IU71)</f>
        <v>-591.62787570999944</v>
      </c>
      <c r="D72" s="125">
        <f>IF($A72="","",'Situfin serie mensual'!IV71)</f>
        <v>-1699.7818783279995</v>
      </c>
      <c r="E72" s="125">
        <f>IF($A72="","",'Situfin serie mensual'!IW71)</f>
        <v>1123.5998421269996</v>
      </c>
      <c r="F72" s="125">
        <f>IF($A72="","",'Situfin serie mensual'!IX71)</f>
        <v>1144.9855842650004</v>
      </c>
      <c r="G72" s="125">
        <f>IF($A72="","",'Situfin serie mensual'!IY71)</f>
        <v>398.7548827250007</v>
      </c>
      <c r="H72" s="125">
        <f>IF($A72="","",'Situfin serie mensual'!IZ71)</f>
        <v>0</v>
      </c>
      <c r="I72" s="125">
        <f>IF($A72="","",'Situfin serie mensual'!JA71)</f>
        <v>0</v>
      </c>
      <c r="J72" s="125">
        <f>IF($A72="","",'Situfin serie mensual'!JB71)</f>
        <v>0</v>
      </c>
      <c r="K72" s="125">
        <f>IF($A72="","",'Situfin serie mensual'!JC71)</f>
        <v>0</v>
      </c>
      <c r="L72" s="125">
        <f>IF($A72="","",'Situfin serie mensual'!JD71)</f>
        <v>0</v>
      </c>
      <c r="M72" s="125">
        <f>IF($A72="","",'Situfin serie mensual'!JE71)</f>
        <v>0</v>
      </c>
      <c r="N72" s="125">
        <f>+SUM(B72:M72)</f>
        <v>1378.3161926830021</v>
      </c>
      <c r="O72" s="10"/>
      <c r="P72" s="10"/>
    </row>
    <row r="73" spans="1:18" s="118" customFormat="1" ht="12.75" x14ac:dyDescent="0.2">
      <c r="A73" s="112"/>
      <c r="B73" s="115" t="str">
        <f>IF($A73="","",'Situfin serie mensual'!IT72)</f>
        <v/>
      </c>
      <c r="C73" s="115" t="str">
        <f>IF($A73="","",'Situfin serie mensual'!IU72)</f>
        <v/>
      </c>
      <c r="D73" s="115" t="str">
        <f>IF($A73="","",'Situfin serie mensual'!IV72)</f>
        <v/>
      </c>
      <c r="E73" s="115" t="str">
        <f>IF($A73="","",'Situfin serie mensual'!IW72)</f>
        <v/>
      </c>
      <c r="F73" s="115" t="str">
        <f>IF($A73="","",'Situfin serie mensual'!IX72)</f>
        <v/>
      </c>
      <c r="G73" s="115" t="str">
        <f>IF($A73="","",'Situfin serie mensual'!IY72)</f>
        <v/>
      </c>
      <c r="H73" s="115" t="str">
        <f>IF($A73="","",'Situfin serie mensual'!IZ72)</f>
        <v/>
      </c>
      <c r="I73" s="115" t="str">
        <f>IF($A73="","",'Situfin serie mensual'!JA72)</f>
        <v/>
      </c>
      <c r="J73" s="115" t="str">
        <f>IF($A73="","",'Situfin serie mensual'!JB72)</f>
        <v/>
      </c>
      <c r="K73" s="115" t="str">
        <f>IF($A73="","",'Situfin serie mensual'!JC72)</f>
        <v/>
      </c>
      <c r="L73" s="115" t="str">
        <f>IF($A73="","",'Situfin serie mensual'!JD72)</f>
        <v/>
      </c>
      <c r="M73" s="115" t="str">
        <f>IF($A73="","",'Situfin serie mensual'!JE72)</f>
        <v/>
      </c>
      <c r="N73" s="121"/>
      <c r="O73" s="10"/>
      <c r="P73" s="10"/>
    </row>
    <row r="74" spans="1:18" s="10" customFormat="1" ht="12.75" x14ac:dyDescent="0.2">
      <c r="A74" s="112"/>
      <c r="B74" s="121" t="str">
        <f>IF($A74="","",'Situfin serie mensual'!IT73)</f>
        <v/>
      </c>
      <c r="C74" s="121" t="str">
        <f>IF($A74="","",'Situfin serie mensual'!IU73)</f>
        <v/>
      </c>
      <c r="D74" s="121" t="str">
        <f>IF($A74="","",'Situfin serie mensual'!IV73)</f>
        <v/>
      </c>
      <c r="E74" s="121" t="str">
        <f>IF($A74="","",'Situfin serie mensual'!IW73)</f>
        <v/>
      </c>
      <c r="F74" s="121" t="str">
        <f>IF($A74="","",'Situfin serie mensual'!IX73)</f>
        <v/>
      </c>
      <c r="G74" s="121" t="str">
        <f>IF($A74="","",'Situfin serie mensual'!IY73)</f>
        <v/>
      </c>
      <c r="H74" s="121" t="str">
        <f>IF($A74="","",'Situfin serie mensual'!IZ73)</f>
        <v/>
      </c>
      <c r="I74" s="121" t="str">
        <f>IF($A74="","",'Situfin serie mensual'!JA73)</f>
        <v/>
      </c>
      <c r="J74" s="121" t="str">
        <f>IF($A74="","",'Situfin serie mensual'!JB73)</f>
        <v/>
      </c>
      <c r="K74" s="121" t="str">
        <f>IF($A74="","",'Situfin serie mensual'!JC73)</f>
        <v/>
      </c>
      <c r="L74" s="121" t="str">
        <f>IF($A74="","",'Situfin serie mensual'!JD73)</f>
        <v/>
      </c>
      <c r="M74" s="121" t="str">
        <f>IF($A74="","",'Situfin serie mensual'!JE73)</f>
        <v/>
      </c>
      <c r="N74" s="121"/>
      <c r="Q74" s="147"/>
      <c r="R74" s="147"/>
    </row>
    <row r="75" spans="1:18" s="16" customFormat="1" ht="12.75" outlineLevel="2" x14ac:dyDescent="0.2">
      <c r="A75" s="10" t="s">
        <v>51</v>
      </c>
      <c r="B75" s="115">
        <f>IF($A75="","",'Situfin serie mensual'!IT74)</f>
        <v>37.041825209999999</v>
      </c>
      <c r="C75" s="115">
        <f>IF($A75="","",'Situfin serie mensual'!IU74)</f>
        <v>184.82380115500004</v>
      </c>
      <c r="D75" s="115">
        <f>IF($A75="","",'Situfin serie mensual'!IV74)</f>
        <v>468.93283557800009</v>
      </c>
      <c r="E75" s="115">
        <f>IF($A75="","",'Situfin serie mensual'!IW74)</f>
        <v>612.93987192400004</v>
      </c>
      <c r="F75" s="115">
        <f>IF($A75="","",'Situfin serie mensual'!IX74)</f>
        <v>508.08560216199999</v>
      </c>
      <c r="G75" s="115">
        <f>IF($A75="","",'Situfin serie mensual'!IY74)</f>
        <v>478.72999795999993</v>
      </c>
      <c r="H75" s="115">
        <f>IF($A75="","",'Situfin serie mensual'!IZ74)</f>
        <v>0</v>
      </c>
      <c r="I75" s="115">
        <f>IF($A75="","",'Situfin serie mensual'!JA74)</f>
        <v>0</v>
      </c>
      <c r="J75" s="115">
        <f>IF($A75="","",'Situfin serie mensual'!JB74)</f>
        <v>0</v>
      </c>
      <c r="K75" s="115">
        <f>IF($A75="","",'Situfin serie mensual'!JC74)</f>
        <v>0</v>
      </c>
      <c r="L75" s="115">
        <f>IF($A75="","",'Situfin serie mensual'!JD74)</f>
        <v>0</v>
      </c>
      <c r="M75" s="115">
        <f>IF($A75="","",'Situfin serie mensual'!JE74)</f>
        <v>0</v>
      </c>
      <c r="N75" s="115">
        <f>+SUM(B75:M75)</f>
        <v>2290.5539339890001</v>
      </c>
      <c r="O75" s="10"/>
      <c r="P75" s="10"/>
    </row>
    <row r="76" spans="1:18" s="118" customFormat="1" ht="12.75" x14ac:dyDescent="0.2">
      <c r="A76" s="13" t="s">
        <v>52</v>
      </c>
      <c r="B76" s="117">
        <f>IF($A76="","",'Situfin serie mensual'!IT75)</f>
        <v>33.694866810000001</v>
      </c>
      <c r="C76" s="117">
        <f>IF($A76="","",'Situfin serie mensual'!IU75)</f>
        <v>111.44811590300004</v>
      </c>
      <c r="D76" s="117">
        <f>IF($A76="","",'Situfin serie mensual'!IV75)</f>
        <v>464.98149370800007</v>
      </c>
      <c r="E76" s="117">
        <f>IF($A76="","",'Situfin serie mensual'!IW75)</f>
        <v>604.62276099900009</v>
      </c>
      <c r="F76" s="117">
        <f>IF($A76="","",'Situfin serie mensual'!IX75)</f>
        <v>499.62814789699996</v>
      </c>
      <c r="G76" s="117">
        <f>IF($A76="","",'Situfin serie mensual'!IY75)</f>
        <v>473.88904741099992</v>
      </c>
      <c r="H76" s="117">
        <f>IF($A76="","",'Situfin serie mensual'!IZ75)</f>
        <v>0</v>
      </c>
      <c r="I76" s="117">
        <f>IF($A76="","",'Situfin serie mensual'!JA75)</f>
        <v>0</v>
      </c>
      <c r="J76" s="117">
        <f>IF($A76="","",'Situfin serie mensual'!JB75)</f>
        <v>0</v>
      </c>
      <c r="K76" s="117">
        <f>IF($A76="","",'Situfin serie mensual'!JC75)</f>
        <v>0</v>
      </c>
      <c r="L76" s="117">
        <f>IF($A76="","",'Situfin serie mensual'!JD75)</f>
        <v>0</v>
      </c>
      <c r="M76" s="117">
        <f>IF($A76="","",'Situfin serie mensual'!JE75)</f>
        <v>0</v>
      </c>
      <c r="N76" s="117">
        <f>+SUM(B76:M76)</f>
        <v>2188.264432728</v>
      </c>
      <c r="O76" s="10"/>
      <c r="P76" s="10"/>
      <c r="Q76" s="148"/>
      <c r="R76" s="148"/>
    </row>
    <row r="77" spans="1:18" s="118" customFormat="1" ht="12.75" x14ac:dyDescent="0.2">
      <c r="A77" s="13" t="s">
        <v>53</v>
      </c>
      <c r="B77" s="117">
        <f>IF($A77="","",'Situfin serie mensual'!IT76)</f>
        <v>3.3469584000000001</v>
      </c>
      <c r="C77" s="117">
        <f>IF($A77="","",'Situfin serie mensual'!IU76)</f>
        <v>8.8194265639999987</v>
      </c>
      <c r="D77" s="117">
        <f>IF($A77="","",'Situfin serie mensual'!IV76)</f>
        <v>3.9513418699999998</v>
      </c>
      <c r="E77" s="117">
        <f>IF($A77="","",'Situfin serie mensual'!IW76)</f>
        <v>8.3171109249999997</v>
      </c>
      <c r="F77" s="117">
        <f>IF($A77="","",'Situfin serie mensual'!IX76)</f>
        <v>8.4574542649999991</v>
      </c>
      <c r="G77" s="117">
        <f>IF($A77="","",'Situfin serie mensual'!IY76)</f>
        <v>4.8409505489999995</v>
      </c>
      <c r="H77" s="117">
        <f>IF($A77="","",'Situfin serie mensual'!IZ76)</f>
        <v>0</v>
      </c>
      <c r="I77" s="117">
        <f>IF($A77="","",'Situfin serie mensual'!JA76)</f>
        <v>0</v>
      </c>
      <c r="J77" s="117">
        <f>IF($A77="","",'Situfin serie mensual'!JB76)</f>
        <v>0</v>
      </c>
      <c r="K77" s="117">
        <f>IF($A77="","",'Situfin serie mensual'!JC76)</f>
        <v>0</v>
      </c>
      <c r="L77" s="117">
        <f>IF($A77="","",'Situfin serie mensual'!JD76)</f>
        <v>0</v>
      </c>
      <c r="M77" s="117">
        <f>IF($A77="","",'Situfin serie mensual'!JE76)</f>
        <v>0</v>
      </c>
      <c r="N77" s="117">
        <f>+SUM(B77:M77)</f>
        <v>37.733242572999998</v>
      </c>
      <c r="O77" s="10"/>
      <c r="P77" s="10"/>
      <c r="Q77" s="129"/>
      <c r="R77" s="129"/>
    </row>
    <row r="78" spans="1:18" s="118" customFormat="1" ht="12.75" x14ac:dyDescent="0.2">
      <c r="A78" s="13" t="s">
        <v>150</v>
      </c>
      <c r="B78" s="117">
        <f>IF($A78="","",'Situfin serie mensual'!IT77)</f>
        <v>0</v>
      </c>
      <c r="C78" s="117">
        <f>IF($A78="","",'Situfin serie mensual'!IU77)</f>
        <v>64.556258688</v>
      </c>
      <c r="D78" s="117">
        <f>IF($A78="","",'Situfin serie mensual'!IV77)</f>
        <v>0</v>
      </c>
      <c r="E78" s="117">
        <f>IF($A78="","",'Situfin serie mensual'!IW77)</f>
        <v>0</v>
      </c>
      <c r="F78" s="117">
        <f>IF($A78="","",'Situfin serie mensual'!IX77)</f>
        <v>0</v>
      </c>
      <c r="G78" s="117">
        <f>IF($A78="","",'Situfin serie mensual'!IY77)</f>
        <v>0</v>
      </c>
      <c r="H78" s="117">
        <f>IF($A78="","",'Situfin serie mensual'!IZ77)</f>
        <v>0</v>
      </c>
      <c r="I78" s="117">
        <f>IF($A78="","",'Situfin serie mensual'!JA77)</f>
        <v>0</v>
      </c>
      <c r="J78" s="117">
        <f>IF($A78="","",'Situfin serie mensual'!JB77)</f>
        <v>0</v>
      </c>
      <c r="K78" s="117">
        <f>IF($A78="","",'Situfin serie mensual'!JC77)</f>
        <v>0</v>
      </c>
      <c r="L78" s="117">
        <f>IF($A78="","",'Situfin serie mensual'!JD77)</f>
        <v>0</v>
      </c>
      <c r="M78" s="117">
        <f>IF($A78="","",'Situfin serie mensual'!JE77)</f>
        <v>0</v>
      </c>
      <c r="N78" s="117">
        <f>+SUM(B78:M78)</f>
        <v>64.556258688</v>
      </c>
      <c r="O78" s="10"/>
      <c r="P78" s="10"/>
      <c r="Q78" s="148"/>
      <c r="R78" s="148"/>
    </row>
    <row r="79" spans="1:18" s="118" customFormat="1" ht="13.5" x14ac:dyDescent="0.25">
      <c r="A79" s="149" t="s">
        <v>55</v>
      </c>
      <c r="B79" s="130">
        <f>IF($A79="","",'Situfin serie mensual'!IT78)</f>
        <v>965.34381239400034</v>
      </c>
      <c r="C79" s="130">
        <f>IF($A79="","",'Situfin serie mensual'!IU78)</f>
        <v>-776.45167686499951</v>
      </c>
      <c r="D79" s="130">
        <f>IF($A79="","",'Situfin serie mensual'!IV78)</f>
        <v>-2168.7147139059998</v>
      </c>
      <c r="E79" s="130">
        <f>IF($A79="","",'Situfin serie mensual'!IW78)</f>
        <v>510.6599702029996</v>
      </c>
      <c r="F79" s="130">
        <f>IF($A79="","",'Situfin serie mensual'!IX78)</f>
        <v>636.89998210300041</v>
      </c>
      <c r="G79" s="130">
        <f>IF($A79="","",'Situfin serie mensual'!IY78)</f>
        <v>-79.975115234999237</v>
      </c>
      <c r="H79" s="130">
        <f>IF($A79="","",'Situfin serie mensual'!IZ78)</f>
        <v>0</v>
      </c>
      <c r="I79" s="130">
        <f>IF($A79="","",'Situfin serie mensual'!JA78)</f>
        <v>0</v>
      </c>
      <c r="J79" s="130">
        <f>IF($A79="","",'Situfin serie mensual'!JB78)</f>
        <v>0</v>
      </c>
      <c r="K79" s="130">
        <f>IF($A79="","",'Situfin serie mensual'!JC78)</f>
        <v>0</v>
      </c>
      <c r="L79" s="130">
        <f>IF($A79="","",'Situfin serie mensual'!JD78)</f>
        <v>0</v>
      </c>
      <c r="M79" s="130">
        <f>IF($A79="","",'Situfin serie mensual'!JE78)</f>
        <v>0</v>
      </c>
      <c r="N79" s="130">
        <f>+SUM(B79:M79)</f>
        <v>-912.23774130599827</v>
      </c>
      <c r="O79" s="150"/>
      <c r="P79" s="10"/>
      <c r="Q79" s="10"/>
    </row>
    <row r="80" spans="1:18" s="118" customFormat="1" ht="12.75" x14ac:dyDescent="0.2">
      <c r="A80" s="13"/>
      <c r="B80" s="117" t="str">
        <f>IF($A80="","",'Situfin serie mensual'!IT79)</f>
        <v/>
      </c>
      <c r="C80" s="117" t="str">
        <f>IF($A80="","",'Situfin serie mensual'!IU79)</f>
        <v/>
      </c>
      <c r="D80" s="117" t="str">
        <f>IF($A80="","",'Situfin serie mensual'!IV79)</f>
        <v/>
      </c>
      <c r="E80" s="117" t="str">
        <f>IF($A80="","",'Situfin serie mensual'!IW79)</f>
        <v/>
      </c>
      <c r="F80" s="117" t="str">
        <f>IF($A80="","",'Situfin serie mensual'!IX79)</f>
        <v/>
      </c>
      <c r="G80" s="117" t="str">
        <f>IF($A80="","",'Situfin serie mensual'!IY79)</f>
        <v/>
      </c>
      <c r="H80" s="117" t="str">
        <f>IF($A80="","",'Situfin serie mensual'!IZ79)</f>
        <v/>
      </c>
      <c r="I80" s="117" t="str">
        <f>IF($A80="","",'Situfin serie mensual'!JA79)</f>
        <v/>
      </c>
      <c r="J80" s="117" t="str">
        <f>IF($A80="","",'Situfin serie mensual'!JB79)</f>
        <v/>
      </c>
      <c r="K80" s="117" t="str">
        <f>IF($A80="","",'Situfin serie mensual'!JC79)</f>
        <v/>
      </c>
      <c r="L80" s="117" t="str">
        <f>IF($A80="","",'Situfin serie mensual'!JD79)</f>
        <v/>
      </c>
      <c r="M80" s="117" t="str">
        <f>IF($A80="","",'Situfin serie mensual'!JE79)</f>
        <v/>
      </c>
      <c r="N80" s="117"/>
      <c r="O80" s="10"/>
      <c r="P80" s="10"/>
    </row>
    <row r="81" spans="1:16" s="118" customFormat="1" ht="12.75" x14ac:dyDescent="0.2">
      <c r="A81" s="151" t="s">
        <v>151</v>
      </c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31"/>
      <c r="O81" s="10"/>
      <c r="P81" s="10"/>
    </row>
    <row r="82" spans="1:16" s="118" customFormat="1" ht="12.75" x14ac:dyDescent="0.2">
      <c r="A82" s="10"/>
      <c r="B82" s="117" t="str">
        <f>IF($A82="","",'Situfin serie mensual'!IT81)</f>
        <v/>
      </c>
      <c r="C82" s="117" t="str">
        <f>IF($A82="","",'Situfin serie mensual'!IU81)</f>
        <v/>
      </c>
      <c r="D82" s="117" t="str">
        <f>IF($A82="","",'Situfin serie mensual'!IV81)</f>
        <v/>
      </c>
      <c r="E82" s="117" t="str">
        <f>IF($A82="","",'Situfin serie mensual'!IW81)</f>
        <v/>
      </c>
      <c r="F82" s="117" t="str">
        <f>IF($A82="","",'Situfin serie mensual'!IX81)</f>
        <v/>
      </c>
      <c r="G82" s="117" t="str">
        <f>IF($A82="","",'Situfin serie mensual'!IY81)</f>
        <v/>
      </c>
      <c r="H82" s="117" t="str">
        <f>IF($A82="","",'Situfin serie mensual'!IZ81)</f>
        <v/>
      </c>
      <c r="I82" s="117" t="str">
        <f>IF($A82="","",'Situfin serie mensual'!JA81)</f>
        <v/>
      </c>
      <c r="J82" s="117" t="str">
        <f>IF($A82="","",'Situfin serie mensual'!JB81)</f>
        <v/>
      </c>
      <c r="K82" s="117" t="str">
        <f>IF($A82="","",'Situfin serie mensual'!JC81)</f>
        <v/>
      </c>
      <c r="L82" s="117" t="str">
        <f>IF($A82="","",'Situfin serie mensual'!JD81)</f>
        <v/>
      </c>
      <c r="M82" s="117" t="str">
        <f>IF($A82="","",'Situfin serie mensual'!JE81)</f>
        <v/>
      </c>
      <c r="N82" s="115"/>
      <c r="O82" s="10"/>
      <c r="P82" s="10"/>
    </row>
    <row r="83" spans="1:16" s="16" customFormat="1" ht="12.75" outlineLevel="2" x14ac:dyDescent="0.2">
      <c r="A83" s="10" t="s">
        <v>56</v>
      </c>
      <c r="B83" s="115">
        <f>IF($A83="","",'Situfin serie mensual'!IT82)</f>
        <v>-1021.9301791981368</v>
      </c>
      <c r="C83" s="115">
        <f>IF($A83="","",'Situfin serie mensual'!IU82)</f>
        <v>6691.0526495389449</v>
      </c>
      <c r="D83" s="115">
        <f>IF($A83="","",'Situfin serie mensual'!IV82)</f>
        <v>-1.1558573839999999</v>
      </c>
      <c r="E83" s="115">
        <f>IF($A83="","",'Situfin serie mensual'!IW82)</f>
        <v>31.709224807000002</v>
      </c>
      <c r="F83" s="115">
        <f>IF($A83="","",'Situfin serie mensual'!IX82)</f>
        <v>28.822257353000001</v>
      </c>
      <c r="G83" s="115">
        <f>IF($A83="","",'Situfin serie mensual'!IY82)</f>
        <v>42.332901110000002</v>
      </c>
      <c r="H83" s="115">
        <f>IF($A83="","",'Situfin serie mensual'!IZ82)</f>
        <v>0</v>
      </c>
      <c r="I83" s="115">
        <f>IF($A83="","",'Situfin serie mensual'!JA82)</f>
        <v>0</v>
      </c>
      <c r="J83" s="115">
        <f>IF($A83="","",'Situfin serie mensual'!JB82)</f>
        <v>0</v>
      </c>
      <c r="K83" s="115">
        <f>IF($A83="","",'Situfin serie mensual'!JC82)</f>
        <v>0</v>
      </c>
      <c r="L83" s="115">
        <f>IF($A83="","",'Situfin serie mensual'!JD82)</f>
        <v>0</v>
      </c>
      <c r="M83" s="115">
        <f>IF($A83="","",'Situfin serie mensual'!JE82)</f>
        <v>0</v>
      </c>
      <c r="N83" s="115">
        <f>+SUM(B83:M83)</f>
        <v>5770.8309962268086</v>
      </c>
      <c r="O83" s="10"/>
      <c r="P83" s="10"/>
    </row>
    <row r="84" spans="1:16" s="118" customFormat="1" ht="12.75" x14ac:dyDescent="0.2">
      <c r="A84" s="13" t="s">
        <v>57</v>
      </c>
      <c r="B84" s="117">
        <f>IF($A84="","",'Situfin serie mensual'!IT83)</f>
        <v>-1021.9301791981368</v>
      </c>
      <c r="C84" s="117">
        <f>IF($A84="","",'Situfin serie mensual'!IU83)</f>
        <v>6691.0526495389449</v>
      </c>
      <c r="D84" s="117">
        <f>IF($A84="","",'Situfin serie mensual'!IV83)</f>
        <v>-1.1558573839999999</v>
      </c>
      <c r="E84" s="117">
        <f>IF($A84="","",'Situfin serie mensual'!IW83)</f>
        <v>31.709224807000002</v>
      </c>
      <c r="F84" s="117">
        <f>IF($A84="","",'Situfin serie mensual'!IX83)</f>
        <v>28.822257353000001</v>
      </c>
      <c r="G84" s="117">
        <f>IF($A84="","",'Situfin serie mensual'!IY83)</f>
        <v>42.332901110000002</v>
      </c>
      <c r="H84" s="117">
        <f>IF($A84="","",'Situfin serie mensual'!IZ83)</f>
        <v>0</v>
      </c>
      <c r="I84" s="117">
        <f>IF($A84="","",'Situfin serie mensual'!JA83)</f>
        <v>0</v>
      </c>
      <c r="J84" s="117">
        <f>IF($A84="","",'Situfin serie mensual'!JB83)</f>
        <v>0</v>
      </c>
      <c r="K84" s="117">
        <f>IF($A84="","",'Situfin serie mensual'!JC83)</f>
        <v>0</v>
      </c>
      <c r="L84" s="117">
        <f>IF($A84="","",'Situfin serie mensual'!JD83)</f>
        <v>0</v>
      </c>
      <c r="M84" s="117">
        <f>IF($A84="","",'Situfin serie mensual'!JE83)</f>
        <v>0</v>
      </c>
      <c r="N84" s="117">
        <f t="shared" ref="N84:N95" si="2">+SUM(B84:M84)</f>
        <v>5770.8309962268086</v>
      </c>
      <c r="O84" s="10"/>
      <c r="P84" s="10"/>
    </row>
    <row r="85" spans="1:16" s="118" customFormat="1" ht="12.75" x14ac:dyDescent="0.2">
      <c r="A85" s="13" t="s">
        <v>58</v>
      </c>
      <c r="B85" s="117">
        <f>IF($A85="","",'Situfin serie mensual'!IT84)</f>
        <v>0</v>
      </c>
      <c r="C85" s="117">
        <f>IF($A85="","",'Situfin serie mensual'!IU84)</f>
        <v>0</v>
      </c>
      <c r="D85" s="117">
        <f>IF($A85="","",'Situfin serie mensual'!IV84)</f>
        <v>0</v>
      </c>
      <c r="E85" s="117">
        <f>IF($A85="","",'Situfin serie mensual'!IW84)</f>
        <v>0</v>
      </c>
      <c r="F85" s="117">
        <f>IF($A85="","",'Situfin serie mensual'!IX84)</f>
        <v>0</v>
      </c>
      <c r="G85" s="117">
        <f>IF($A85="","",'Situfin serie mensual'!IY84)</f>
        <v>0</v>
      </c>
      <c r="H85" s="117">
        <f>IF($A85="","",'Situfin serie mensual'!IZ84)</f>
        <v>0</v>
      </c>
      <c r="I85" s="117">
        <f>IF($A85="","",'Situfin serie mensual'!JA84)</f>
        <v>0</v>
      </c>
      <c r="J85" s="117">
        <f>IF($A85="","",'Situfin serie mensual'!JB84)</f>
        <v>0</v>
      </c>
      <c r="K85" s="117">
        <f>IF($A85="","",'Situfin serie mensual'!JC84)</f>
        <v>0</v>
      </c>
      <c r="L85" s="117">
        <f>IF($A85="","",'Situfin serie mensual'!JD84)</f>
        <v>0</v>
      </c>
      <c r="M85" s="117">
        <f>IF($A85="","",'Situfin serie mensual'!JE84)</f>
        <v>0</v>
      </c>
      <c r="N85" s="117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5">
        <f>IF($A86="","",'Situfin serie mensual'!IT85)</f>
        <v>-1534.9713241279999</v>
      </c>
      <c r="C86" s="115">
        <f>IF($A86="","",'Situfin serie mensual'!IU85)</f>
        <v>4270.8186665559988</v>
      </c>
      <c r="D86" s="115">
        <f>IF($A86="","",'Situfin serie mensual'!IV85)</f>
        <v>-555.6078134679999</v>
      </c>
      <c r="E86" s="115">
        <f>IF($A86="","",'Situfin serie mensual'!IW85)</f>
        <v>1146.1299144889999</v>
      </c>
      <c r="F86" s="115">
        <f>IF($A86="","",'Situfin serie mensual'!IX85)</f>
        <v>1624.1430731699998</v>
      </c>
      <c r="G86" s="115">
        <f>IF($A86="","",'Situfin serie mensual'!IY85)</f>
        <v>368.55802280099999</v>
      </c>
      <c r="H86" s="115">
        <f>IF($A86="","",'Situfin serie mensual'!IZ85)</f>
        <v>0</v>
      </c>
      <c r="I86" s="115">
        <f>IF($A86="","",'Situfin serie mensual'!JA85)</f>
        <v>0</v>
      </c>
      <c r="J86" s="115">
        <f>IF($A86="","",'Situfin serie mensual'!JB85)</f>
        <v>0</v>
      </c>
      <c r="K86" s="115">
        <f>IF($A86="","",'Situfin serie mensual'!JC85)</f>
        <v>0</v>
      </c>
      <c r="L86" s="115">
        <f>IF($A86="","",'Situfin serie mensual'!JD85)</f>
        <v>0</v>
      </c>
      <c r="M86" s="115">
        <f>IF($A86="","",'Situfin serie mensual'!JE85)</f>
        <v>0</v>
      </c>
      <c r="N86" s="115">
        <f t="shared" si="2"/>
        <v>5319.0705394199995</v>
      </c>
      <c r="O86" s="10"/>
      <c r="P86" s="10"/>
    </row>
    <row r="87" spans="1:16" s="118" customFormat="1" ht="12.75" x14ac:dyDescent="0.2">
      <c r="A87" s="13" t="s">
        <v>57</v>
      </c>
      <c r="B87" s="117">
        <f>IF($A87="","",'Situfin serie mensual'!IT86)</f>
        <v>-1602.6674343519999</v>
      </c>
      <c r="C87" s="117">
        <f>IF($A87="","",'Situfin serie mensual'!IU86)</f>
        <v>-2194.157517872</v>
      </c>
      <c r="D87" s="117">
        <f>IF($A87="","",'Situfin serie mensual'!IV86)</f>
        <v>-16.420111705</v>
      </c>
      <c r="E87" s="117">
        <f>IF($A87="","",'Situfin serie mensual'!IW86)</f>
        <v>1129.139421227</v>
      </c>
      <c r="F87" s="117">
        <f>IF($A87="","",'Situfin serie mensual'!IX86)</f>
        <v>-26.516279398999998</v>
      </c>
      <c r="G87" s="117">
        <f>IF($A87="","",'Situfin serie mensual'!IY86)</f>
        <v>0</v>
      </c>
      <c r="H87" s="117">
        <f>IF($A87="","",'Situfin serie mensual'!IZ86)</f>
        <v>0</v>
      </c>
      <c r="I87" s="117">
        <f>IF($A87="","",'Situfin serie mensual'!JA86)</f>
        <v>0</v>
      </c>
      <c r="J87" s="117">
        <f>IF($A87="","",'Situfin serie mensual'!JB86)</f>
        <v>0</v>
      </c>
      <c r="K87" s="117">
        <f>IF($A87="","",'Situfin serie mensual'!JC86)</f>
        <v>0</v>
      </c>
      <c r="L87" s="117">
        <f>IF($A87="","",'Situfin serie mensual'!JD86)</f>
        <v>0</v>
      </c>
      <c r="M87" s="117">
        <f>IF($A87="","",'Situfin serie mensual'!JE86)</f>
        <v>0</v>
      </c>
      <c r="N87" s="117">
        <f t="shared" si="2"/>
        <v>-2710.6219221010001</v>
      </c>
      <c r="O87" s="10"/>
      <c r="P87" s="10"/>
    </row>
    <row r="88" spans="1:16" s="118" customFormat="1" ht="12.75" x14ac:dyDescent="0.2">
      <c r="A88" s="13" t="s">
        <v>58</v>
      </c>
      <c r="B88" s="117">
        <f>IF($A88="","",'Situfin serie mensual'!IT87)</f>
        <v>67.696110224000009</v>
      </c>
      <c r="C88" s="117">
        <f>IF($A88="","",'Situfin serie mensual'!IU87)</f>
        <v>6464.9761844279992</v>
      </c>
      <c r="D88" s="117">
        <f>IF($A88="","",'Situfin serie mensual'!IV87)</f>
        <v>-539.18770176299995</v>
      </c>
      <c r="E88" s="117">
        <f>IF($A88="","",'Situfin serie mensual'!IW87)</f>
        <v>16.990493262000005</v>
      </c>
      <c r="F88" s="117">
        <f>IF($A88="","",'Situfin serie mensual'!IX87)</f>
        <v>1650.6593525689998</v>
      </c>
      <c r="G88" s="117">
        <f>IF($A88="","",'Situfin serie mensual'!IY87)</f>
        <v>368.55802280099999</v>
      </c>
      <c r="H88" s="117">
        <f>IF($A88="","",'Situfin serie mensual'!IZ87)</f>
        <v>0</v>
      </c>
      <c r="I88" s="117">
        <f>IF($A88="","",'Situfin serie mensual'!JA87)</f>
        <v>0</v>
      </c>
      <c r="J88" s="117">
        <f>IF($A88="","",'Situfin serie mensual'!JB87)</f>
        <v>0</v>
      </c>
      <c r="K88" s="117">
        <f>IF($A88="","",'Situfin serie mensual'!JC87)</f>
        <v>0</v>
      </c>
      <c r="L88" s="117">
        <f>IF($A88="","",'Situfin serie mensual'!JD87)</f>
        <v>0</v>
      </c>
      <c r="M88" s="117">
        <f>IF($A88="","",'Situfin serie mensual'!JE87)</f>
        <v>0</v>
      </c>
      <c r="N88" s="117">
        <f t="shared" si="2"/>
        <v>8029.6924615209991</v>
      </c>
      <c r="O88" s="10"/>
      <c r="P88" s="10"/>
    </row>
    <row r="89" spans="1:16" s="118" customFormat="1" ht="12.75" x14ac:dyDescent="0.2">
      <c r="A89" s="13"/>
      <c r="B89" s="117" t="str">
        <f>IF($A89="","",'Situfin serie mensual'!IT88)</f>
        <v/>
      </c>
      <c r="C89" s="117" t="str">
        <f>IF($A89="","",'Situfin serie mensual'!IU88)</f>
        <v/>
      </c>
      <c r="D89" s="117" t="str">
        <f>IF($A89="","",'Situfin serie mensual'!IV88)</f>
        <v/>
      </c>
      <c r="E89" s="117" t="str">
        <f>IF($A89="","",'Situfin serie mensual'!IW88)</f>
        <v/>
      </c>
      <c r="F89" s="117" t="str">
        <f>IF($A89="","",'Situfin serie mensual'!IX88)</f>
        <v/>
      </c>
      <c r="G89" s="117" t="str">
        <f>IF($A89="","",'Situfin serie mensual'!IY88)</f>
        <v/>
      </c>
      <c r="H89" s="117" t="str">
        <f>IF($A89="","",'Situfin serie mensual'!IZ88)</f>
        <v/>
      </c>
      <c r="I89" s="117" t="str">
        <f>IF($A89="","",'Situfin serie mensual'!JA88)</f>
        <v/>
      </c>
      <c r="J89" s="117" t="str">
        <f>IF($A89="","",'Situfin serie mensual'!JB88)</f>
        <v/>
      </c>
      <c r="K89" s="117" t="str">
        <f>IF($A89="","",'Situfin serie mensual'!JC88)</f>
        <v/>
      </c>
      <c r="L89" s="117" t="str">
        <f>IF($A89="","",'Situfin serie mensual'!JD88)</f>
        <v/>
      </c>
      <c r="M89" s="117" t="str">
        <f>IF($A89="","",'Situfin serie mensual'!JE88)</f>
        <v/>
      </c>
      <c r="N89" s="117"/>
      <c r="O89" s="10"/>
      <c r="P89" s="10"/>
    </row>
    <row r="90" spans="1:16" s="10" customFormat="1" ht="12.75" x14ac:dyDescent="0.2">
      <c r="A90" s="10" t="s">
        <v>60</v>
      </c>
      <c r="B90" s="115">
        <f>IF($A90="","",'Situfin serie mensual'!IT89)</f>
        <v>-1602.6674343519999</v>
      </c>
      <c r="C90" s="115">
        <f>IF($A90="","",'Situfin serie mensual'!IU89)</f>
        <v>-2177.4993455809999</v>
      </c>
      <c r="D90" s="115">
        <f>IF($A90="","",'Situfin serie mensual'!IV89)</f>
        <v>-16.344111705</v>
      </c>
      <c r="E90" s="115">
        <f>IF($A90="","",'Situfin serie mensual'!IW89)</f>
        <v>244.05842122700003</v>
      </c>
      <c r="F90" s="115">
        <f>IF($A90="","",'Situfin serie mensual'!IX89)</f>
        <v>0</v>
      </c>
      <c r="G90" s="115">
        <f>IF($A90="","",'Situfin serie mensual'!IY89)</f>
        <v>0</v>
      </c>
      <c r="H90" s="115">
        <f>IF($A90="","",'Situfin serie mensual'!IZ89)</f>
        <v>0</v>
      </c>
      <c r="I90" s="115">
        <f>IF($A90="","",'Situfin serie mensual'!JA89)</f>
        <v>0</v>
      </c>
      <c r="J90" s="115">
        <f>IF($A90="","",'Situfin serie mensual'!JB89)</f>
        <v>0</v>
      </c>
      <c r="K90" s="115">
        <f>IF($A90="","",'Situfin serie mensual'!JC89)</f>
        <v>0</v>
      </c>
      <c r="L90" s="115">
        <f>IF($A90="","",'Situfin serie mensual'!JD89)</f>
        <v>0</v>
      </c>
      <c r="M90" s="115">
        <f>IF($A90="","",'Situfin serie mensual'!JE89)</f>
        <v>0</v>
      </c>
      <c r="N90" s="115">
        <f t="shared" si="2"/>
        <v>-3552.4524704109999</v>
      </c>
    </row>
    <row r="91" spans="1:16" s="133" customFormat="1" ht="12.75" x14ac:dyDescent="0.2">
      <c r="A91" s="13" t="s">
        <v>61</v>
      </c>
      <c r="B91" s="132">
        <f>IF($A91="","",'Situfin serie mensual'!IT90)</f>
        <v>923.04484288100002</v>
      </c>
      <c r="C91" s="132">
        <f>IF($A91="","",'Situfin serie mensual'!IU90)</f>
        <v>781.41563478499995</v>
      </c>
      <c r="D91" s="132">
        <f>IF($A91="","",'Situfin serie mensual'!IV90)</f>
        <v>-16.344111705</v>
      </c>
      <c r="E91" s="132">
        <f>IF($A91="","",'Situfin serie mensual'!IW90)</f>
        <v>244.05842122700003</v>
      </c>
      <c r="F91" s="132">
        <f>IF($A91="","",'Situfin serie mensual'!IX90)</f>
        <v>0</v>
      </c>
      <c r="G91" s="132">
        <f>IF($A91="","",'Situfin serie mensual'!IY90)</f>
        <v>0</v>
      </c>
      <c r="H91" s="132">
        <f>IF($A91="","",'Situfin serie mensual'!IZ90)</f>
        <v>0</v>
      </c>
      <c r="I91" s="132">
        <f>IF($A91="","",'Situfin serie mensual'!JA90)</f>
        <v>0</v>
      </c>
      <c r="J91" s="132">
        <f>IF($A91="","",'Situfin serie mensual'!JB90)</f>
        <v>0</v>
      </c>
      <c r="K91" s="132">
        <f>IF($A91="","",'Situfin serie mensual'!JC90)</f>
        <v>0</v>
      </c>
      <c r="L91" s="132">
        <f>IF($A91="","",'Situfin serie mensual'!JD90)</f>
        <v>0</v>
      </c>
      <c r="M91" s="132">
        <f>IF($A91="","",'Situfin serie mensual'!JE90)</f>
        <v>0</v>
      </c>
      <c r="N91" s="117">
        <f t="shared" si="2"/>
        <v>1932.174787188</v>
      </c>
      <c r="O91" s="10"/>
      <c r="P91" s="10"/>
    </row>
    <row r="92" spans="1:16" s="133" customFormat="1" ht="12.75" x14ac:dyDescent="0.2">
      <c r="A92" s="13" t="s">
        <v>62</v>
      </c>
      <c r="B92" s="132">
        <f>IF($A92="","",'Situfin serie mensual'!IT91)</f>
        <v>2525.7122772329999</v>
      </c>
      <c r="C92" s="132">
        <f>IF($A92="","",'Situfin serie mensual'!IU91)</f>
        <v>2958.9149803659998</v>
      </c>
      <c r="D92" s="132">
        <f>IF($A92="","",'Situfin serie mensual'!IV91)</f>
        <v>0</v>
      </c>
      <c r="E92" s="132">
        <f>IF($A92="","",'Situfin serie mensual'!IW91)</f>
        <v>0</v>
      </c>
      <c r="F92" s="132">
        <f>IF($A92="","",'Situfin serie mensual'!IX91)</f>
        <v>0</v>
      </c>
      <c r="G92" s="132">
        <f>IF($A92="","",'Situfin serie mensual'!IY91)</f>
        <v>0</v>
      </c>
      <c r="H92" s="132">
        <f>IF($A92="","",'Situfin serie mensual'!IZ91)</f>
        <v>0</v>
      </c>
      <c r="I92" s="132">
        <f>IF($A92="","",'Situfin serie mensual'!JA91)</f>
        <v>0</v>
      </c>
      <c r="J92" s="132">
        <f>IF($A92="","",'Situfin serie mensual'!JB91)</f>
        <v>0</v>
      </c>
      <c r="K92" s="132">
        <f>IF($A92="","",'Situfin serie mensual'!JC91)</f>
        <v>0</v>
      </c>
      <c r="L92" s="132">
        <f>IF($A92="","",'Situfin serie mensual'!JD91)</f>
        <v>0</v>
      </c>
      <c r="M92" s="132">
        <f>IF($A92="","",'Situfin serie mensual'!JE91)</f>
        <v>0</v>
      </c>
      <c r="N92" s="117">
        <f t="shared" si="2"/>
        <v>5484.6272575989997</v>
      </c>
      <c r="O92" s="10"/>
      <c r="P92" s="10"/>
    </row>
    <row r="93" spans="1:16" s="133" customFormat="1" ht="12.75" x14ac:dyDescent="0.2">
      <c r="B93" s="132" t="str">
        <f>IF($A93="","",'Situfin serie mensual'!IT92)</f>
        <v/>
      </c>
      <c r="C93" s="132" t="str">
        <f>IF($A93="","",'Situfin serie mensual'!IU92)</f>
        <v/>
      </c>
      <c r="D93" s="132" t="str">
        <f>IF($A93="","",'Situfin serie mensual'!IV92)</f>
        <v/>
      </c>
      <c r="E93" s="132" t="str">
        <f>IF($A93="","",'Situfin serie mensual'!IW92)</f>
        <v/>
      </c>
      <c r="F93" s="132" t="str">
        <f>IF($A93="","",'Situfin serie mensual'!IX92)</f>
        <v/>
      </c>
      <c r="G93" s="132" t="str">
        <f>IF($A93="","",'Situfin serie mensual'!IY92)</f>
        <v/>
      </c>
      <c r="H93" s="132" t="str">
        <f>IF($A93="","",'Situfin serie mensual'!IZ92)</f>
        <v/>
      </c>
      <c r="I93" s="132" t="str">
        <f>IF($A93="","",'Situfin serie mensual'!JA92)</f>
        <v/>
      </c>
      <c r="J93" s="132" t="str">
        <f>IF($A93="","",'Situfin serie mensual'!JB92)</f>
        <v/>
      </c>
      <c r="K93" s="132" t="str">
        <f>IF($A93="","",'Situfin serie mensual'!JC92)</f>
        <v/>
      </c>
      <c r="L93" s="132" t="str">
        <f>IF($A93="","",'Situfin serie mensual'!JD92)</f>
        <v/>
      </c>
      <c r="M93" s="132" t="str">
        <f>IF($A93="","",'Situfin serie mensual'!JE92)</f>
        <v/>
      </c>
      <c r="N93" s="152"/>
      <c r="O93" s="10"/>
      <c r="P93" s="10"/>
    </row>
    <row r="94" spans="1:16" s="133" customFormat="1" ht="12.75" x14ac:dyDescent="0.2">
      <c r="A94" s="10" t="s">
        <v>63</v>
      </c>
      <c r="B94" s="134">
        <f>IF($A94="","",'Situfin serie mensual'!IT93)</f>
        <v>-1021.2128286451368</v>
      </c>
      <c r="C94" s="134">
        <f>IF($A94="","",'Situfin serie mensual'!IU93)</f>
        <v>6415.3698881189448</v>
      </c>
      <c r="D94" s="134">
        <f>IF($A94="","",'Situfin serie mensual'!IV93)</f>
        <v>0</v>
      </c>
      <c r="E94" s="134">
        <f>IF($A94="","",'Situfin serie mensual'!IW93)</f>
        <v>0</v>
      </c>
      <c r="F94" s="134">
        <f>IF($A94="","",'Situfin serie mensual'!IX93)</f>
        <v>0</v>
      </c>
      <c r="G94" s="134">
        <f>IF($A94="","",'Situfin serie mensual'!IY93)</f>
        <v>0</v>
      </c>
      <c r="H94" s="134">
        <f>IF($A94="","",'Situfin serie mensual'!IZ93)</f>
        <v>0</v>
      </c>
      <c r="I94" s="134">
        <f>IF($A94="","",'Situfin serie mensual'!JA93)</f>
        <v>0</v>
      </c>
      <c r="J94" s="134">
        <f>IF($A94="","",'Situfin serie mensual'!JB93)</f>
        <v>0</v>
      </c>
      <c r="K94" s="134">
        <f>IF($A94="","",'Situfin serie mensual'!JC93)</f>
        <v>0</v>
      </c>
      <c r="L94" s="134">
        <f>IF($A94="","",'Situfin serie mensual'!JD93)</f>
        <v>0</v>
      </c>
      <c r="M94" s="134">
        <f>IF($A94="","",'Situfin serie mensual'!JE93)</f>
        <v>0</v>
      </c>
      <c r="N94" s="115">
        <f t="shared" si="2"/>
        <v>5394.1570594738077</v>
      </c>
      <c r="O94" s="10"/>
      <c r="P94" s="10"/>
    </row>
    <row r="95" spans="1:16" s="133" customFormat="1" ht="12.75" x14ac:dyDescent="0.2">
      <c r="A95" s="13" t="s">
        <v>64</v>
      </c>
      <c r="B95" s="132">
        <f>IF($A95="","",'Situfin serie mensual'!IT94)</f>
        <v>-1021.2128286451368</v>
      </c>
      <c r="C95" s="132">
        <f>IF($A95="","",'Situfin serie mensual'!IU94)</f>
        <v>6415.3698881189448</v>
      </c>
      <c r="D95" s="132">
        <f>IF($A95="","",'Situfin serie mensual'!IV94)</f>
        <v>0</v>
      </c>
      <c r="E95" s="132">
        <f>IF($A95="","",'Situfin serie mensual'!IW94)</f>
        <v>0</v>
      </c>
      <c r="F95" s="132">
        <f>IF($A95="","",'Situfin serie mensual'!IX94)</f>
        <v>0</v>
      </c>
      <c r="G95" s="132">
        <f>IF($A95="","",'Situfin serie mensual'!IY94)</f>
        <v>0</v>
      </c>
      <c r="H95" s="132">
        <f>IF($A95="","",'Situfin serie mensual'!IZ94)</f>
        <v>0</v>
      </c>
      <c r="I95" s="132">
        <f>IF($A95="","",'Situfin serie mensual'!JA94)</f>
        <v>0</v>
      </c>
      <c r="J95" s="132">
        <f>IF($A95="","",'Situfin serie mensual'!JB94)</f>
        <v>0</v>
      </c>
      <c r="K95" s="132">
        <f>IF($A95="","",'Situfin serie mensual'!JC94)</f>
        <v>0</v>
      </c>
      <c r="L95" s="132">
        <f>IF($A95="","",'Situfin serie mensual'!JD94)</f>
        <v>0</v>
      </c>
      <c r="M95" s="132">
        <f>IF($A95="","",'Situfin serie mensual'!JE94)</f>
        <v>0</v>
      </c>
      <c r="N95" s="117">
        <f t="shared" si="2"/>
        <v>5394.1570594738077</v>
      </c>
      <c r="O95" s="10"/>
      <c r="P95" s="10"/>
    </row>
    <row r="96" spans="1:16" s="133" customFormat="1" ht="12.75" x14ac:dyDescent="0.2">
      <c r="A96" s="118"/>
      <c r="B96" s="132" t="str">
        <f>IF($A96="","",'Situfin serie mensual'!IT95)</f>
        <v/>
      </c>
      <c r="C96" s="132" t="str">
        <f>IF($A96="","",'Situfin serie mensual'!IU95)</f>
        <v/>
      </c>
      <c r="D96" s="132" t="str">
        <f>IF($A96="","",'Situfin serie mensual'!IV95)</f>
        <v/>
      </c>
      <c r="E96" s="132" t="str">
        <f>IF($A96="","",'Situfin serie mensual'!IW95)</f>
        <v/>
      </c>
      <c r="F96" s="132" t="str">
        <f>IF($A96="","",'Situfin serie mensual'!IX95)</f>
        <v/>
      </c>
      <c r="G96" s="132" t="str">
        <f>IF($A96="","",'Situfin serie mensual'!IY95)</f>
        <v/>
      </c>
      <c r="H96" s="132" t="str">
        <f>IF($A96="","",'Situfin serie mensual'!IZ95)</f>
        <v/>
      </c>
      <c r="I96" s="132" t="str">
        <f>IF($A96="","",'Situfin serie mensual'!JA95)</f>
        <v/>
      </c>
      <c r="J96" s="132" t="str">
        <f>IF($A96="","",'Situfin serie mensual'!JB95)</f>
        <v/>
      </c>
      <c r="K96" s="132" t="str">
        <f>IF($A96="","",'Situfin serie mensual'!JC95)</f>
        <v/>
      </c>
      <c r="L96" s="132" t="str">
        <f>IF($A96="","",'Situfin serie mensual'!JD95)</f>
        <v/>
      </c>
      <c r="M96" s="132" t="str">
        <f>IF($A96="","",'Situfin serie mensual'!JE95)</f>
        <v/>
      </c>
      <c r="N96" s="152"/>
      <c r="O96" s="10"/>
      <c r="P96" s="10"/>
    </row>
    <row r="97" spans="1:16" s="133" customFormat="1" ht="12.75" hidden="1" x14ac:dyDescent="0.2">
      <c r="A97" s="10" t="s">
        <v>152</v>
      </c>
      <c r="B97" s="134">
        <f>IF($A97="","",'Situfin serie mensual'!IT96)</f>
        <v>452.30266746413713</v>
      </c>
      <c r="C97" s="134">
        <f>IF($A97="","",'Situfin serie mensual'!IU96)</f>
        <v>-3196.6856598479453</v>
      </c>
      <c r="D97" s="134">
        <f>IF($A97="","",'Situfin serie mensual'!IV96)</f>
        <v>-2723.1666699899997</v>
      </c>
      <c r="E97" s="134">
        <f>IF($A97="","",'Situfin serie mensual'!IW96)</f>
        <v>1625.0806598849995</v>
      </c>
      <c r="F97" s="134">
        <f>IF($A97="","",'Situfin serie mensual'!IX96)</f>
        <v>2232.2207979200002</v>
      </c>
      <c r="G97" s="134">
        <f>IF($A97="","",'Situfin serie mensual'!IY96)</f>
        <v>246.25000645600076</v>
      </c>
      <c r="H97" s="134">
        <f>IF($A97="","",'Situfin serie mensual'!IZ96)</f>
        <v>0</v>
      </c>
      <c r="I97" s="134">
        <f>IF($A97="","",'Situfin serie mensual'!JA96)</f>
        <v>0</v>
      </c>
      <c r="J97" s="134">
        <f>IF($A97="","",'Situfin serie mensual'!JB96)</f>
        <v>0</v>
      </c>
      <c r="K97" s="134">
        <f>IF($A97="","",'Situfin serie mensual'!JC96)</f>
        <v>0</v>
      </c>
      <c r="L97" s="134">
        <f>IF($A97="","",'Situfin serie mensual'!JD96)</f>
        <v>0</v>
      </c>
      <c r="M97" s="134">
        <f>IF($A97="","",'Situfin serie mensual'!JE96)</f>
        <v>0</v>
      </c>
      <c r="N97" s="115">
        <f>+SUM(B97:M97)</f>
        <v>-1363.9981981128076</v>
      </c>
      <c r="O97" s="10"/>
      <c r="P97" s="10"/>
    </row>
    <row r="98" spans="1:1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</row>
    <row r="99" spans="1:16" x14ac:dyDescent="0.2">
      <c r="A99" s="212" t="s">
        <v>190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07"/>
      <c r="P99" s="207"/>
    </row>
    <row r="100" spans="1:16" x14ac:dyDescent="0.2">
      <c r="A100" s="207" t="s">
        <v>191</v>
      </c>
      <c r="B100" s="209">
        <f>B35-B49-B52-B55-B67-B42</f>
        <v>2611.5491690860003</v>
      </c>
      <c r="C100" s="209">
        <f t="shared" ref="C100:M100" si="3">C35-C49-C52-C55-C67-C42</f>
        <v>3084.7871149109997</v>
      </c>
      <c r="D100" s="209">
        <f t="shared" si="3"/>
        <v>4011.0284479069996</v>
      </c>
      <c r="E100" s="209">
        <f t="shared" si="3"/>
        <v>3433.9365634220007</v>
      </c>
      <c r="F100" s="209">
        <f t="shared" si="3"/>
        <v>3325.783059329</v>
      </c>
      <c r="G100" s="209">
        <f t="shared" si="3"/>
        <v>3366.3982402880001</v>
      </c>
      <c r="H100" s="209">
        <f t="shared" si="3"/>
        <v>0</v>
      </c>
      <c r="I100" s="209">
        <f t="shared" si="3"/>
        <v>0</v>
      </c>
      <c r="J100" s="209">
        <f t="shared" si="3"/>
        <v>0</v>
      </c>
      <c r="K100" s="209">
        <f t="shared" si="3"/>
        <v>0</v>
      </c>
      <c r="L100" s="209">
        <f t="shared" si="3"/>
        <v>0</v>
      </c>
      <c r="M100" s="209">
        <f t="shared" si="3"/>
        <v>0</v>
      </c>
      <c r="N100" s="117">
        <f t="shared" ref="N100:N101" si="4">+SUM(B100:M100)</f>
        <v>19833.482594943001</v>
      </c>
      <c r="O100" s="207"/>
      <c r="P100" s="207"/>
    </row>
    <row r="101" spans="1:16" x14ac:dyDescent="0.2">
      <c r="A101" s="207" t="s">
        <v>92</v>
      </c>
      <c r="B101" s="209">
        <f>B79+B42</f>
        <v>1028.0393381970002</v>
      </c>
      <c r="C101" s="209">
        <f t="shared" ref="C101:M101" si="5">C79+C42</f>
        <v>-252.22155629299948</v>
      </c>
      <c r="D101" s="209">
        <f t="shared" si="5"/>
        <v>-1244.7772629939998</v>
      </c>
      <c r="E101" s="209">
        <f t="shared" si="5"/>
        <v>983.71679364099964</v>
      </c>
      <c r="F101" s="209">
        <f t="shared" si="5"/>
        <v>1329.4396523520004</v>
      </c>
      <c r="G101" s="209">
        <f t="shared" si="5"/>
        <v>243.53013809900074</v>
      </c>
      <c r="H101" s="209">
        <f t="shared" si="5"/>
        <v>0</v>
      </c>
      <c r="I101" s="209">
        <f t="shared" si="5"/>
        <v>0</v>
      </c>
      <c r="J101" s="209">
        <f t="shared" si="5"/>
        <v>0</v>
      </c>
      <c r="K101" s="209">
        <f t="shared" si="5"/>
        <v>0</v>
      </c>
      <c r="L101" s="209">
        <f t="shared" si="5"/>
        <v>0</v>
      </c>
      <c r="M101" s="209">
        <f t="shared" si="5"/>
        <v>0</v>
      </c>
      <c r="N101" s="117">
        <f t="shared" si="4"/>
        <v>2087.727103002002</v>
      </c>
      <c r="O101" s="207"/>
      <c r="P101" s="207"/>
    </row>
    <row r="102" spans="1:16" ht="9" customHeight="1" x14ac:dyDescent="0.2">
      <c r="A102" s="214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8"/>
      <c r="O102" s="207"/>
      <c r="P102" s="207"/>
    </row>
    <row r="103" spans="1:16" ht="16.5" x14ac:dyDescent="0.3">
      <c r="A103" s="173" t="s">
        <v>186</v>
      </c>
      <c r="B103" s="207"/>
      <c r="C103" s="207"/>
      <c r="D103" s="207"/>
      <c r="E103" s="207"/>
      <c r="F103" s="153"/>
      <c r="G103" s="207"/>
      <c r="H103" s="207"/>
      <c r="I103" s="210"/>
      <c r="J103" s="207"/>
      <c r="K103" s="207"/>
      <c r="L103" s="207"/>
      <c r="M103" s="207"/>
      <c r="N103" s="207"/>
      <c r="O103" s="207"/>
      <c r="P103" s="207"/>
    </row>
    <row r="104" spans="1:16" ht="15" x14ac:dyDescent="0.25">
      <c r="A104" s="138" t="s">
        <v>169</v>
      </c>
      <c r="F104" s="153"/>
    </row>
    <row r="105" spans="1:16" x14ac:dyDescent="0.2">
      <c r="F105" s="153"/>
    </row>
    <row r="106" spans="1:16" hidden="1" x14ac:dyDescent="0.2">
      <c r="F106" s="153"/>
    </row>
  </sheetData>
  <mergeCells count="18"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  <mergeCell ref="I8:I9"/>
    <mergeCell ref="J8:J9"/>
    <mergeCell ref="K8:K9"/>
    <mergeCell ref="L8:L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63"/>
  <sheetViews>
    <sheetView showGridLines="0" workbookViewId="0">
      <selection activeCell="B6" sqref="B6"/>
    </sheetView>
  </sheetViews>
  <sheetFormatPr baseColWidth="10" defaultColWidth="11.5703125" defaultRowHeight="15" x14ac:dyDescent="0.25"/>
  <cols>
    <col min="1" max="1" width="17.5703125" bestFit="1" customWidth="1"/>
    <col min="2" max="2" width="20.42578125" bestFit="1" customWidth="1"/>
    <col min="3" max="3" width="15.140625" bestFit="1" customWidth="1"/>
    <col min="4" max="4" width="10.5703125" bestFit="1" customWidth="1"/>
    <col min="5" max="5" width="12.28515625" bestFit="1" customWidth="1"/>
    <col min="6" max="6" width="15.42578125" bestFit="1" customWidth="1"/>
    <col min="7" max="7" width="10.7109375" bestFit="1" customWidth="1"/>
    <col min="8" max="8" width="12.570312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20.425781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205</v>
      </c>
    </row>
    <row r="2" spans="1:22" x14ac:dyDescent="0.25">
      <c r="S2" s="72" t="s">
        <v>119</v>
      </c>
    </row>
    <row r="3" spans="1:22" x14ac:dyDescent="0.25">
      <c r="A3" s="67" t="s">
        <v>171</v>
      </c>
      <c r="B3" t="s">
        <v>104</v>
      </c>
      <c r="C3" t="s">
        <v>176</v>
      </c>
      <c r="T3" s="181" t="s">
        <v>97</v>
      </c>
      <c r="U3" s="181" t="s">
        <v>98</v>
      </c>
      <c r="V3" s="181" t="s">
        <v>99</v>
      </c>
    </row>
    <row r="4" spans="1:22" x14ac:dyDescent="0.25">
      <c r="A4" s="68">
        <v>2021</v>
      </c>
      <c r="B4" s="66">
        <v>-295.45906815548864</v>
      </c>
      <c r="C4" s="66">
        <v>122.8202365123291</v>
      </c>
      <c r="S4" t="s">
        <v>120</v>
      </c>
      <c r="T4" s="66">
        <f>VLOOKUP(MAX(A4:A9),$A$4:$B$9,2,0)</f>
        <v>-127.22136892584902</v>
      </c>
      <c r="U4" s="66">
        <f>VLOOKUP(MAX(A4:A9)-1,$A$4:$B$9,2,0)</f>
        <v>-487.39286178776564</v>
      </c>
      <c r="V4" s="182"/>
    </row>
    <row r="5" spans="1:22" x14ac:dyDescent="0.25">
      <c r="A5" s="68">
        <v>2022</v>
      </c>
      <c r="B5" s="66">
        <v>-241.18399011456822</v>
      </c>
      <c r="C5" s="66">
        <v>260.43904851954812</v>
      </c>
      <c r="S5" t="s">
        <v>121</v>
      </c>
      <c r="T5" s="183">
        <f>VLOOKUP(MAX(A14:A19),$A$14:$B$19,2,0)/100</f>
        <v>-2.7310360760199903E-3</v>
      </c>
      <c r="U5" s="183">
        <f>(VLOOKUP(MAX(A14:A19)-1,$A$14:$B$19,2,0))/100</f>
        <v>-1.1251455648889295E-2</v>
      </c>
      <c r="V5" s="182"/>
    </row>
    <row r="6" spans="1:22" x14ac:dyDescent="0.25">
      <c r="A6" s="68">
        <v>2023</v>
      </c>
      <c r="B6" s="66">
        <v>-487.39286178776564</v>
      </c>
      <c r="C6" s="66">
        <v>-59.457760454390225</v>
      </c>
      <c r="S6" t="s">
        <v>192</v>
      </c>
      <c r="T6" s="222">
        <f>VLOOKUP(MAX($G$54:$G$145),$G$54:$J$145,4,0)</f>
        <v>-1394.6707382864249</v>
      </c>
      <c r="U6" s="222">
        <f>VLOOKUP(MAX($G$54:$G$145)-1,$G$54:$J$145,4,0)</f>
        <v>-1455.177102280602</v>
      </c>
      <c r="V6" s="182"/>
    </row>
    <row r="7" spans="1:22" x14ac:dyDescent="0.25">
      <c r="A7" s="68">
        <v>2024</v>
      </c>
      <c r="B7" s="66">
        <v>-127.22136892584902</v>
      </c>
      <c r="C7" s="66">
        <v>181.31821620410312</v>
      </c>
      <c r="S7" t="s">
        <v>122</v>
      </c>
      <c r="T7" s="183">
        <f>(VLOOKUP(MAX(A54:A139),$A$54:$E$139,5,0))/100</f>
        <v>-3.2450321861436288E-2</v>
      </c>
      <c r="U7" s="183">
        <f>(VLOOKUP(MAX(A54:A139)-1,$A$54:$E$139,5,0))/100</f>
        <v>-3.4856031516122925E-2</v>
      </c>
      <c r="V7" s="182"/>
    </row>
    <row r="8" spans="1:22" x14ac:dyDescent="0.25">
      <c r="S8" t="s">
        <v>174</v>
      </c>
      <c r="T8" s="183">
        <f>ABS(VLOOKUP(MAX(M55:M142),$M$55:$Q$142,5,0))/100</f>
        <v>2.3942763492546015E-4</v>
      </c>
      <c r="U8" s="183">
        <f>ABS(VLOOKUP(MAX(M55:M142)-1,$M$55:$Q$142,5,0))/100</f>
        <v>1.3858527881283622E-4</v>
      </c>
      <c r="V8" s="182"/>
    </row>
    <row r="9" spans="1:22" x14ac:dyDescent="0.25">
      <c r="S9" t="s">
        <v>175</v>
      </c>
      <c r="T9" s="184">
        <f>VLOOKUP(MAX(A4:A9),$A$4:$C$9,3,0)</f>
        <v>181.31821620410312</v>
      </c>
      <c r="U9" s="184">
        <f>VLOOKUP(MAX(A4:A9)-1,$A$4:$C$9,3,0)</f>
        <v>-59.457760454390225</v>
      </c>
      <c r="V9" s="182"/>
    </row>
    <row r="10" spans="1:22" x14ac:dyDescent="0.25">
      <c r="S10" t="s">
        <v>177</v>
      </c>
      <c r="T10" s="183">
        <f>VLOOKUP(MAX(A14:A19),$A$14:$C$19,3,0)/100</f>
        <v>4.1263708745384355E-3</v>
      </c>
      <c r="U10" s="183">
        <f>VLOOKUP(MAX(A14:A19)-1,$A$14:$C$19,3,0)/100</f>
        <v>-1.3682317855386627E-3</v>
      </c>
      <c r="V10" s="182"/>
    </row>
    <row r="11" spans="1:22" x14ac:dyDescent="0.25">
      <c r="A11" s="67" t="s">
        <v>67</v>
      </c>
      <c r="B11" t="s">
        <v>205</v>
      </c>
      <c r="S11" t="s">
        <v>194</v>
      </c>
      <c r="T11" s="222">
        <f>VLOOKUP(MAX($G$54:$G$145),$G$54:$J$145,3,0)</f>
        <v>-382.33169247044259</v>
      </c>
      <c r="U11" s="222">
        <f>VLOOKUP(MAX($G$54:$G$145)-1,$G$54:$J$145,3,0)</f>
        <v>-333.75995523376588</v>
      </c>
      <c r="V11" s="182"/>
    </row>
    <row r="12" spans="1:22" x14ac:dyDescent="0.25">
      <c r="S12" t="s">
        <v>183</v>
      </c>
      <c r="T12" s="183">
        <f>(VLOOKUP(MAX(A54:A139),$A$54:$E$139,3,0))/100</f>
        <v>-9.0808528633499631E-3</v>
      </c>
      <c r="U12" s="183">
        <f>(VLOOKUP(MAX(A54:A139)-1,$A$54:$E$139,3,0))/100</f>
        <v>-8.1963063817236149E-3</v>
      </c>
      <c r="V12" s="182"/>
    </row>
    <row r="13" spans="1:22" ht="15.75" x14ac:dyDescent="0.25">
      <c r="A13" s="67" t="s">
        <v>171</v>
      </c>
      <c r="B13" t="s">
        <v>105</v>
      </c>
      <c r="C13" t="s">
        <v>172</v>
      </c>
      <c r="S13" t="s">
        <v>96</v>
      </c>
      <c r="T13" s="66">
        <f>VLOOKUP(MAX(A24:A29),$A$24:$H$29,2,0)</f>
        <v>25479.433288959</v>
      </c>
      <c r="U13" s="66">
        <f>VLOOKUP(MAX(A24:A29)-1,$A$24:$H$29,2,0)</f>
        <v>21128.621263538</v>
      </c>
      <c r="V13" s="190">
        <f>(IFERROR(T13/U13-1,0))</f>
        <v>0.2059202998223677</v>
      </c>
    </row>
    <row r="14" spans="1:22" ht="15.75" x14ac:dyDescent="0.25">
      <c r="A14" s="68">
        <v>2021</v>
      </c>
      <c r="B14" s="66">
        <v>-0.70962710102825344</v>
      </c>
      <c r="C14" s="66">
        <v>0.3174188480005814</v>
      </c>
      <c r="S14" t="s">
        <v>84</v>
      </c>
      <c r="T14" s="66">
        <f>VLOOKUP(MAX(A24:A29),$A$24:$H$29,3,0)</f>
        <v>19058.919445432002</v>
      </c>
      <c r="U14" s="66">
        <f>VLOOKUP(MAX(A24:A29)-1,$A$24:$H$29,3,0)</f>
        <v>15428.811943719002</v>
      </c>
      <c r="V14" s="189">
        <f>IFERROR(T14/U14-1,0)</f>
        <v>0.23528107769767725</v>
      </c>
    </row>
    <row r="15" spans="1:22" ht="15.75" x14ac:dyDescent="0.25">
      <c r="A15" s="68">
        <v>2022</v>
      </c>
      <c r="B15" s="66">
        <v>-0.57316610382040911</v>
      </c>
      <c r="C15" s="66">
        <v>0.60955727185872466</v>
      </c>
      <c r="S15" t="s">
        <v>85</v>
      </c>
      <c r="T15" s="66">
        <f>VLOOKUP(MAX(A24:A29),$A$24:$H$29,4,0)</f>
        <v>1609.3842702910001</v>
      </c>
      <c r="U15" s="66">
        <f>VLOOKUP(MAX(A24:A29)-1,$A$24:$H$29,4,0)</f>
        <v>1856.055707814</v>
      </c>
      <c r="V15" s="189">
        <f t="shared" ref="V15:V32" si="0">IFERROR(T15/U15-1,0)</f>
        <v>-0.13290088033700309</v>
      </c>
    </row>
    <row r="16" spans="1:22" ht="15.75" x14ac:dyDescent="0.25">
      <c r="A16" s="68">
        <v>2023</v>
      </c>
      <c r="B16" s="66">
        <v>-1.1251455648889295</v>
      </c>
      <c r="C16" s="66">
        <v>-0.13682317855386628</v>
      </c>
      <c r="S16" t="s">
        <v>86</v>
      </c>
      <c r="T16" s="66">
        <f>VLOOKUP(MAX(A24:A29),$A$24:$H$29,5,0)</f>
        <v>850.02280246199996</v>
      </c>
      <c r="U16" s="66">
        <f>VLOOKUP(MAX(A24:A29)-1,$A$24:$H$29,5,0)</f>
        <v>841.16312689599999</v>
      </c>
      <c r="V16" s="189">
        <f t="shared" si="0"/>
        <v>1.0532648522877164E-2</v>
      </c>
    </row>
    <row r="17" spans="1:22" ht="15.75" x14ac:dyDescent="0.25">
      <c r="A17" s="68">
        <v>2024</v>
      </c>
      <c r="B17" s="66">
        <v>-0.27310360760199903</v>
      </c>
      <c r="C17" s="66">
        <v>0.41263708745384359</v>
      </c>
      <c r="S17" t="s">
        <v>87</v>
      </c>
      <c r="T17" s="66">
        <f>VLOOKUP(MAX(A24:A29),$A$24:$H$29,4,0)</f>
        <v>1609.3842702910001</v>
      </c>
      <c r="U17" s="66">
        <f>VLOOKUP(MAX(A24:A29)-1,$A$24:$H$29,4,0)</f>
        <v>1856.055707814</v>
      </c>
      <c r="V17" s="189">
        <f t="shared" si="0"/>
        <v>-0.13290088033700309</v>
      </c>
    </row>
    <row r="18" spans="1:22" ht="15.75" x14ac:dyDescent="0.25">
      <c r="S18" t="s">
        <v>11</v>
      </c>
      <c r="T18" s="66">
        <f>VLOOKUP(MAX(A24:A29),$A$24:$H$29,5,0)</f>
        <v>850.02280246199996</v>
      </c>
      <c r="U18" s="66">
        <f>VLOOKUP(MAX(A24:A29)-1,$A$24:$H$29,5,0)</f>
        <v>841.16312689599999</v>
      </c>
      <c r="V18" s="189">
        <f t="shared" si="0"/>
        <v>1.0532648522877164E-2</v>
      </c>
    </row>
    <row r="19" spans="1:22" ht="15.75" x14ac:dyDescent="0.25">
      <c r="S19" t="s">
        <v>88</v>
      </c>
      <c r="T19" s="66">
        <f>VLOOKUP(MAX(A24:A29),$A$24:$H$29,6,0)</f>
        <v>3961.1067707740003</v>
      </c>
      <c r="U19" s="66">
        <f>VLOOKUP(MAX(A24:A29)-1,$A$24:$H$29,6,0)</f>
        <v>3002.5904851089999</v>
      </c>
      <c r="V19" s="189">
        <f t="shared" si="0"/>
        <v>0.31922977522864038</v>
      </c>
    </row>
    <row r="20" spans="1:22" ht="15.75" x14ac:dyDescent="0.25">
      <c r="S20" t="s">
        <v>123</v>
      </c>
      <c r="T20" s="66">
        <f>VLOOKUP(MAX(A34:A39),$A$34:$H$39,2,0)</f>
        <v>24101.117096276001</v>
      </c>
      <c r="U20" s="66">
        <f>VLOOKUP(MAX(A34:A39)-1,$A$34:$H$39,2,0)</f>
        <v>21557.018341963998</v>
      </c>
      <c r="V20" s="190">
        <f t="shared" si="0"/>
        <v>0.11801719115113096</v>
      </c>
    </row>
    <row r="21" spans="1:22" ht="15.75" x14ac:dyDescent="0.25">
      <c r="A21" s="67" t="s">
        <v>67</v>
      </c>
      <c r="B21" t="s">
        <v>205</v>
      </c>
      <c r="S21" t="s">
        <v>89</v>
      </c>
      <c r="T21" s="66">
        <f>VLOOKUP(MAX(A34:A39),$A$34:$H$39,3,0)</f>
        <v>9996.6627411400023</v>
      </c>
      <c r="U21" s="66">
        <f>VLOOKUP(MAX(A34:A39)-1,$A$34:$H$39,3,0)</f>
        <v>9275.0172905240015</v>
      </c>
      <c r="V21" s="189">
        <f t="shared" si="0"/>
        <v>7.7805294374306389E-2</v>
      </c>
    </row>
    <row r="22" spans="1:22" ht="15.75" x14ac:dyDescent="0.25">
      <c r="S22" t="s">
        <v>90</v>
      </c>
      <c r="T22" s="66">
        <f>VLOOKUP(MAX(A34:A39),$A$34:$H$39,4,0)</f>
        <v>3295.3330641090001</v>
      </c>
      <c r="U22" s="66">
        <f>VLOOKUP(MAX(A34:A39)-1,$A$34:$H$39,4,0)</f>
        <v>2487.2277244419997</v>
      </c>
      <c r="V22" s="189">
        <f t="shared" si="0"/>
        <v>0.32490203117541072</v>
      </c>
    </row>
    <row r="23" spans="1:22" ht="15.75" x14ac:dyDescent="0.25">
      <c r="A23" s="67" t="s">
        <v>171</v>
      </c>
      <c r="B23" t="s">
        <v>94</v>
      </c>
      <c r="C23" t="s">
        <v>93</v>
      </c>
      <c r="D23" t="s">
        <v>106</v>
      </c>
      <c r="E23" t="s">
        <v>101</v>
      </c>
      <c r="F23" t="s">
        <v>107</v>
      </c>
      <c r="S23" t="s">
        <v>31</v>
      </c>
      <c r="T23" s="66">
        <f>VLOOKUP(MAX(A34:A39),$A$34:$H$39,5,0)</f>
        <v>2999.9648443079996</v>
      </c>
      <c r="U23" s="66">
        <f>VLOOKUP(MAX(A34:A39)-1,$A$34:$H$39,5,0)</f>
        <v>2401.2448001910002</v>
      </c>
      <c r="V23" s="189">
        <f t="shared" si="0"/>
        <v>0.24933736205045642</v>
      </c>
    </row>
    <row r="24" spans="1:22" ht="15.75" x14ac:dyDescent="0.25">
      <c r="A24" s="68">
        <v>2021</v>
      </c>
      <c r="B24" s="66">
        <v>17898.242257172002</v>
      </c>
      <c r="C24" s="66">
        <v>12510.374833122001</v>
      </c>
      <c r="D24" s="66">
        <v>1500.6057364850003</v>
      </c>
      <c r="E24" s="66">
        <v>980.60708088499996</v>
      </c>
      <c r="F24" s="66">
        <v>2906.6546066800001</v>
      </c>
      <c r="S24" t="s">
        <v>11</v>
      </c>
      <c r="T24" s="66">
        <f>VLOOKUP(MAX(A34:A39),$A$34:$H$39,6,0)</f>
        <v>2464.3371816889999</v>
      </c>
      <c r="U24" s="66">
        <f>VLOOKUP(MAX(A34:A39)-1,$A$34:$H$39,6,0)</f>
        <v>2336.5128978460002</v>
      </c>
      <c r="V24" s="189">
        <f t="shared" si="0"/>
        <v>5.4707287925026771E-2</v>
      </c>
    </row>
    <row r="25" spans="1:22" ht="15.75" x14ac:dyDescent="0.25">
      <c r="A25" s="68">
        <v>2022</v>
      </c>
      <c r="B25" s="66">
        <v>20297.562671591997</v>
      </c>
      <c r="C25" s="66">
        <v>14961.491519043</v>
      </c>
      <c r="D25" s="66">
        <v>1867.6250000280002</v>
      </c>
      <c r="E25" s="66">
        <v>674.12493190200007</v>
      </c>
      <c r="F25" s="66">
        <v>2794.3212206190001</v>
      </c>
      <c r="S25" t="s">
        <v>91</v>
      </c>
      <c r="T25" s="66">
        <f>VLOOKUP(MAX(A34:A39),$A$34:$H$39,7,0)</f>
        <v>4428.3459490670002</v>
      </c>
      <c r="U25" s="66">
        <f>VLOOKUP(MAX(A34:A39)-1,$A$34:$H$39,7,0)</f>
        <v>4300.271127338</v>
      </c>
      <c r="V25" s="189">
        <f t="shared" si="0"/>
        <v>2.9782964361198871E-2</v>
      </c>
    </row>
    <row r="26" spans="1:22" ht="15.75" x14ac:dyDescent="0.25">
      <c r="A26" s="68">
        <v>2023</v>
      </c>
      <c r="B26" s="66">
        <v>21128.621263538</v>
      </c>
      <c r="C26" s="66">
        <v>15428.811943719002</v>
      </c>
      <c r="D26" s="66">
        <v>1856.055707814</v>
      </c>
      <c r="E26" s="66">
        <v>841.16312689599999</v>
      </c>
      <c r="F26" s="66">
        <v>3002.5904851089999</v>
      </c>
      <c r="I26" s="169"/>
      <c r="S26" t="s">
        <v>39</v>
      </c>
      <c r="T26" s="66">
        <f>VLOOKUP(MAX(A34:A39),$A$34:$H$39,8,0)</f>
        <v>916.47331596300012</v>
      </c>
      <c r="U26" s="66">
        <f>VLOOKUP(MAX(A34:A39)-1,$A$34:$H$39,8,0)</f>
        <v>756.74450162300002</v>
      </c>
      <c r="V26" s="189">
        <f t="shared" si="0"/>
        <v>0.21107363713568783</v>
      </c>
    </row>
    <row r="27" spans="1:22" ht="15.75" x14ac:dyDescent="0.25">
      <c r="A27" s="68">
        <v>2024</v>
      </c>
      <c r="B27" s="66">
        <v>25479.433288959</v>
      </c>
      <c r="C27" s="66">
        <v>19058.919445432002</v>
      </c>
      <c r="D27" s="66">
        <v>1609.3842702910001</v>
      </c>
      <c r="E27" s="66">
        <v>850.02280246199996</v>
      </c>
      <c r="F27" s="66">
        <v>3961.1067707740003</v>
      </c>
      <c r="S27" t="s">
        <v>124</v>
      </c>
      <c r="T27" s="66">
        <f>VLOOKUP(MAX(A44:A49),$A$44:$F$49,2,0)</f>
        <v>2290.5539339890001</v>
      </c>
      <c r="U27" s="66">
        <f>VLOOKUP(MAX(A44:A49)-1,$A$44:$F$49,2,0)</f>
        <v>3094.4641640689997</v>
      </c>
      <c r="V27" s="190">
        <f t="shared" si="0"/>
        <v>-0.25978980122455675</v>
      </c>
    </row>
    <row r="28" spans="1:22" ht="15.75" x14ac:dyDescent="0.25">
      <c r="S28" t="s">
        <v>125</v>
      </c>
      <c r="T28" s="66">
        <f>VLOOKUP(MAX(A44:A49),$A$44:$F$49,3,0)</f>
        <v>308.53958512995217</v>
      </c>
      <c r="U28" s="65">
        <f>VLOOKUP(MAX(A44:A49)-1,$A$44:$F$49,3,0)</f>
        <v>427.93510133337537</v>
      </c>
      <c r="V28" s="189">
        <f t="shared" si="0"/>
        <v>-0.27900379247088269</v>
      </c>
    </row>
    <row r="29" spans="1:22" ht="15.75" x14ac:dyDescent="0.25">
      <c r="S29" t="s">
        <v>126</v>
      </c>
      <c r="T29" s="183">
        <f>VLOOKUP(MAX(A44:A49),$A$44:$F$49,4,0)/100</f>
        <v>6.857406950558427E-3</v>
      </c>
      <c r="U29" s="183">
        <f>VLOOKUP(MAX(A44:A49)-1,$A$44:$F$49,4,0)/100</f>
        <v>9.8832238633506323E-3</v>
      </c>
      <c r="V29" s="189">
        <f t="shared" si="0"/>
        <v>-0.30615687296254224</v>
      </c>
    </row>
    <row r="30" spans="1:22" ht="15.75" x14ac:dyDescent="0.25">
      <c r="S30" t="s">
        <v>127</v>
      </c>
      <c r="T30" s="183">
        <f>ABS(VLOOKUP(MAX(A54:A130),$A$54:$E$130,4,0))/100</f>
        <v>2.336946899808633E-2</v>
      </c>
      <c r="U30" s="183">
        <f>ABS(VLOOKUP(MAX(A54:A139)-1,$A$54:$E$139,4,0))/100</f>
        <v>2.665972513439931E-2</v>
      </c>
      <c r="V30" s="189">
        <f t="shared" si="0"/>
        <v>-0.12341673140761411</v>
      </c>
    </row>
    <row r="31" spans="1:22" ht="15.75" x14ac:dyDescent="0.25">
      <c r="A31" s="67" t="s">
        <v>67</v>
      </c>
      <c r="B31" t="s">
        <v>205</v>
      </c>
      <c r="S31" t="s">
        <v>128</v>
      </c>
      <c r="T31" s="66">
        <f>VLOOKUP(MAX(A44:A49),$A$44:$F$49,5,0)</f>
        <v>223.15137938510276</v>
      </c>
      <c r="U31" s="65">
        <f>VLOOKUP(MAX(A44:A49)-1,$A$44:$F$49,5,0)</f>
        <v>353.29340107510956</v>
      </c>
      <c r="V31" s="189">
        <f t="shared" si="0"/>
        <v>-0.36836810790682961</v>
      </c>
    </row>
    <row r="32" spans="1:22" ht="15.75" x14ac:dyDescent="0.25">
      <c r="S32" t="s">
        <v>129</v>
      </c>
      <c r="T32" s="193">
        <f>VLOOKUP(MAX(A44:A49),$A$44:$F$49,6,0)</f>
        <v>85.388205744849387</v>
      </c>
      <c r="U32" s="66">
        <f>VLOOKUP(MAX(A44:A49)-1,$A$44:$F$49,6,0)</f>
        <v>74.6417002582658</v>
      </c>
      <c r="V32" s="189">
        <f t="shared" si="0"/>
        <v>0.14397455376016199</v>
      </c>
    </row>
    <row r="33" spans="1:22" x14ac:dyDescent="0.25">
      <c r="A33" s="67" t="s">
        <v>171</v>
      </c>
      <c r="B33" t="s">
        <v>108</v>
      </c>
      <c r="C33" t="s">
        <v>109</v>
      </c>
      <c r="D33" t="s">
        <v>110</v>
      </c>
      <c r="E33" t="s">
        <v>100</v>
      </c>
      <c r="F33" t="s">
        <v>101</v>
      </c>
      <c r="G33" t="s">
        <v>111</v>
      </c>
      <c r="H33" t="s">
        <v>102</v>
      </c>
      <c r="S33" t="s">
        <v>130</v>
      </c>
      <c r="T33" s="185">
        <f>+T31/T28</f>
        <v>0.72325040331896084</v>
      </c>
      <c r="U33" s="185">
        <f>+U31/U28</f>
        <v>0.82557705590007791</v>
      </c>
      <c r="V33" s="191"/>
    </row>
    <row r="34" spans="1:22" x14ac:dyDescent="0.25">
      <c r="A34" s="68">
        <v>2021</v>
      </c>
      <c r="B34" s="66">
        <v>17039.199261566002</v>
      </c>
      <c r="C34" s="66">
        <v>8079.1497775629996</v>
      </c>
      <c r="D34" s="66">
        <v>1829.6474087869999</v>
      </c>
      <c r="E34" s="66">
        <v>1399.0847257980001</v>
      </c>
      <c r="F34" s="66">
        <v>2132.609144087</v>
      </c>
      <c r="G34" s="66">
        <v>3046.0329095810007</v>
      </c>
      <c r="H34" s="66">
        <v>552.67529575000003</v>
      </c>
      <c r="S34" t="s">
        <v>131</v>
      </c>
      <c r="T34" s="185">
        <f>+T32/T28</f>
        <v>0.2767495966810391</v>
      </c>
      <c r="U34" s="185">
        <f>+U32/U28</f>
        <v>0.17442294409992204</v>
      </c>
      <c r="V34" s="191"/>
    </row>
    <row r="35" spans="1:22" x14ac:dyDescent="0.25">
      <c r="A35" s="68">
        <v>2022</v>
      </c>
      <c r="B35" s="66">
        <v>18511.884216679999</v>
      </c>
      <c r="C35" s="66">
        <v>8617.9038123690007</v>
      </c>
      <c r="D35" s="66">
        <v>1910.8724519260002</v>
      </c>
      <c r="E35" s="66">
        <v>1635.4984099369999</v>
      </c>
      <c r="F35" s="66">
        <v>2093.2134264599999</v>
      </c>
      <c r="G35" s="66">
        <v>3517.469096839</v>
      </c>
      <c r="H35" s="66">
        <v>736.9270191490001</v>
      </c>
    </row>
    <row r="36" spans="1:22" x14ac:dyDescent="0.25">
      <c r="A36" s="68">
        <v>2023</v>
      </c>
      <c r="B36" s="66">
        <v>21557.018341963998</v>
      </c>
      <c r="C36" s="66">
        <v>9275.0172905240015</v>
      </c>
      <c r="D36" s="66">
        <v>2487.2277244419997</v>
      </c>
      <c r="E36" s="66">
        <v>2401.2448001910002</v>
      </c>
      <c r="F36" s="66">
        <v>2336.5128978460002</v>
      </c>
      <c r="G36" s="66">
        <v>4300.271127338</v>
      </c>
      <c r="H36" s="66">
        <v>756.74450162300002</v>
      </c>
    </row>
    <row r="37" spans="1:22" ht="15.75" x14ac:dyDescent="0.25">
      <c r="A37" s="68">
        <v>2024</v>
      </c>
      <c r="B37" s="66">
        <v>24101.117096276001</v>
      </c>
      <c r="C37" s="66">
        <v>9996.6627411400023</v>
      </c>
      <c r="D37" s="66">
        <v>3295.3330641090001</v>
      </c>
      <c r="E37" s="66">
        <v>2999.9648443079996</v>
      </c>
      <c r="F37" s="66">
        <v>2464.3371816889999</v>
      </c>
      <c r="G37" s="66">
        <v>4428.3459490670002</v>
      </c>
      <c r="H37" s="66">
        <v>916.47331596300012</v>
      </c>
      <c r="S37" t="s">
        <v>203</v>
      </c>
      <c r="T37" s="227">
        <f>VLOOKUP(MAX(F140:F200),$F$140:$H$200,3,0)</f>
        <v>7460.5252902419998</v>
      </c>
      <c r="U37" s="227">
        <f>VLOOKUP(MAX(F140:F200)-1,$F$140:$H$200,3,0)</f>
        <v>8009.0863417629989</v>
      </c>
      <c r="V37" s="189">
        <f>T37/U37-1</f>
        <v>-6.8492338340835901E-2</v>
      </c>
    </row>
    <row r="38" spans="1:22" ht="15.75" x14ac:dyDescent="0.25">
      <c r="S38" t="s">
        <v>204</v>
      </c>
      <c r="T38" s="222">
        <f>T37*1000/Aux!$I$24</f>
        <v>1244.457929981985</v>
      </c>
      <c r="U38" s="222">
        <f>U37*1000/Aux!$I$24</f>
        <v>1335.9610244809005</v>
      </c>
      <c r="V38" s="190">
        <f>T38/U38-1</f>
        <v>-6.849233834083579E-2</v>
      </c>
    </row>
    <row r="39" spans="1:22" ht="15.75" x14ac:dyDescent="0.25">
      <c r="S39" t="s">
        <v>207</v>
      </c>
      <c r="T39" s="222">
        <f>VLOOKUP(MAX(A140:A179),$A$140:$C$179,3,0)</f>
        <v>781.1352531861055</v>
      </c>
      <c r="U39" s="222">
        <f>VLOOKUP(MAX(A140:A179)-1,$A$140:$C$179,3,0)</f>
        <v>788.64383952377477</v>
      </c>
      <c r="V39" s="190">
        <f t="shared" ref="V39" si="1">IFERROR(T39/U39-1,0)</f>
        <v>-9.5208837771475485E-3</v>
      </c>
    </row>
    <row r="41" spans="1:22" x14ac:dyDescent="0.25">
      <c r="A41" s="67" t="s">
        <v>67</v>
      </c>
      <c r="B41" t="s">
        <v>205</v>
      </c>
      <c r="T41" s="226">
        <f>T38-T39</f>
        <v>463.32267679587949</v>
      </c>
      <c r="U41" s="226">
        <f>U38-U39</f>
        <v>547.31718495712573</v>
      </c>
    </row>
    <row r="43" spans="1:22" ht="30" x14ac:dyDescent="0.25">
      <c r="A43" s="67" t="s">
        <v>171</v>
      </c>
      <c r="B43" t="s">
        <v>112</v>
      </c>
      <c r="C43" t="s">
        <v>132</v>
      </c>
      <c r="D43" s="71" t="s">
        <v>113</v>
      </c>
      <c r="E43" t="s">
        <v>114</v>
      </c>
      <c r="F43" t="s">
        <v>115</v>
      </c>
      <c r="T43" s="70">
        <f>T39/T38</f>
        <v>0.62769116927674151</v>
      </c>
    </row>
    <row r="44" spans="1:22" x14ac:dyDescent="0.25">
      <c r="A44" s="68">
        <v>2021</v>
      </c>
      <c r="B44" s="66">
        <v>2779.5344675849997</v>
      </c>
      <c r="C44" s="65">
        <v>418.27930466781777</v>
      </c>
      <c r="D44" s="66">
        <v>1.0270459490288346</v>
      </c>
      <c r="E44" s="65">
        <v>336.28539218084723</v>
      </c>
      <c r="F44" s="65">
        <v>81.99391248697053</v>
      </c>
      <c r="T44" s="70">
        <f>T41/T38</f>
        <v>0.37230883072325849</v>
      </c>
    </row>
    <row r="45" spans="1:22" x14ac:dyDescent="0.25">
      <c r="A45" s="68">
        <v>2022</v>
      </c>
      <c r="B45" s="66">
        <v>3464.7501515829726</v>
      </c>
      <c r="C45" s="65">
        <v>501.62303863411626</v>
      </c>
      <c r="D45" s="66">
        <v>1.1827233756791335</v>
      </c>
      <c r="E45" s="65">
        <v>394.31015620334932</v>
      </c>
      <c r="F45" s="65">
        <v>107.31288243076695</v>
      </c>
    </row>
    <row r="46" spans="1:22" x14ac:dyDescent="0.25">
      <c r="A46" s="68">
        <v>2023</v>
      </c>
      <c r="B46" s="66">
        <v>3094.4641640689997</v>
      </c>
      <c r="C46" s="65">
        <v>427.93510133337537</v>
      </c>
      <c r="D46" s="66">
        <v>0.98832238633506331</v>
      </c>
      <c r="E46" s="65">
        <v>353.29340107510956</v>
      </c>
      <c r="F46" s="65">
        <v>74.6417002582658</v>
      </c>
      <c r="I46" s="169"/>
    </row>
    <row r="47" spans="1:22" x14ac:dyDescent="0.25">
      <c r="A47" s="68">
        <v>2024</v>
      </c>
      <c r="B47" s="66">
        <v>2290.5539339890001</v>
      </c>
      <c r="C47" s="65">
        <v>308.53958512995217</v>
      </c>
      <c r="D47" s="66">
        <v>0.68574069505584268</v>
      </c>
      <c r="E47" s="65">
        <v>223.15137938510276</v>
      </c>
      <c r="F47" s="65">
        <v>85.388205744849387</v>
      </c>
      <c r="J47" s="169"/>
    </row>
    <row r="51" spans="1:17" x14ac:dyDescent="0.25">
      <c r="A51" s="67" t="s">
        <v>67</v>
      </c>
      <c r="B51" t="s">
        <v>205</v>
      </c>
      <c r="G51" s="67" t="s">
        <v>67</v>
      </c>
      <c r="H51" t="s">
        <v>205</v>
      </c>
    </row>
    <row r="52" spans="1:17" x14ac:dyDescent="0.25">
      <c r="M52" s="67" t="s">
        <v>67</v>
      </c>
      <c r="N52" t="s">
        <v>205</v>
      </c>
    </row>
    <row r="53" spans="1:17" ht="45" x14ac:dyDescent="0.25">
      <c r="A53" s="67" t="s">
        <v>68</v>
      </c>
      <c r="B53" s="67" t="s">
        <v>95</v>
      </c>
      <c r="C53" s="71" t="s">
        <v>116</v>
      </c>
      <c r="D53" s="71" t="s">
        <v>117</v>
      </c>
      <c r="E53" s="71" t="s">
        <v>118</v>
      </c>
      <c r="G53" s="67" t="s">
        <v>68</v>
      </c>
      <c r="H53" s="67" t="s">
        <v>95</v>
      </c>
      <c r="I53" t="s">
        <v>195</v>
      </c>
      <c r="J53" t="s">
        <v>193</v>
      </c>
    </row>
    <row r="54" spans="1:17" x14ac:dyDescent="0.25">
      <c r="A54">
        <v>2021</v>
      </c>
      <c r="B54" s="69">
        <v>6</v>
      </c>
      <c r="C54" s="66">
        <v>-0.98404871120089521</v>
      </c>
      <c r="D54" s="66">
        <v>3.24096536937112</v>
      </c>
      <c r="E54" s="66">
        <v>-4.2250140805720156</v>
      </c>
      <c r="G54">
        <v>2021</v>
      </c>
      <c r="H54" s="69">
        <v>6</v>
      </c>
      <c r="I54" s="66">
        <v>-326.23454422619477</v>
      </c>
      <c r="J54" s="66">
        <v>-1507.4998144580104</v>
      </c>
      <c r="M54" s="67" t="s">
        <v>68</v>
      </c>
      <c r="N54" s="67" t="s">
        <v>95</v>
      </c>
      <c r="O54" t="s">
        <v>172</v>
      </c>
      <c r="P54" t="s">
        <v>173</v>
      </c>
      <c r="Q54" t="s">
        <v>105</v>
      </c>
    </row>
    <row r="55" spans="1:17" x14ac:dyDescent="0.25">
      <c r="A55">
        <v>2021</v>
      </c>
      <c r="B55" s="69">
        <v>5</v>
      </c>
      <c r="C55" s="66">
        <v>-1.1323181563350462</v>
      </c>
      <c r="D55" s="66">
        <v>3.2825424134534669</v>
      </c>
      <c r="E55" s="66">
        <v>-4.4148605697885133</v>
      </c>
      <c r="G55">
        <v>2021</v>
      </c>
      <c r="H55" s="69">
        <v>5</v>
      </c>
      <c r="I55" s="66">
        <v>-381.82423380740869</v>
      </c>
      <c r="J55" s="66">
        <v>-1568.2411732513372</v>
      </c>
      <c r="M55">
        <v>2021</v>
      </c>
      <c r="N55" s="69">
        <v>6</v>
      </c>
      <c r="O55" s="66">
        <v>5.8764962857620028E-2</v>
      </c>
      <c r="P55" s="66">
        <v>0.22268886267905927</v>
      </c>
      <c r="Q55" s="66">
        <v>-0.16392389982143926</v>
      </c>
    </row>
    <row r="56" spans="1:17" x14ac:dyDescent="0.25">
      <c r="A56">
        <v>2021</v>
      </c>
      <c r="B56" s="69">
        <v>4</v>
      </c>
      <c r="C56" s="66">
        <v>-1.5190317340745823</v>
      </c>
      <c r="D56" s="66">
        <v>3.3394695921484243</v>
      </c>
      <c r="E56" s="66">
        <v>-4.8585013262230063</v>
      </c>
      <c r="G56">
        <v>2021</v>
      </c>
      <c r="H56" s="69">
        <v>4</v>
      </c>
      <c r="I56" s="66">
        <v>-526.87735616174552</v>
      </c>
      <c r="J56" s="66">
        <v>-1727.6071330393333</v>
      </c>
      <c r="M56">
        <v>2021</v>
      </c>
      <c r="N56" s="69">
        <v>5</v>
      </c>
      <c r="O56" s="66">
        <v>0.10971609088774859</v>
      </c>
      <c r="P56" s="66">
        <v>0.16527921650776339</v>
      </c>
      <c r="Q56" s="66">
        <v>-5.5563125620014822E-2</v>
      </c>
    </row>
    <row r="57" spans="1:17" x14ac:dyDescent="0.25">
      <c r="A57">
        <v>2021</v>
      </c>
      <c r="B57" s="69">
        <v>3</v>
      </c>
      <c r="C57" s="66">
        <v>-2.2757067387487586</v>
      </c>
      <c r="D57" s="66">
        <v>3.388681978254926</v>
      </c>
      <c r="E57" s="66">
        <v>-5.6643887170036837</v>
      </c>
      <c r="G57">
        <v>2021</v>
      </c>
      <c r="H57" s="69">
        <v>3</v>
      </c>
      <c r="I57" s="66">
        <v>-807.53736374598134</v>
      </c>
      <c r="J57" s="66">
        <v>-2015.0648164228842</v>
      </c>
      <c r="M57">
        <v>2021</v>
      </c>
      <c r="N57" s="69">
        <v>4</v>
      </c>
      <c r="O57" s="66">
        <v>3.3717609715727154E-2</v>
      </c>
      <c r="P57" s="66">
        <v>0.21139847352624791</v>
      </c>
      <c r="Q57" s="66">
        <v>-0.17768086381052078</v>
      </c>
    </row>
    <row r="58" spans="1:17" x14ac:dyDescent="0.25">
      <c r="A58">
        <v>2021</v>
      </c>
      <c r="B58" s="69">
        <v>2</v>
      </c>
      <c r="C58" s="66">
        <v>-2.2796600260864821</v>
      </c>
      <c r="D58" s="66">
        <v>3.6387685894982349</v>
      </c>
      <c r="E58" s="66">
        <v>-5.918428615584717</v>
      </c>
      <c r="G58">
        <v>2021</v>
      </c>
      <c r="H58" s="69">
        <v>2</v>
      </c>
      <c r="I58" s="66">
        <v>-799.02795861134098</v>
      </c>
      <c r="J58" s="66">
        <v>-2087.8332894796749</v>
      </c>
      <c r="M58">
        <v>2021</v>
      </c>
      <c r="N58" s="69">
        <v>3</v>
      </c>
      <c r="O58" s="66">
        <v>-0.20296140640904467</v>
      </c>
      <c r="P58" s="66">
        <v>0.20299257096425588</v>
      </c>
      <c r="Q58" s="66">
        <v>-0.40595397737330058</v>
      </c>
    </row>
    <row r="59" spans="1:17" x14ac:dyDescent="0.25">
      <c r="A59">
        <v>2021</v>
      </c>
      <c r="B59" s="69">
        <v>1</v>
      </c>
      <c r="C59" s="66">
        <v>-2.2452141807758346</v>
      </c>
      <c r="D59" s="66">
        <v>3.6813365822153297</v>
      </c>
      <c r="E59" s="66">
        <v>-5.9265507629911642</v>
      </c>
      <c r="G59">
        <v>2021</v>
      </c>
      <c r="H59" s="69">
        <v>1</v>
      </c>
      <c r="I59" s="66">
        <v>-786.51124431854475</v>
      </c>
      <c r="J59" s="66">
        <v>-2087.6874145614274</v>
      </c>
      <c r="M59">
        <v>2021</v>
      </c>
      <c r="N59" s="69">
        <v>2</v>
      </c>
      <c r="O59" s="66">
        <v>4.4847703412539989E-3</v>
      </c>
      <c r="P59" s="66">
        <v>9.4917217302481857E-2</v>
      </c>
      <c r="Q59" s="66">
        <v>-9.0432446961227861E-2</v>
      </c>
    </row>
    <row r="60" spans="1:17" x14ac:dyDescent="0.25">
      <c r="A60">
        <v>2022</v>
      </c>
      <c r="B60" s="69">
        <v>6</v>
      </c>
      <c r="C60" s="66">
        <v>-0.42815907212722759</v>
      </c>
      <c r="D60" s="66">
        <v>3.0663257534558714</v>
      </c>
      <c r="E60" s="66">
        <v>-3.4944848255830987</v>
      </c>
      <c r="G60">
        <v>2022</v>
      </c>
      <c r="H60" s="69">
        <v>6</v>
      </c>
      <c r="I60" s="66">
        <v>-150.33814591519484</v>
      </c>
      <c r="J60" s="66">
        <v>-1394.8798770879039</v>
      </c>
      <c r="M60">
        <v>2021</v>
      </c>
      <c r="N60" s="69">
        <v>1</v>
      </c>
      <c r="O60" s="66">
        <v>0.31369682060727627</v>
      </c>
      <c r="P60" s="66">
        <v>0.12976960804902637</v>
      </c>
      <c r="Q60" s="66">
        <v>0.18392721255824993</v>
      </c>
    </row>
    <row r="61" spans="1:17" x14ac:dyDescent="0.25">
      <c r="A61">
        <v>2022</v>
      </c>
      <c r="B61" s="69">
        <v>5</v>
      </c>
      <c r="C61" s="66">
        <v>-0.37883976814855425</v>
      </c>
      <c r="D61" s="66">
        <v>3.0345007580169532</v>
      </c>
      <c r="E61" s="66">
        <v>-3.4133405261655079</v>
      </c>
      <c r="G61">
        <v>2022</v>
      </c>
      <c r="H61" s="69">
        <v>5</v>
      </c>
      <c r="I61" s="66">
        <v>-130.79255028950266</v>
      </c>
      <c r="J61" s="66">
        <v>-1355.9750663708678</v>
      </c>
      <c r="M61">
        <v>2022</v>
      </c>
      <c r="N61" s="69">
        <v>6</v>
      </c>
      <c r="O61" s="66">
        <v>9.4456588789467756E-3</v>
      </c>
      <c r="P61" s="66">
        <v>0.25451385811797683</v>
      </c>
      <c r="Q61" s="66">
        <v>-0.24506819923903012</v>
      </c>
    </row>
    <row r="62" spans="1:17" x14ac:dyDescent="0.25">
      <c r="A62">
        <v>2022</v>
      </c>
      <c r="B62" s="69">
        <v>4</v>
      </c>
      <c r="C62" s="66">
        <v>-0.6250164517986545</v>
      </c>
      <c r="D62" s="66">
        <v>3.047477203276892</v>
      </c>
      <c r="E62" s="66">
        <v>-3.6724936550755474</v>
      </c>
      <c r="G62">
        <v>2022</v>
      </c>
      <c r="H62" s="69">
        <v>4</v>
      </c>
      <c r="I62" s="66">
        <v>-238.72818434647192</v>
      </c>
      <c r="J62" s="66">
        <v>-1465.3922928739375</v>
      </c>
      <c r="M62">
        <v>2022</v>
      </c>
      <c r="N62" s="69">
        <v>5</v>
      </c>
      <c r="O62" s="66">
        <v>0.35589277453784884</v>
      </c>
      <c r="P62" s="66">
        <v>0.15230277124782468</v>
      </c>
      <c r="Q62" s="66">
        <v>0.20359000329002422</v>
      </c>
    </row>
    <row r="63" spans="1:17" x14ac:dyDescent="0.25">
      <c r="A63">
        <v>2022</v>
      </c>
      <c r="B63" s="69">
        <v>3</v>
      </c>
      <c r="C63" s="66">
        <v>-0.85026253902021987</v>
      </c>
      <c r="D63" s="66">
        <v>3.0419265904024613</v>
      </c>
      <c r="E63" s="66">
        <v>-3.892189129422682</v>
      </c>
      <c r="G63">
        <v>2022</v>
      </c>
      <c r="H63" s="69">
        <v>3</v>
      </c>
      <c r="I63" s="66">
        <v>-335.21103551015653</v>
      </c>
      <c r="J63" s="66">
        <v>-1558.3642810772137</v>
      </c>
      <c r="M63">
        <v>2022</v>
      </c>
      <c r="N63" s="69">
        <v>4</v>
      </c>
      <c r="O63" s="66">
        <v>0.25896369693729232</v>
      </c>
      <c r="P63" s="66">
        <v>0.21694908640067806</v>
      </c>
      <c r="Q63" s="66">
        <v>4.2014610536614254E-2</v>
      </c>
    </row>
    <row r="64" spans="1:17" x14ac:dyDescent="0.25">
      <c r="A64">
        <v>2022</v>
      </c>
      <c r="B64" s="69">
        <v>2</v>
      </c>
      <c r="C64" s="66">
        <v>-0.83436511810483194</v>
      </c>
      <c r="D64" s="66">
        <v>2.9777341716657286</v>
      </c>
      <c r="E64" s="66">
        <v>-3.8120992897705612</v>
      </c>
      <c r="G64">
        <v>2022</v>
      </c>
      <c r="H64" s="69">
        <v>2</v>
      </c>
      <c r="I64" s="66">
        <v>-327.12354264265701</v>
      </c>
      <c r="J64" s="66">
        <v>-1521.8702839373198</v>
      </c>
      <c r="M64">
        <v>2022</v>
      </c>
      <c r="N64" s="69">
        <v>3</v>
      </c>
      <c r="O64" s="66">
        <v>-0.21885882732443246</v>
      </c>
      <c r="P64" s="66">
        <v>0.26718498970098908</v>
      </c>
      <c r="Q64" s="66">
        <v>-0.4860438170254216</v>
      </c>
    </row>
    <row r="65" spans="1:17" x14ac:dyDescent="0.25">
      <c r="A65">
        <v>2022</v>
      </c>
      <c r="B65" s="69">
        <v>1</v>
      </c>
      <c r="C65" s="66">
        <v>-0.86763090916914043</v>
      </c>
      <c r="D65" s="66">
        <v>2.8322228675670016</v>
      </c>
      <c r="E65" s="66">
        <v>-3.699853776736143</v>
      </c>
      <c r="G65">
        <v>2022</v>
      </c>
      <c r="H65" s="69">
        <v>1</v>
      </c>
      <c r="I65" s="66">
        <v>-341.19344402078883</v>
      </c>
      <c r="J65" s="66">
        <v>-1473.0410415566998</v>
      </c>
      <c r="M65">
        <v>2022</v>
      </c>
      <c r="N65" s="69">
        <v>2</v>
      </c>
      <c r="O65" s="66">
        <v>3.7750561405562565E-2</v>
      </c>
      <c r="P65" s="66">
        <v>0.24042852140120863</v>
      </c>
      <c r="Q65" s="66">
        <v>-0.20267795999564603</v>
      </c>
    </row>
    <row r="66" spans="1:17" x14ac:dyDescent="0.25">
      <c r="A66">
        <v>2023</v>
      </c>
      <c r="B66" s="69">
        <v>6</v>
      </c>
      <c r="C66" s="66">
        <v>-0.81963063817236148</v>
      </c>
      <c r="D66" s="66">
        <v>2.665972513439931</v>
      </c>
      <c r="E66" s="66">
        <v>-3.4856031516122923</v>
      </c>
      <c r="G66">
        <v>2023</v>
      </c>
      <c r="H66" s="69">
        <v>6</v>
      </c>
      <c r="I66" s="66">
        <v>-333.75995523376588</v>
      </c>
      <c r="J66" s="66">
        <v>-1455.177102280602</v>
      </c>
      <c r="M66">
        <v>2022</v>
      </c>
      <c r="N66" s="69">
        <v>1</v>
      </c>
      <c r="O66" s="66">
        <v>0.16636340742350667</v>
      </c>
      <c r="P66" s="66">
        <v>5.1344148810456444E-2</v>
      </c>
      <c r="Q66" s="66">
        <v>0.11501925861305022</v>
      </c>
    </row>
    <row r="67" spans="1:17" x14ac:dyDescent="0.25">
      <c r="A67">
        <v>2023</v>
      </c>
      <c r="B67" s="69">
        <v>5</v>
      </c>
      <c r="C67" s="66">
        <v>-0.90243527794604161</v>
      </c>
      <c r="D67" s="66">
        <v>2.8143775450239974</v>
      </c>
      <c r="E67" s="66">
        <v>-3.7168128229700392</v>
      </c>
      <c r="G67">
        <v>2023</v>
      </c>
      <c r="H67" s="69">
        <v>5</v>
      </c>
      <c r="I67" s="66">
        <v>-369.55582741610658</v>
      </c>
      <c r="J67" s="66">
        <v>-1553.8752427743996</v>
      </c>
      <c r="M67">
        <v>2023</v>
      </c>
      <c r="N67" s="69">
        <v>6</v>
      </c>
      <c r="O67" s="66">
        <v>9.225029865262685E-2</v>
      </c>
      <c r="P67" s="66">
        <v>0.10610882653391049</v>
      </c>
      <c r="Q67" s="66">
        <v>-1.3858527881283623E-2</v>
      </c>
    </row>
    <row r="68" spans="1:17" x14ac:dyDescent="0.25">
      <c r="A68">
        <v>2023</v>
      </c>
      <c r="B68" s="69">
        <v>4</v>
      </c>
      <c r="C68" s="66">
        <v>-0.71129848489826808</v>
      </c>
      <c r="D68" s="66">
        <v>2.8505296263169253</v>
      </c>
      <c r="E68" s="66">
        <v>-3.5618281112151933</v>
      </c>
      <c r="G68">
        <v>2023</v>
      </c>
      <c r="H68" s="69">
        <v>4</v>
      </c>
      <c r="I68" s="66">
        <v>-288.98710879564743</v>
      </c>
      <c r="J68" s="66">
        <v>-1487.9577678089936</v>
      </c>
      <c r="M68">
        <v>2023</v>
      </c>
      <c r="N68" s="69">
        <v>5</v>
      </c>
      <c r="O68" s="66">
        <v>0.16475598149007517</v>
      </c>
      <c r="P68" s="66">
        <v>0.11615068995489666</v>
      </c>
      <c r="Q68" s="66">
        <v>4.8605291535178521E-2</v>
      </c>
    </row>
    <row r="69" spans="1:17" x14ac:dyDescent="0.25">
      <c r="A69">
        <v>2023</v>
      </c>
      <c r="B69" s="69">
        <v>3</v>
      </c>
      <c r="C69" s="66">
        <v>-0.41107793964732087</v>
      </c>
      <c r="D69" s="66">
        <v>2.7842138038870639</v>
      </c>
      <c r="E69" s="66">
        <v>-3.1952917435343848</v>
      </c>
      <c r="G69">
        <v>2023</v>
      </c>
      <c r="H69" s="69">
        <v>3</v>
      </c>
      <c r="I69" s="66">
        <v>-160.26152992475892</v>
      </c>
      <c r="J69" s="66">
        <v>-1328.3411021864779</v>
      </c>
      <c r="M69">
        <v>2023</v>
      </c>
      <c r="N69" s="69">
        <v>4</v>
      </c>
      <c r="O69" s="66">
        <v>-4.1256848313654705E-2</v>
      </c>
      <c r="P69" s="66">
        <v>0.28326490883053945</v>
      </c>
      <c r="Q69" s="66">
        <v>-0.32452175714419412</v>
      </c>
    </row>
    <row r="70" spans="1:17" x14ac:dyDescent="0.25">
      <c r="A70">
        <v>2023</v>
      </c>
      <c r="B70" s="69">
        <v>2</v>
      </c>
      <c r="C70" s="66">
        <v>-0.41588356695239592</v>
      </c>
      <c r="D70" s="66">
        <v>2.8546926673980866</v>
      </c>
      <c r="E70" s="66">
        <v>-3.2705762343504827</v>
      </c>
      <c r="G70">
        <v>2023</v>
      </c>
      <c r="H70" s="69">
        <v>2</v>
      </c>
      <c r="I70" s="66">
        <v>-159.05804132190755</v>
      </c>
      <c r="J70" s="66">
        <v>-1353.8257223770315</v>
      </c>
      <c r="M70">
        <v>2023</v>
      </c>
      <c r="N70" s="69">
        <v>3</v>
      </c>
      <c r="O70" s="66">
        <v>-0.21405320001935754</v>
      </c>
      <c r="P70" s="66">
        <v>0.19670612618996622</v>
      </c>
      <c r="Q70" s="66">
        <v>-0.41075932620932376</v>
      </c>
    </row>
    <row r="71" spans="1:17" x14ac:dyDescent="0.25">
      <c r="A71">
        <v>2023</v>
      </c>
      <c r="B71" s="69">
        <v>1</v>
      </c>
      <c r="C71" s="66">
        <v>-0.22042196372655512</v>
      </c>
      <c r="D71" s="66">
        <v>2.9240989915146436</v>
      </c>
      <c r="E71" s="66">
        <v>-3.1445209552411986</v>
      </c>
      <c r="G71">
        <v>2023</v>
      </c>
      <c r="H71" s="69">
        <v>1</v>
      </c>
      <c r="I71" s="66">
        <v>-75.465664395214375</v>
      </c>
      <c r="J71" s="66">
        <v>-1297.9078327220973</v>
      </c>
      <c r="M71">
        <v>2023</v>
      </c>
      <c r="N71" s="69">
        <v>2</v>
      </c>
      <c r="O71" s="66">
        <v>-0.15771104182027826</v>
      </c>
      <c r="P71" s="66">
        <v>0.17102219728465204</v>
      </c>
      <c r="Q71" s="66">
        <v>-0.3287332391049303</v>
      </c>
    </row>
    <row r="72" spans="1:17" x14ac:dyDescent="0.25">
      <c r="A72">
        <v>2024</v>
      </c>
      <c r="B72" s="69">
        <v>6</v>
      </c>
      <c r="C72" s="66">
        <v>-0.9080852863349963</v>
      </c>
      <c r="D72" s="66">
        <v>2.3369468998086331</v>
      </c>
      <c r="E72" s="66">
        <v>-3.2450321861436291</v>
      </c>
      <c r="G72">
        <v>2024</v>
      </c>
      <c r="H72" s="69">
        <v>6</v>
      </c>
      <c r="I72" s="66">
        <v>-382.33169247044259</v>
      </c>
      <c r="J72" s="66">
        <v>-1394.6707382864249</v>
      </c>
      <c r="M72">
        <v>2023</v>
      </c>
      <c r="N72" s="69">
        <v>1</v>
      </c>
      <c r="O72" s="66">
        <v>1.9191631456722234E-2</v>
      </c>
      <c r="P72" s="66">
        <v>0.11506963754109845</v>
      </c>
      <c r="Q72" s="66">
        <v>-9.5878006084376216E-2</v>
      </c>
    </row>
    <row r="73" spans="1:17" x14ac:dyDescent="0.25">
      <c r="A73">
        <v>2024</v>
      </c>
      <c r="B73" s="69">
        <v>5</v>
      </c>
      <c r="C73" s="66">
        <v>-0.9352132945535605</v>
      </c>
      <c r="D73" s="66">
        <v>2.2997346559788063</v>
      </c>
      <c r="E73" s="66">
        <v>-3.2349479505323671</v>
      </c>
      <c r="G73">
        <v>2024</v>
      </c>
      <c r="H73" s="69">
        <v>5</v>
      </c>
      <c r="I73" s="66">
        <v>-395.43377333538172</v>
      </c>
      <c r="J73" s="66">
        <v>-1390.0380976051829</v>
      </c>
      <c r="M73">
        <v>2024</v>
      </c>
      <c r="N73" s="69">
        <v>6</v>
      </c>
      <c r="O73" s="66">
        <v>0.11937830687119118</v>
      </c>
      <c r="P73" s="66">
        <v>0.14332107036373717</v>
      </c>
      <c r="Q73" s="66">
        <v>-2.3942763492546013E-2</v>
      </c>
    </row>
    <row r="74" spans="1:17" x14ac:dyDescent="0.25">
      <c r="A74">
        <v>2024</v>
      </c>
      <c r="B74" s="69">
        <v>4</v>
      </c>
      <c r="C74" s="66">
        <v>-1.1132404271093705</v>
      </c>
      <c r="D74" s="66">
        <v>2.2637758632429064</v>
      </c>
      <c r="E74" s="66">
        <v>-3.3770162903522767</v>
      </c>
      <c r="G74">
        <v>2024</v>
      </c>
      <c r="H74" s="69">
        <v>4</v>
      </c>
      <c r="I74" s="66">
        <v>-476.3871400632197</v>
      </c>
      <c r="J74" s="66">
        <v>-1453.7653154781431</v>
      </c>
      <c r="M74">
        <v>2024</v>
      </c>
      <c r="N74" s="69">
        <v>5</v>
      </c>
      <c r="O74" s="66">
        <v>0.3427831140458848</v>
      </c>
      <c r="P74" s="66">
        <v>0.15210948269079677</v>
      </c>
      <c r="Q74" s="66">
        <v>0.19067363135508802</v>
      </c>
    </row>
    <row r="75" spans="1:17" x14ac:dyDescent="0.25">
      <c r="A75">
        <v>2024</v>
      </c>
      <c r="B75" s="69">
        <v>3</v>
      </c>
      <c r="C75" s="66">
        <v>-1.4908779758603998</v>
      </c>
      <c r="D75" s="66">
        <v>2.3635402626274096</v>
      </c>
      <c r="E75" s="66">
        <v>-3.8544182384878094</v>
      </c>
      <c r="G75">
        <v>2024</v>
      </c>
      <c r="H75" s="69">
        <v>3</v>
      </c>
      <c r="I75" s="66">
        <v>-646.12271358222824</v>
      </c>
      <c r="J75" s="66">
        <v>-1664.3768342984815</v>
      </c>
      <c r="M75">
        <v>2024</v>
      </c>
      <c r="N75" s="69">
        <v>4</v>
      </c>
      <c r="O75" s="66">
        <v>0.33638070043737461</v>
      </c>
      <c r="P75" s="66">
        <v>0.1835005094460358</v>
      </c>
      <c r="Q75" s="66">
        <v>0.15288019099133884</v>
      </c>
    </row>
    <row r="76" spans="1:17" x14ac:dyDescent="0.25">
      <c r="A76">
        <v>2024</v>
      </c>
      <c r="B76" s="69">
        <v>2</v>
      </c>
      <c r="C76" s="66">
        <v>-1.1960544411337395</v>
      </c>
      <c r="D76" s="66">
        <v>2.4198583700800231</v>
      </c>
      <c r="E76" s="66">
        <v>-3.6159128112137626</v>
      </c>
      <c r="G76">
        <v>2024</v>
      </c>
      <c r="H76" s="69">
        <v>2</v>
      </c>
      <c r="I76" s="66">
        <v>-507.11785938269333</v>
      </c>
      <c r="J76" s="66">
        <v>-1547.0116491995877</v>
      </c>
      <c r="M76">
        <v>2024</v>
      </c>
      <c r="N76" s="69">
        <v>3</v>
      </c>
      <c r="O76" s="66">
        <v>-0.50887673474601791</v>
      </c>
      <c r="P76" s="66">
        <v>0.14038801873735282</v>
      </c>
      <c r="Q76" s="66">
        <v>-0.64926475348337076</v>
      </c>
    </row>
    <row r="77" spans="1:17" x14ac:dyDescent="0.25">
      <c r="A77">
        <v>2024</v>
      </c>
      <c r="B77" s="69">
        <v>1</v>
      </c>
      <c r="C77" s="66">
        <v>-1.1766453092337446</v>
      </c>
      <c r="D77" s="66">
        <v>2.5355484487944859</v>
      </c>
      <c r="E77" s="66">
        <v>-3.7121937580282305</v>
      </c>
      <c r="G77">
        <v>2024</v>
      </c>
      <c r="H77" s="69">
        <v>1</v>
      </c>
      <c r="I77" s="66">
        <v>-493.62378270876468</v>
      </c>
      <c r="J77" s="66">
        <v>-1581.5799322938935</v>
      </c>
      <c r="M77">
        <v>2024</v>
      </c>
      <c r="N77" s="69">
        <v>2</v>
      </c>
      <c r="O77" s="66">
        <v>-0.17712017372027311</v>
      </c>
      <c r="P77" s="66">
        <v>5.5332118570189152E-2</v>
      </c>
      <c r="Q77" s="66">
        <v>-0.23245229229046227</v>
      </c>
    </row>
    <row r="78" spans="1:17" x14ac:dyDescent="0.25">
      <c r="M78">
        <v>2024</v>
      </c>
      <c r="N78" s="69">
        <v>1</v>
      </c>
      <c r="O78" s="66">
        <v>0.30009187456568404</v>
      </c>
      <c r="P78" s="66">
        <v>1.1089495247730945E-2</v>
      </c>
      <c r="Q78" s="66">
        <v>0.28900237931795314</v>
      </c>
    </row>
    <row r="137" spans="1:22" x14ac:dyDescent="0.25">
      <c r="A137" s="67" t="s">
        <v>67</v>
      </c>
      <c r="B137" t="s">
        <v>205</v>
      </c>
      <c r="F137" s="67" t="s">
        <v>67</v>
      </c>
      <c r="G137" t="s">
        <v>205</v>
      </c>
    </row>
    <row r="139" spans="1:22" x14ac:dyDescent="0.25">
      <c r="A139" s="67" t="s">
        <v>68</v>
      </c>
      <c r="B139" s="67" t="s">
        <v>95</v>
      </c>
      <c r="C139" t="s">
        <v>206</v>
      </c>
      <c r="F139" s="67" t="s">
        <v>68</v>
      </c>
      <c r="G139" s="67" t="s">
        <v>95</v>
      </c>
      <c r="H139" t="s">
        <v>103</v>
      </c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</row>
    <row r="140" spans="1:22" x14ac:dyDescent="0.25">
      <c r="A140">
        <v>2021</v>
      </c>
      <c r="B140" s="69">
        <v>6</v>
      </c>
      <c r="C140" s="66">
        <v>923.21682157713531</v>
      </c>
      <c r="F140">
        <v>2021</v>
      </c>
      <c r="G140" s="69">
        <v>6</v>
      </c>
      <c r="H140" s="66">
        <v>8091.0532406115981</v>
      </c>
    </row>
    <row r="141" spans="1:22" x14ac:dyDescent="0.25">
      <c r="A141">
        <v>2021</v>
      </c>
      <c r="B141" s="69">
        <v>5</v>
      </c>
      <c r="C141" s="66">
        <v>936.44726461840617</v>
      </c>
      <c r="F141">
        <v>2021</v>
      </c>
      <c r="G141" s="69">
        <v>5</v>
      </c>
      <c r="H141" s="66">
        <v>8122.3945286485978</v>
      </c>
    </row>
    <row r="142" spans="1:22" x14ac:dyDescent="0.25">
      <c r="A142">
        <v>2021</v>
      </c>
      <c r="B142" s="69">
        <v>4</v>
      </c>
      <c r="C142" s="66">
        <v>958.70660515170403</v>
      </c>
      <c r="F142">
        <v>2021</v>
      </c>
      <c r="G142" s="69">
        <v>4</v>
      </c>
      <c r="H142" s="66">
        <v>8208.1988158235963</v>
      </c>
    </row>
    <row r="143" spans="1:22" x14ac:dyDescent="0.25">
      <c r="A143">
        <v>2021</v>
      </c>
      <c r="B143" s="69">
        <v>3</v>
      </c>
      <c r="C143" s="66">
        <v>974.82052520880688</v>
      </c>
      <c r="F143">
        <v>2021</v>
      </c>
      <c r="G143" s="69">
        <v>3</v>
      </c>
      <c r="H143" s="66">
        <v>8261.3267275145972</v>
      </c>
    </row>
    <row r="144" spans="1:22" x14ac:dyDescent="0.25">
      <c r="A144">
        <v>2021</v>
      </c>
      <c r="B144" s="69">
        <v>2</v>
      </c>
      <c r="C144" s="66">
        <v>1053.1322847108793</v>
      </c>
      <c r="F144">
        <v>2021</v>
      </c>
      <c r="G144" s="69">
        <v>2</v>
      </c>
      <c r="H144" s="66">
        <v>8798.9637149388673</v>
      </c>
    </row>
    <row r="145" spans="1:8" x14ac:dyDescent="0.25">
      <c r="A145">
        <v>2021</v>
      </c>
      <c r="B145" s="69">
        <v>1</v>
      </c>
      <c r="C145" s="66">
        <v>1059.6970639411622</v>
      </c>
      <c r="F145">
        <v>2021</v>
      </c>
      <c r="G145" s="69">
        <v>1</v>
      </c>
      <c r="H145" s="66">
        <v>8871.9328203418663</v>
      </c>
    </row>
    <row r="146" spans="1:8" x14ac:dyDescent="0.25">
      <c r="A146">
        <v>2022</v>
      </c>
      <c r="B146" s="69">
        <v>6</v>
      </c>
      <c r="C146" s="66">
        <v>951.78848370493279</v>
      </c>
      <c r="F146">
        <v>2022</v>
      </c>
      <c r="G146" s="69">
        <v>6</v>
      </c>
      <c r="H146" s="66">
        <v>8562.416655409972</v>
      </c>
    </row>
    <row r="147" spans="1:8" x14ac:dyDescent="0.25">
      <c r="A147">
        <v>2022</v>
      </c>
      <c r="B147" s="69">
        <v>5</v>
      </c>
      <c r="C147" s="66">
        <v>942.53628598361308</v>
      </c>
      <c r="F147">
        <v>2022</v>
      </c>
      <c r="G147" s="69">
        <v>5</v>
      </c>
      <c r="H147" s="66">
        <v>8419.4980260049979</v>
      </c>
    </row>
    <row r="148" spans="1:8" x14ac:dyDescent="0.25">
      <c r="A148">
        <v>2022</v>
      </c>
      <c r="B148" s="69">
        <v>4</v>
      </c>
      <c r="C148" s="66">
        <v>945.25283935296432</v>
      </c>
      <c r="F148">
        <v>2022</v>
      </c>
      <c r="G148" s="69">
        <v>4</v>
      </c>
      <c r="H148" s="66">
        <v>8420.633531342999</v>
      </c>
    </row>
    <row r="149" spans="1:8" x14ac:dyDescent="0.25">
      <c r="A149">
        <v>2022</v>
      </c>
      <c r="B149" s="69">
        <v>3</v>
      </c>
      <c r="C149" s="66">
        <v>950.81820990499682</v>
      </c>
      <c r="F149">
        <v>2022</v>
      </c>
      <c r="G149" s="69">
        <v>3</v>
      </c>
      <c r="H149" s="66">
        <v>8357.2040744119986</v>
      </c>
    </row>
    <row r="150" spans="1:8" x14ac:dyDescent="0.25">
      <c r="A150">
        <v>2022</v>
      </c>
      <c r="B150" s="69">
        <v>2</v>
      </c>
      <c r="C150" s="66">
        <v>926.41725765913588</v>
      </c>
      <c r="F150">
        <v>2022</v>
      </c>
      <c r="G150" s="69">
        <v>2</v>
      </c>
      <c r="H150" s="66">
        <v>8123.8609302329996</v>
      </c>
    </row>
    <row r="151" spans="1:8" x14ac:dyDescent="0.25">
      <c r="A151">
        <v>2022</v>
      </c>
      <c r="B151" s="69">
        <v>1</v>
      </c>
      <c r="C151" s="66">
        <v>862.98822388852909</v>
      </c>
      <c r="F151">
        <v>2022</v>
      </c>
      <c r="G151" s="69">
        <v>1</v>
      </c>
      <c r="H151" s="66">
        <v>7676.4114603399994</v>
      </c>
    </row>
    <row r="152" spans="1:8" x14ac:dyDescent="0.25">
      <c r="A152">
        <v>2023</v>
      </c>
      <c r="B152" s="69">
        <v>6</v>
      </c>
      <c r="C152" s="66">
        <v>788.64383952377477</v>
      </c>
      <c r="F152">
        <v>2023</v>
      </c>
      <c r="G152" s="69">
        <v>6</v>
      </c>
      <c r="H152" s="66">
        <v>8009.0863417629989</v>
      </c>
    </row>
    <row r="153" spans="1:8" x14ac:dyDescent="0.25">
      <c r="A153">
        <v>2023</v>
      </c>
      <c r="B153" s="69">
        <v>5</v>
      </c>
      <c r="C153" s="66">
        <v>836.56633832215175</v>
      </c>
      <c r="F153">
        <v>2023</v>
      </c>
      <c r="G153" s="69">
        <v>5</v>
      </c>
      <c r="H153" s="66">
        <v>8422.4469063949728</v>
      </c>
    </row>
    <row r="154" spans="1:8" x14ac:dyDescent="0.25">
      <c r="A154">
        <v>2023</v>
      </c>
      <c r="B154" s="69">
        <v>4</v>
      </c>
      <c r="C154" s="66">
        <v>849.77867212354715</v>
      </c>
      <c r="F154">
        <v>2023</v>
      </c>
      <c r="G154" s="69">
        <v>4</v>
      </c>
      <c r="H154" s="66">
        <v>8504.9420276649726</v>
      </c>
    </row>
    <row r="155" spans="1:8" x14ac:dyDescent="0.25">
      <c r="A155">
        <v>2023</v>
      </c>
      <c r="B155" s="69">
        <v>3</v>
      </c>
      <c r="C155" s="66">
        <v>802.24414003294692</v>
      </c>
      <c r="F155">
        <v>2023</v>
      </c>
      <c r="G155" s="69">
        <v>3</v>
      </c>
      <c r="H155" s="66">
        <v>8253.577307148973</v>
      </c>
    </row>
    <row r="156" spans="1:8" x14ac:dyDescent="0.25">
      <c r="A156">
        <v>2023</v>
      </c>
      <c r="B156" s="69">
        <v>2</v>
      </c>
      <c r="C156" s="66">
        <v>826.45494089268846</v>
      </c>
      <c r="F156">
        <v>2023</v>
      </c>
      <c r="G156" s="69">
        <v>2</v>
      </c>
      <c r="H156" s="66">
        <v>8420.3949454869726</v>
      </c>
    </row>
    <row r="157" spans="1:8" x14ac:dyDescent="0.25">
      <c r="A157">
        <v>2023</v>
      </c>
      <c r="B157" s="69">
        <v>1</v>
      </c>
      <c r="C157" s="66">
        <v>855.27072588603892</v>
      </c>
      <c r="F157">
        <v>2023</v>
      </c>
      <c r="G157" s="69">
        <v>1</v>
      </c>
      <c r="H157" s="66">
        <v>8589.2474462449736</v>
      </c>
    </row>
    <row r="158" spans="1:8" x14ac:dyDescent="0.25">
      <c r="A158">
        <v>2024</v>
      </c>
      <c r="B158" s="69">
        <v>6</v>
      </c>
      <c r="C158" s="66">
        <v>781.1352531861055</v>
      </c>
      <c r="F158">
        <v>2024</v>
      </c>
      <c r="G158" s="69">
        <v>6</v>
      </c>
      <c r="H158" s="66">
        <v>7460.5252902419998</v>
      </c>
    </row>
    <row r="159" spans="1:8" x14ac:dyDescent="0.25">
      <c r="A159">
        <v>2024</v>
      </c>
      <c r="B159" s="69">
        <v>5</v>
      </c>
      <c r="C159" s="66">
        <v>772.25378229705859</v>
      </c>
      <c r="F159">
        <v>2024</v>
      </c>
      <c r="G159" s="69">
        <v>5</v>
      </c>
      <c r="H159" s="66">
        <v>7314.0249025189996</v>
      </c>
    </row>
    <row r="160" spans="1:8" x14ac:dyDescent="0.25">
      <c r="A160">
        <v>2024</v>
      </c>
      <c r="B160" s="69">
        <v>4</v>
      </c>
      <c r="C160" s="66">
        <v>754.93903777228297</v>
      </c>
      <c r="F160">
        <v>2024</v>
      </c>
      <c r="G160" s="69">
        <v>4</v>
      </c>
      <c r="H160" s="66">
        <v>7169.610256986999</v>
      </c>
    </row>
    <row r="161" spans="1:8" x14ac:dyDescent="0.25">
      <c r="A161">
        <v>2024</v>
      </c>
      <c r="B161" s="69">
        <v>3</v>
      </c>
      <c r="C161" s="66">
        <v>800.43907243447779</v>
      </c>
      <c r="F161">
        <v>2024</v>
      </c>
      <c r="G161" s="69">
        <v>3</v>
      </c>
      <c r="H161" s="66">
        <v>7443.5804879140005</v>
      </c>
    </row>
    <row r="162" spans="1:8" x14ac:dyDescent="0.25">
      <c r="A162">
        <v>2024</v>
      </c>
      <c r="B162" s="69">
        <v>2</v>
      </c>
      <c r="C162" s="66">
        <v>818.99254791984254</v>
      </c>
      <c r="F162">
        <v>2024</v>
      </c>
      <c r="G162" s="69">
        <v>2</v>
      </c>
      <c r="H162" s="66">
        <v>7590.5398619670004</v>
      </c>
    </row>
    <row r="163" spans="1:8" x14ac:dyDescent="0.25">
      <c r="A163">
        <v>2024</v>
      </c>
      <c r="B163" s="69">
        <v>1</v>
      </c>
      <c r="C163" s="66">
        <v>867.89565939354156</v>
      </c>
      <c r="F163">
        <v>2024</v>
      </c>
      <c r="G163" s="69">
        <v>1</v>
      </c>
      <c r="H163" s="66">
        <v>7941.1911932939993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1"/>
  <drawing r:id="rId12"/>
  <extLst>
    <ext xmlns:x14="http://schemas.microsoft.com/office/spreadsheetml/2009/9/main" uri="{A8765BA9-456A-4dab-B4F3-ACF838C121DE}">
      <x14:slicerList>
        <x14:slicer r:id="rId1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E123"/>
  <sheetViews>
    <sheetView workbookViewId="0">
      <pane xSplit="1" ySplit="1" topLeftCell="IS2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65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</row>
    <row r="2" spans="1:265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8">
        <v>2524.8434527580002</v>
      </c>
      <c r="GY2" s="158">
        <v>2807.4076824540002</v>
      </c>
      <c r="GZ2" s="158">
        <v>2723.141181985</v>
      </c>
      <c r="HA2" s="158">
        <v>1667.9836523859999</v>
      </c>
      <c r="HB2" s="158">
        <v>2052.2931209390003</v>
      </c>
      <c r="HC2" s="158">
        <v>2584.3721989320002</v>
      </c>
      <c r="HD2" s="158">
        <v>2819.5321466220003</v>
      </c>
      <c r="HE2" s="158">
        <v>2896.1367450990001</v>
      </c>
      <c r="HF2" s="158">
        <v>3206.63358079</v>
      </c>
      <c r="HG2" s="158">
        <v>2645.5893744560003</v>
      </c>
      <c r="HH2" s="158">
        <v>3065.5152186569994</v>
      </c>
      <c r="HI2" s="158">
        <v>3500.4189396479997</v>
      </c>
      <c r="HJ2" s="163">
        <v>3031.1812216020003</v>
      </c>
      <c r="HK2" s="163">
        <v>2856.3704587440006</v>
      </c>
      <c r="HL2" s="163">
        <v>2735.6458230509998</v>
      </c>
      <c r="HM2" s="163">
        <v>3134.8791800020003</v>
      </c>
      <c r="HN2" s="163">
        <v>3252.6626903280007</v>
      </c>
      <c r="HO2" s="163">
        <v>2887.502883445</v>
      </c>
      <c r="HP2" s="163">
        <v>3169.6429617189997</v>
      </c>
      <c r="HQ2" s="163">
        <v>2648.102358742</v>
      </c>
      <c r="HR2" s="163">
        <v>3315.3288757459995</v>
      </c>
      <c r="HS2" s="163">
        <v>2947.8375198389999</v>
      </c>
      <c r="HT2" s="163">
        <v>3559.3927853899995</v>
      </c>
      <c r="HU2" s="163">
        <v>3563.3916745649999</v>
      </c>
      <c r="HV2" s="163">
        <v>2954.8262798930004</v>
      </c>
      <c r="HW2" s="163">
        <v>3019.0414647440002</v>
      </c>
      <c r="HX2" s="163">
        <v>3265.4024512279998</v>
      </c>
      <c r="HY2" s="163">
        <v>3956.124359425</v>
      </c>
      <c r="HZ2" s="163">
        <v>4099.3208053459994</v>
      </c>
      <c r="IA2" s="163">
        <v>3002.8473109559995</v>
      </c>
      <c r="IB2" s="163">
        <v>3632.1605173959997</v>
      </c>
      <c r="IC2" s="163">
        <v>3020.259187141</v>
      </c>
      <c r="ID2" s="163">
        <v>3842.1276175130001</v>
      </c>
      <c r="IE2" s="163">
        <v>3066.8265546620005</v>
      </c>
      <c r="IF2" s="163">
        <v>3775.9355499580001</v>
      </c>
      <c r="IG2" s="163">
        <v>3486.9852153719994</v>
      </c>
      <c r="IH2" s="163">
        <v>3160.2397387120004</v>
      </c>
      <c r="II2" s="163">
        <v>2725.3689210520001</v>
      </c>
      <c r="IJ2" s="163">
        <v>3663.6910619100004</v>
      </c>
      <c r="IK2" s="163">
        <v>3757.1571939859996</v>
      </c>
      <c r="IL2" s="163">
        <v>4261.0299709129995</v>
      </c>
      <c r="IM2" s="163">
        <v>3561.1343769650002</v>
      </c>
      <c r="IN2" s="163">
        <v>4099.5153899520001</v>
      </c>
      <c r="IO2" s="163">
        <v>3355.974272125</v>
      </c>
      <c r="IP2" s="163">
        <v>3923.9104503730005</v>
      </c>
      <c r="IQ2" s="163">
        <v>3443.18931028</v>
      </c>
      <c r="IR2" s="163">
        <v>3941.2542054360001</v>
      </c>
      <c r="IS2" s="163">
        <v>4049.554153309</v>
      </c>
      <c r="IT2" s="158">
        <v>3804.6259361790007</v>
      </c>
      <c r="IU2" s="158">
        <v>3209.7257207530001</v>
      </c>
      <c r="IV2" s="158">
        <v>3438.5597139500001</v>
      </c>
      <c r="IW2" s="158">
        <v>5280.9667066130005</v>
      </c>
      <c r="IX2" s="158">
        <v>5401.0182893279998</v>
      </c>
      <c r="IY2" s="158">
        <v>4344.5369221360006</v>
      </c>
      <c r="IZ2" s="158"/>
      <c r="JA2" s="158"/>
      <c r="JB2" s="158"/>
      <c r="JC2" s="158"/>
      <c r="JD2" s="158"/>
      <c r="JE2" s="158"/>
    </row>
    <row r="3" spans="1:265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</row>
    <row r="4" spans="1:265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9">
        <v>1987.3436059480002</v>
      </c>
      <c r="GY4" s="159">
        <v>1689.8486228659999</v>
      </c>
      <c r="GZ4" s="159">
        <v>1670.3117746889998</v>
      </c>
      <c r="HA4" s="159">
        <v>1075.7768779329999</v>
      </c>
      <c r="HB4" s="159">
        <v>1448.0158133360003</v>
      </c>
      <c r="HC4" s="159">
        <v>1794.1035551259999</v>
      </c>
      <c r="HD4" s="159">
        <v>2124.0135847320003</v>
      </c>
      <c r="HE4" s="159">
        <v>1917.4554389960001</v>
      </c>
      <c r="HF4" s="159">
        <v>2499.0326865889997</v>
      </c>
      <c r="HG4" s="159">
        <v>1885.9781994260004</v>
      </c>
      <c r="HH4" s="159">
        <v>2356.9089291479995</v>
      </c>
      <c r="HI4" s="159">
        <v>2290.2524754569995</v>
      </c>
      <c r="HJ4" s="164">
        <v>2015.4835425760002</v>
      </c>
      <c r="HK4" s="164">
        <v>1715.8009040940003</v>
      </c>
      <c r="HL4" s="164">
        <v>1961.1025373499999</v>
      </c>
      <c r="HM4" s="164">
        <v>2376.4182955290003</v>
      </c>
      <c r="HN4" s="164">
        <v>2580.4311053190004</v>
      </c>
      <c r="HO4" s="164">
        <v>1861.138448254</v>
      </c>
      <c r="HP4" s="164">
        <v>2419.9808894689995</v>
      </c>
      <c r="HQ4" s="164">
        <v>1933.2349474300004</v>
      </c>
      <c r="HR4" s="164">
        <v>2528.8351176839997</v>
      </c>
      <c r="HS4" s="164">
        <v>2167.0619417789999</v>
      </c>
      <c r="HT4" s="164">
        <v>2678.8939097809998</v>
      </c>
      <c r="HU4" s="164">
        <v>2170.8782761369998</v>
      </c>
      <c r="HV4" s="164">
        <v>2288.5460974770003</v>
      </c>
      <c r="HW4" s="164">
        <v>1893.3392896509999</v>
      </c>
      <c r="HX4" s="164">
        <v>2252.6018098459999</v>
      </c>
      <c r="HY4" s="164">
        <v>3116.3321059039999</v>
      </c>
      <c r="HZ4" s="164">
        <v>3241.9092968249997</v>
      </c>
      <c r="IA4" s="164">
        <v>2168.7629193399998</v>
      </c>
      <c r="IB4" s="164">
        <v>2830.2325402469996</v>
      </c>
      <c r="IC4" s="164">
        <v>2170.8190062859999</v>
      </c>
      <c r="ID4" s="164">
        <v>2906.530687337</v>
      </c>
      <c r="IE4" s="164">
        <v>2085.8314743590004</v>
      </c>
      <c r="IF4" s="164">
        <v>2798.0153501540003</v>
      </c>
      <c r="IG4" s="164">
        <v>2208.6963590349997</v>
      </c>
      <c r="IH4" s="164">
        <v>2313.7939413660006</v>
      </c>
      <c r="II4" s="164">
        <v>1882.3280705669999</v>
      </c>
      <c r="IJ4" s="164">
        <v>2541.6816199550003</v>
      </c>
      <c r="IK4" s="164">
        <v>2929.0321687449996</v>
      </c>
      <c r="IL4" s="164">
        <v>3323.9881686999997</v>
      </c>
      <c r="IM4" s="164">
        <v>2437.9879743860001</v>
      </c>
      <c r="IN4" s="164">
        <v>2962.2021577759997</v>
      </c>
      <c r="IO4" s="164">
        <v>2441.3896434349999</v>
      </c>
      <c r="IP4" s="164">
        <v>2996.6677465180005</v>
      </c>
      <c r="IQ4" s="164">
        <v>2436.6934816090002</v>
      </c>
      <c r="IR4" s="164">
        <v>2988.6901219080005</v>
      </c>
      <c r="IS4" s="164">
        <v>2495.1373023790002</v>
      </c>
      <c r="IT4" s="159">
        <v>2901.7446344780005</v>
      </c>
      <c r="IU4" s="159">
        <v>2370.0602069780002</v>
      </c>
      <c r="IV4" s="159">
        <v>2680.8021049700001</v>
      </c>
      <c r="IW4" s="159">
        <v>4063.1005273820001</v>
      </c>
      <c r="IX4" s="159">
        <v>4387.6120386270004</v>
      </c>
      <c r="IY4" s="159">
        <v>2655.599932997</v>
      </c>
      <c r="IZ4" s="159"/>
      <c r="JA4" s="159"/>
      <c r="JB4" s="159"/>
      <c r="JC4" s="159"/>
      <c r="JD4" s="159"/>
      <c r="JE4" s="159"/>
    </row>
    <row r="5" spans="1:265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8">
        <v>336.229990751</v>
      </c>
      <c r="GY5" s="158">
        <v>136.38919294500002</v>
      </c>
      <c r="GZ5" s="158">
        <v>493.48855527200004</v>
      </c>
      <c r="HA5" s="158">
        <v>264.89117648199999</v>
      </c>
      <c r="HB5" s="158">
        <v>308.32559026799998</v>
      </c>
      <c r="HC5" s="158">
        <v>452.17791019999999</v>
      </c>
      <c r="HD5" s="158">
        <v>696.533787448</v>
      </c>
      <c r="HE5" s="158">
        <v>404.45495482599995</v>
      </c>
      <c r="HF5" s="158">
        <v>1020.021458761</v>
      </c>
      <c r="HG5" s="158">
        <v>406.53628251700002</v>
      </c>
      <c r="HH5" s="158">
        <v>825.05447705499989</v>
      </c>
      <c r="HI5" s="158">
        <v>626.1358405269998</v>
      </c>
      <c r="HJ5" s="163">
        <v>472.89075626299996</v>
      </c>
      <c r="HK5" s="163">
        <v>266.53974023200004</v>
      </c>
      <c r="HL5" s="163">
        <v>469.329252838</v>
      </c>
      <c r="HM5" s="163">
        <v>913.20803721200002</v>
      </c>
      <c r="HN5" s="163">
        <v>1114.8242465339999</v>
      </c>
      <c r="HO5" s="163">
        <v>383.53446907399996</v>
      </c>
      <c r="HP5" s="163">
        <v>809.31364049499985</v>
      </c>
      <c r="HQ5" s="163">
        <v>307.43636395700003</v>
      </c>
      <c r="HR5" s="163">
        <v>795.350050872</v>
      </c>
      <c r="HS5" s="163">
        <v>307.77796732899992</v>
      </c>
      <c r="HT5" s="163">
        <v>813.58659574299998</v>
      </c>
      <c r="HU5" s="163">
        <v>280.19934879700003</v>
      </c>
      <c r="HV5" s="163">
        <v>421.10484759400009</v>
      </c>
      <c r="HW5" s="163">
        <v>227.28879016300002</v>
      </c>
      <c r="HX5" s="163">
        <v>613.45548681000002</v>
      </c>
      <c r="HY5" s="163">
        <v>1408.93740981</v>
      </c>
      <c r="HZ5" s="163">
        <v>1595.1974563019996</v>
      </c>
      <c r="IA5" s="163">
        <v>443.29118539000001</v>
      </c>
      <c r="IB5" s="163">
        <v>1082.4033166279999</v>
      </c>
      <c r="IC5" s="163">
        <v>351.02799111000002</v>
      </c>
      <c r="ID5" s="163">
        <v>994.23640475900004</v>
      </c>
      <c r="IE5" s="163">
        <v>326.64276474000002</v>
      </c>
      <c r="IF5" s="163">
        <v>948.24027034599999</v>
      </c>
      <c r="IG5" s="163">
        <v>341.64471045499994</v>
      </c>
      <c r="IH5" s="163">
        <v>443.41364999199999</v>
      </c>
      <c r="II5" s="163">
        <v>239.05389825099999</v>
      </c>
      <c r="IJ5" s="163">
        <v>616.86139367300007</v>
      </c>
      <c r="IK5" s="163">
        <v>1142.2742217569999</v>
      </c>
      <c r="IL5" s="163">
        <v>1436.5421626030002</v>
      </c>
      <c r="IM5" s="163">
        <v>432.07030338499999</v>
      </c>
      <c r="IN5" s="163">
        <v>965.57501229900004</v>
      </c>
      <c r="IO5" s="163">
        <v>368.20598567800005</v>
      </c>
      <c r="IP5" s="163">
        <v>957.01207948300009</v>
      </c>
      <c r="IQ5" s="163">
        <v>317.93401691099996</v>
      </c>
      <c r="IR5" s="163">
        <v>893.18741488399996</v>
      </c>
      <c r="IS5" s="163">
        <v>353.06818122300001</v>
      </c>
      <c r="IT5" s="158">
        <v>545.28084978200002</v>
      </c>
      <c r="IU5" s="158">
        <v>313.23559778500004</v>
      </c>
      <c r="IV5" s="158">
        <v>677.62462444999994</v>
      </c>
      <c r="IW5" s="158">
        <v>1832.8138256409998</v>
      </c>
      <c r="IX5" s="158">
        <v>1958.8730648890003</v>
      </c>
      <c r="IY5" s="158">
        <v>27.979851881000002</v>
      </c>
      <c r="IZ5" s="158"/>
      <c r="JA5" s="158"/>
      <c r="JB5" s="158"/>
      <c r="JC5" s="158"/>
      <c r="JD5" s="158"/>
      <c r="JE5" s="158"/>
    </row>
    <row r="6" spans="1:265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8">
        <v>1384.3596450350001</v>
      </c>
      <c r="GY6" s="158">
        <v>1225.0634290329999</v>
      </c>
      <c r="GZ6" s="158">
        <v>1107.1975260609997</v>
      </c>
      <c r="HA6" s="158">
        <v>710.767923645</v>
      </c>
      <c r="HB6" s="158">
        <v>1003.2892296950001</v>
      </c>
      <c r="HC6" s="158">
        <v>1172.9151346369999</v>
      </c>
      <c r="HD6" s="158">
        <v>1225.301893545</v>
      </c>
      <c r="HE6" s="158">
        <v>1330.1673231700001</v>
      </c>
      <c r="HF6" s="158">
        <v>1299.103663715</v>
      </c>
      <c r="HG6" s="158">
        <v>1274.6090601070002</v>
      </c>
      <c r="HH6" s="158">
        <v>1334.404011503</v>
      </c>
      <c r="HI6" s="158">
        <v>1393.3215493799999</v>
      </c>
      <c r="HJ6" s="163">
        <v>1356.9956900620002</v>
      </c>
      <c r="HK6" s="163">
        <v>1251.3108461020001</v>
      </c>
      <c r="HL6" s="163">
        <v>1281.4301908279999</v>
      </c>
      <c r="HM6" s="163">
        <v>1271.9757611340001</v>
      </c>
      <c r="HN6" s="163">
        <v>1269.6256747280001</v>
      </c>
      <c r="HO6" s="163">
        <v>1268.0554006470002</v>
      </c>
      <c r="HP6" s="163">
        <v>1357.9834007299999</v>
      </c>
      <c r="HQ6" s="163">
        <v>1366.6763983430001</v>
      </c>
      <c r="HR6" s="163">
        <v>1479.3624427309999</v>
      </c>
      <c r="HS6" s="163">
        <v>1561.658949825</v>
      </c>
      <c r="HT6" s="163">
        <v>1562.857707917</v>
      </c>
      <c r="HU6" s="163">
        <v>1588.1180552169999</v>
      </c>
      <c r="HV6" s="163">
        <v>1599.068325299</v>
      </c>
      <c r="HW6" s="163">
        <v>1422.122603303</v>
      </c>
      <c r="HX6" s="163">
        <v>1360.1403967610001</v>
      </c>
      <c r="HY6" s="163">
        <v>1444.7673585490002</v>
      </c>
      <c r="HZ6" s="163">
        <v>1415.1925004310001</v>
      </c>
      <c r="IA6" s="163">
        <v>1465.356413149</v>
      </c>
      <c r="IB6" s="163">
        <v>1477.566144747</v>
      </c>
      <c r="IC6" s="163">
        <v>1511.0941054639998</v>
      </c>
      <c r="ID6" s="163">
        <v>1615.5870194660001</v>
      </c>
      <c r="IE6" s="163">
        <v>1488.2489286340001</v>
      </c>
      <c r="IF6" s="163">
        <v>1528.139667054</v>
      </c>
      <c r="IG6" s="163">
        <v>1559.9788132149999</v>
      </c>
      <c r="IH6" s="163">
        <v>1604.9208873540001</v>
      </c>
      <c r="II6" s="163">
        <v>1385.994563364</v>
      </c>
      <c r="IJ6" s="163">
        <v>1625.9252785580002</v>
      </c>
      <c r="IK6" s="163">
        <v>1547.6262825569997</v>
      </c>
      <c r="IL6" s="163">
        <v>1612.6567632479996</v>
      </c>
      <c r="IM6" s="163">
        <v>1724.8386792380002</v>
      </c>
      <c r="IN6" s="163">
        <v>1707.542749447</v>
      </c>
      <c r="IO6" s="163">
        <v>1763.6092638549999</v>
      </c>
      <c r="IP6" s="163">
        <v>1764.277678745</v>
      </c>
      <c r="IQ6" s="163">
        <v>1782.8872809300001</v>
      </c>
      <c r="IR6" s="163">
        <v>1754.392268008</v>
      </c>
      <c r="IS6" s="163">
        <v>1828.119375792</v>
      </c>
      <c r="IT6" s="158">
        <v>2000.2840759010001</v>
      </c>
      <c r="IU6" s="158">
        <v>1761.557042207</v>
      </c>
      <c r="IV6" s="158">
        <v>1709.5813134720001</v>
      </c>
      <c r="IW6" s="158">
        <v>1878.9974349710001</v>
      </c>
      <c r="IX6" s="158">
        <v>2047.9512028339998</v>
      </c>
      <c r="IY6" s="158">
        <v>359.62298418199998</v>
      </c>
      <c r="IZ6" s="158"/>
      <c r="JA6" s="158"/>
      <c r="JB6" s="158"/>
      <c r="JC6" s="158"/>
      <c r="JD6" s="158"/>
      <c r="JE6" s="158"/>
    </row>
    <row r="7" spans="1:265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8">
        <v>1134.07200992</v>
      </c>
      <c r="GY7" s="158">
        <v>939.15368173900004</v>
      </c>
      <c r="GZ7" s="158">
        <v>840.83143264199987</v>
      </c>
      <c r="HA7" s="158">
        <v>587.35032329000001</v>
      </c>
      <c r="HB7" s="158">
        <v>822.66310179800007</v>
      </c>
      <c r="HC7" s="158">
        <v>934.09225575599999</v>
      </c>
      <c r="HD7" s="158">
        <v>999.66307296799994</v>
      </c>
      <c r="HE7" s="158">
        <v>1049.382455699</v>
      </c>
      <c r="HF7" s="158">
        <v>1054.319968815</v>
      </c>
      <c r="HG7" s="158">
        <v>1061.5959674130002</v>
      </c>
      <c r="HH7" s="158">
        <v>1121.0263265030001</v>
      </c>
      <c r="HI7" s="158">
        <v>1141.3987608509999</v>
      </c>
      <c r="HJ7" s="163">
        <v>1128.4829654300001</v>
      </c>
      <c r="HK7" s="163">
        <v>976.91405022100002</v>
      </c>
      <c r="HL7" s="163">
        <v>1013.9252404040001</v>
      </c>
      <c r="HM7" s="163">
        <v>1068.6852682660001</v>
      </c>
      <c r="HN7" s="163">
        <v>1012.4941253440001</v>
      </c>
      <c r="HO7" s="163">
        <v>1084.4400880300002</v>
      </c>
      <c r="HP7" s="163">
        <v>1134.572321464</v>
      </c>
      <c r="HQ7" s="163">
        <v>1145.479906884</v>
      </c>
      <c r="HR7" s="163">
        <v>1206.7612058939999</v>
      </c>
      <c r="HS7" s="163">
        <v>1263.5937760290001</v>
      </c>
      <c r="HT7" s="163">
        <v>1298.4948146209999</v>
      </c>
      <c r="HU7" s="163">
        <v>1297.5902747499999</v>
      </c>
      <c r="HV7" s="163">
        <v>1305.714962367</v>
      </c>
      <c r="HW7" s="163">
        <v>1137.89944926</v>
      </c>
      <c r="HX7" s="163">
        <v>1203.6644270070001</v>
      </c>
      <c r="HY7" s="163">
        <v>1221.2219808320001</v>
      </c>
      <c r="HZ7" s="163">
        <v>1210.004258077</v>
      </c>
      <c r="IA7" s="163">
        <v>1217.624329021</v>
      </c>
      <c r="IB7" s="163">
        <v>1275.6544877639999</v>
      </c>
      <c r="IC7" s="163">
        <v>1289.4749786659997</v>
      </c>
      <c r="ID7" s="163">
        <v>1380.5095345980001</v>
      </c>
      <c r="IE7" s="163">
        <v>1287.28118505</v>
      </c>
      <c r="IF7" s="163">
        <v>1315.714644161</v>
      </c>
      <c r="IG7" s="163">
        <v>1306.3543464889999</v>
      </c>
      <c r="IH7" s="163">
        <v>1340.8832308640001</v>
      </c>
      <c r="II7" s="163">
        <v>1201.771642828</v>
      </c>
      <c r="IJ7" s="163">
        <v>1341.7315398420001</v>
      </c>
      <c r="IK7" s="163">
        <v>1327.9326701989999</v>
      </c>
      <c r="IL7" s="163">
        <v>1353.2455696009997</v>
      </c>
      <c r="IM7" s="163">
        <v>1447.4064844840002</v>
      </c>
      <c r="IN7" s="163">
        <v>1434.600657724</v>
      </c>
      <c r="IO7" s="163">
        <v>1496.8370490299999</v>
      </c>
      <c r="IP7" s="163">
        <v>1444.6899698120001</v>
      </c>
      <c r="IQ7" s="163">
        <v>1522.499893084</v>
      </c>
      <c r="IR7" s="163">
        <v>1511.27978254</v>
      </c>
      <c r="IS7" s="163">
        <v>1540.612970441</v>
      </c>
      <c r="IT7" s="158">
        <v>1679.3341653919999</v>
      </c>
      <c r="IU7" s="158">
        <v>1500.5246577590001</v>
      </c>
      <c r="IV7" s="158">
        <v>1403.9077077540001</v>
      </c>
      <c r="IW7" s="158">
        <v>1566.3167883440001</v>
      </c>
      <c r="IX7" s="158">
        <v>1669.0615722639998</v>
      </c>
      <c r="IY7" s="158">
        <v>273.18400853599996</v>
      </c>
      <c r="IZ7" s="158"/>
      <c r="JA7" s="158"/>
      <c r="JB7" s="158"/>
      <c r="JC7" s="158"/>
      <c r="JD7" s="158"/>
      <c r="JE7" s="158"/>
    </row>
    <row r="8" spans="1:265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8">
        <v>250.287635115</v>
      </c>
      <c r="GY8" s="158">
        <v>285.909747294</v>
      </c>
      <c r="GZ8" s="158">
        <v>266.36609341899998</v>
      </c>
      <c r="HA8" s="158">
        <v>123.417600355</v>
      </c>
      <c r="HB8" s="158">
        <v>180.626127897</v>
      </c>
      <c r="HC8" s="158">
        <v>238.82287888100001</v>
      </c>
      <c r="HD8" s="158">
        <v>225.63882057699999</v>
      </c>
      <c r="HE8" s="158">
        <v>280.78486747099998</v>
      </c>
      <c r="HF8" s="158">
        <v>244.7836949</v>
      </c>
      <c r="HG8" s="158">
        <v>213.01309269400002</v>
      </c>
      <c r="HH8" s="158">
        <v>213.37768499999999</v>
      </c>
      <c r="HI8" s="158">
        <v>251.922788529</v>
      </c>
      <c r="HJ8" s="163">
        <v>228.51272463199999</v>
      </c>
      <c r="HK8" s="163">
        <v>274.396795881</v>
      </c>
      <c r="HL8" s="163">
        <v>267.50495042399996</v>
      </c>
      <c r="HM8" s="163">
        <v>203.290492868</v>
      </c>
      <c r="HN8" s="163">
        <v>257.13154938400004</v>
      </c>
      <c r="HO8" s="163">
        <v>183.61531261700003</v>
      </c>
      <c r="HP8" s="163">
        <v>223.41107926599997</v>
      </c>
      <c r="HQ8" s="163">
        <v>221.19649145899999</v>
      </c>
      <c r="HR8" s="163">
        <v>272.60123683699999</v>
      </c>
      <c r="HS8" s="163">
        <v>298.06517379600001</v>
      </c>
      <c r="HT8" s="163">
        <v>264.36289329600004</v>
      </c>
      <c r="HU8" s="163">
        <v>290.52778046699996</v>
      </c>
      <c r="HV8" s="163">
        <v>293.35336293200004</v>
      </c>
      <c r="HW8" s="163">
        <v>284.22315404300002</v>
      </c>
      <c r="HX8" s="163">
        <v>156.47596975400003</v>
      </c>
      <c r="HY8" s="163">
        <v>223.54537771700001</v>
      </c>
      <c r="HZ8" s="163">
        <v>205.18824235399998</v>
      </c>
      <c r="IA8" s="163">
        <v>247.732084128</v>
      </c>
      <c r="IB8" s="163">
        <v>201.91165698300003</v>
      </c>
      <c r="IC8" s="163">
        <v>221.619126798</v>
      </c>
      <c r="ID8" s="163">
        <v>235.07748486799997</v>
      </c>
      <c r="IE8" s="163">
        <v>200.967743584</v>
      </c>
      <c r="IF8" s="163">
        <v>212.42502289300003</v>
      </c>
      <c r="IG8" s="163">
        <v>253.62446672600001</v>
      </c>
      <c r="IH8" s="163">
        <v>264.03765649000002</v>
      </c>
      <c r="II8" s="163">
        <v>184.222920536</v>
      </c>
      <c r="IJ8" s="163">
        <v>284.19373871599998</v>
      </c>
      <c r="IK8" s="163">
        <v>219.693612358</v>
      </c>
      <c r="IL8" s="163">
        <v>259.411193647</v>
      </c>
      <c r="IM8" s="163">
        <v>277.43219475400002</v>
      </c>
      <c r="IN8" s="163">
        <v>272.94209172299998</v>
      </c>
      <c r="IO8" s="163">
        <v>266.77221482500005</v>
      </c>
      <c r="IP8" s="163">
        <v>319.58770893299999</v>
      </c>
      <c r="IQ8" s="163">
        <v>260.38738784600002</v>
      </c>
      <c r="IR8" s="163">
        <v>243.11248546799999</v>
      </c>
      <c r="IS8" s="163">
        <v>287.50640535099996</v>
      </c>
      <c r="IT8" s="158">
        <v>320.94991050900001</v>
      </c>
      <c r="IU8" s="158">
        <v>261.03238444800002</v>
      </c>
      <c r="IV8" s="158">
        <v>305.67360571800003</v>
      </c>
      <c r="IW8" s="158">
        <v>312.68064662699993</v>
      </c>
      <c r="IX8" s="158">
        <v>378.88963056999995</v>
      </c>
      <c r="IY8" s="158">
        <v>86.438975646000003</v>
      </c>
      <c r="IZ8" s="158"/>
      <c r="JA8" s="158"/>
      <c r="JB8" s="158"/>
      <c r="JC8" s="158"/>
      <c r="JD8" s="158"/>
      <c r="JE8" s="158"/>
    </row>
    <row r="9" spans="1:265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8">
        <v>0</v>
      </c>
      <c r="GY9" s="158">
        <v>0</v>
      </c>
      <c r="GZ9" s="158">
        <v>0</v>
      </c>
      <c r="HA9" s="158">
        <v>0</v>
      </c>
      <c r="HB9" s="158">
        <v>0</v>
      </c>
      <c r="HC9" s="158">
        <v>0</v>
      </c>
      <c r="HD9" s="158">
        <v>0</v>
      </c>
      <c r="HE9" s="158">
        <v>0</v>
      </c>
      <c r="HF9" s="158">
        <v>0</v>
      </c>
      <c r="HG9" s="158">
        <v>0</v>
      </c>
      <c r="HH9" s="158">
        <v>0</v>
      </c>
      <c r="HI9" s="158">
        <v>0</v>
      </c>
      <c r="HJ9" s="163">
        <v>0</v>
      </c>
      <c r="HK9" s="163">
        <v>0</v>
      </c>
      <c r="HL9" s="163">
        <v>0</v>
      </c>
      <c r="HM9" s="163">
        <v>0</v>
      </c>
      <c r="HN9" s="163">
        <v>0</v>
      </c>
      <c r="HO9" s="163">
        <v>0</v>
      </c>
      <c r="HP9" s="163">
        <v>0</v>
      </c>
      <c r="HQ9" s="163">
        <v>0</v>
      </c>
      <c r="HR9" s="163">
        <v>0</v>
      </c>
      <c r="HS9" s="163">
        <v>0</v>
      </c>
      <c r="HT9" s="163">
        <v>0</v>
      </c>
      <c r="HU9" s="163">
        <v>0</v>
      </c>
      <c r="HV9" s="163">
        <v>0</v>
      </c>
      <c r="HW9" s="163">
        <v>0</v>
      </c>
      <c r="HX9" s="163">
        <v>0</v>
      </c>
      <c r="HY9" s="163">
        <v>0</v>
      </c>
      <c r="HZ9" s="163">
        <v>0</v>
      </c>
      <c r="IA9" s="163">
        <v>0</v>
      </c>
      <c r="IB9" s="163">
        <v>0</v>
      </c>
      <c r="IC9" s="163">
        <v>0</v>
      </c>
      <c r="ID9" s="163">
        <v>0</v>
      </c>
      <c r="IE9" s="163">
        <v>0</v>
      </c>
      <c r="IF9" s="163">
        <v>0</v>
      </c>
      <c r="IG9" s="163">
        <v>0</v>
      </c>
      <c r="IH9" s="163">
        <v>0</v>
      </c>
      <c r="II9" s="163">
        <v>0</v>
      </c>
      <c r="IJ9" s="163">
        <v>0</v>
      </c>
      <c r="IK9" s="163">
        <v>0</v>
      </c>
      <c r="IL9" s="163">
        <v>0</v>
      </c>
      <c r="IM9" s="163">
        <v>0</v>
      </c>
      <c r="IN9" s="163">
        <v>0</v>
      </c>
      <c r="IO9" s="163">
        <v>0</v>
      </c>
      <c r="IP9" s="163">
        <v>0</v>
      </c>
      <c r="IQ9" s="163">
        <v>0</v>
      </c>
      <c r="IR9" s="163">
        <v>0</v>
      </c>
      <c r="IS9" s="163">
        <v>0</v>
      </c>
      <c r="IT9" s="158">
        <v>0</v>
      </c>
      <c r="IU9" s="158">
        <v>0</v>
      </c>
      <c r="IV9" s="158">
        <v>0</v>
      </c>
      <c r="IW9" s="158">
        <v>0</v>
      </c>
      <c r="IX9" s="158">
        <v>0</v>
      </c>
      <c r="IY9" s="158">
        <v>0</v>
      </c>
      <c r="IZ9" s="158"/>
      <c r="JA9" s="158"/>
      <c r="JB9" s="158"/>
      <c r="JC9" s="158"/>
      <c r="JD9" s="158"/>
      <c r="JE9" s="158"/>
    </row>
    <row r="10" spans="1:265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8">
        <v>258.12512878699999</v>
      </c>
      <c r="GY10" s="158">
        <v>191.01559684599999</v>
      </c>
      <c r="GZ10" s="158">
        <v>156.322268982</v>
      </c>
      <c r="HA10" s="158">
        <v>81.676517967999999</v>
      </c>
      <c r="HB10" s="158">
        <v>113.219840619</v>
      </c>
      <c r="HC10" s="158">
        <v>144.36443016199999</v>
      </c>
      <c r="HD10" s="158">
        <v>173.45139616</v>
      </c>
      <c r="HE10" s="158">
        <v>162.968976785</v>
      </c>
      <c r="HF10" s="158">
        <v>159.59204122099999</v>
      </c>
      <c r="HG10" s="158">
        <v>171.39548075900001</v>
      </c>
      <c r="HH10" s="158">
        <v>165.67520338399999</v>
      </c>
      <c r="HI10" s="158">
        <v>221.80901155700002</v>
      </c>
      <c r="HJ10" s="163">
        <v>160.89483493899999</v>
      </c>
      <c r="HK10" s="163">
        <v>172.37976220600001</v>
      </c>
      <c r="HL10" s="163">
        <v>182.44123244400004</v>
      </c>
      <c r="HM10" s="163">
        <v>165.25463749400001</v>
      </c>
      <c r="HN10" s="163">
        <v>158.846984249</v>
      </c>
      <c r="HO10" s="163">
        <v>175.30910456000001</v>
      </c>
      <c r="HP10" s="163">
        <v>186.19403505200003</v>
      </c>
      <c r="HQ10" s="163">
        <v>220.84264210800001</v>
      </c>
      <c r="HR10" s="163">
        <v>220.88505989499998</v>
      </c>
      <c r="HS10" s="163">
        <v>256.782615765</v>
      </c>
      <c r="HT10" s="163">
        <v>265.70977340499996</v>
      </c>
      <c r="HU10" s="163">
        <v>257.031139505</v>
      </c>
      <c r="HV10" s="163">
        <v>238.07483976100002</v>
      </c>
      <c r="HW10" s="163">
        <v>211.745766506</v>
      </c>
      <c r="HX10" s="163">
        <v>243.65137896100001</v>
      </c>
      <c r="HY10" s="163">
        <v>232.08945840999999</v>
      </c>
      <c r="HZ10" s="163">
        <v>189.98762201599999</v>
      </c>
      <c r="IA10" s="163">
        <v>224.15860305099997</v>
      </c>
      <c r="IB10" s="163">
        <v>229.72297169999999</v>
      </c>
      <c r="IC10" s="163">
        <v>270.82895522400003</v>
      </c>
      <c r="ID10" s="163">
        <v>259.51546032599998</v>
      </c>
      <c r="IE10" s="163">
        <v>237.761686532</v>
      </c>
      <c r="IF10" s="163">
        <v>276.12059678100002</v>
      </c>
      <c r="IG10" s="163">
        <v>244.50157529999998</v>
      </c>
      <c r="IH10" s="163">
        <v>231.93411575600001</v>
      </c>
      <c r="II10" s="163">
        <v>226.58003258199997</v>
      </c>
      <c r="IJ10" s="163">
        <v>261.07128901999999</v>
      </c>
      <c r="IK10" s="163">
        <v>199.994849397</v>
      </c>
      <c r="IL10" s="163">
        <v>235.557414548</v>
      </c>
      <c r="IM10" s="163">
        <v>237.915666034</v>
      </c>
      <c r="IN10" s="163">
        <v>229.37596983699999</v>
      </c>
      <c r="IO10" s="163">
        <v>256.40447533400004</v>
      </c>
      <c r="IP10" s="163">
        <v>236.99305317700001</v>
      </c>
      <c r="IQ10" s="163">
        <v>300.83985121699999</v>
      </c>
      <c r="IR10" s="163">
        <v>294.57526467600002</v>
      </c>
      <c r="IS10" s="163">
        <v>268.73415694699997</v>
      </c>
      <c r="IT10" s="158">
        <v>311.39674424899999</v>
      </c>
      <c r="IU10" s="158">
        <v>261.07994482800001</v>
      </c>
      <c r="IV10" s="158">
        <v>229.18597007</v>
      </c>
      <c r="IW10" s="158">
        <v>289.46073972700003</v>
      </c>
      <c r="IX10" s="158">
        <v>308.83135244300001</v>
      </c>
      <c r="IY10" s="158">
        <v>254.30489454599999</v>
      </c>
      <c r="IZ10" s="158"/>
      <c r="JA10" s="158"/>
      <c r="JB10" s="158"/>
      <c r="JC10" s="158"/>
      <c r="JD10" s="158"/>
      <c r="JE10" s="158"/>
    </row>
    <row r="11" spans="1:265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8">
        <v>8.6288413750000021</v>
      </c>
      <c r="GY11" s="158">
        <v>137.38040404199998</v>
      </c>
      <c r="GZ11" s="158">
        <v>-86.696575626000012</v>
      </c>
      <c r="HA11" s="158">
        <v>18.441259838000001</v>
      </c>
      <c r="HB11" s="158">
        <v>23.181152753999999</v>
      </c>
      <c r="HC11" s="158">
        <v>24.646080126999998</v>
      </c>
      <c r="HD11" s="158">
        <v>28.726507579</v>
      </c>
      <c r="HE11" s="158">
        <v>19.864184215000002</v>
      </c>
      <c r="HF11" s="158">
        <v>20.315522892000001</v>
      </c>
      <c r="HG11" s="158">
        <v>33.437376043</v>
      </c>
      <c r="HH11" s="158">
        <v>31.775237206</v>
      </c>
      <c r="HI11" s="158">
        <v>48.986073993000005</v>
      </c>
      <c r="HJ11" s="163">
        <v>24.702261312000001</v>
      </c>
      <c r="HK11" s="163">
        <v>25.570555553999998</v>
      </c>
      <c r="HL11" s="163">
        <v>27.901861240000002</v>
      </c>
      <c r="HM11" s="163">
        <v>25.979859689000001</v>
      </c>
      <c r="HN11" s="163">
        <v>37.134199808000005</v>
      </c>
      <c r="HO11" s="163">
        <v>34.239473973000003</v>
      </c>
      <c r="HP11" s="163">
        <v>66.489813192</v>
      </c>
      <c r="HQ11" s="163">
        <v>38.279543021999999</v>
      </c>
      <c r="HR11" s="163">
        <v>33.237564186</v>
      </c>
      <c r="HS11" s="163">
        <v>40.842408859999992</v>
      </c>
      <c r="HT11" s="163">
        <v>36.739832716000002</v>
      </c>
      <c r="HU11" s="163">
        <v>45.529732617999997</v>
      </c>
      <c r="HV11" s="163">
        <v>30.298084822999996</v>
      </c>
      <c r="HW11" s="163">
        <v>32.182129678999999</v>
      </c>
      <c r="HX11" s="163">
        <v>35.354547314000001</v>
      </c>
      <c r="HY11" s="163">
        <v>30.537879134999997</v>
      </c>
      <c r="HZ11" s="163">
        <v>41.531718075999997</v>
      </c>
      <c r="IA11" s="163">
        <v>35.956717749999996</v>
      </c>
      <c r="IB11" s="163">
        <v>40.540107171999999</v>
      </c>
      <c r="IC11" s="163">
        <v>37.867954487999995</v>
      </c>
      <c r="ID11" s="163">
        <v>37.191802785999997</v>
      </c>
      <c r="IE11" s="163">
        <v>33.178094453</v>
      </c>
      <c r="IF11" s="163">
        <v>45.514815973000005</v>
      </c>
      <c r="IG11" s="163">
        <v>62.571260065000004</v>
      </c>
      <c r="IH11" s="163">
        <v>33.525288263999997</v>
      </c>
      <c r="II11" s="163">
        <v>30.699576370000003</v>
      </c>
      <c r="IJ11" s="163">
        <v>37.823658704000003</v>
      </c>
      <c r="IK11" s="163">
        <v>39.136815034000001</v>
      </c>
      <c r="IL11" s="163">
        <v>39.231828301</v>
      </c>
      <c r="IM11" s="163">
        <v>43.163325729</v>
      </c>
      <c r="IN11" s="163">
        <v>59.708426193000001</v>
      </c>
      <c r="IO11" s="163">
        <v>53.169918567999993</v>
      </c>
      <c r="IP11" s="163">
        <v>38.384935112999997</v>
      </c>
      <c r="IQ11" s="163">
        <v>35.032332550999989</v>
      </c>
      <c r="IR11" s="163">
        <v>46.535174339999998</v>
      </c>
      <c r="IS11" s="163">
        <v>45.215588416999992</v>
      </c>
      <c r="IT11" s="158">
        <v>44.782964546000002</v>
      </c>
      <c r="IU11" s="158">
        <v>34.187622157999996</v>
      </c>
      <c r="IV11" s="158">
        <v>64.410196978000002</v>
      </c>
      <c r="IW11" s="158">
        <v>61.828527043000008</v>
      </c>
      <c r="IX11" s="158">
        <v>71.956418460999998</v>
      </c>
      <c r="IY11" s="158">
        <v>2013.6922023879999</v>
      </c>
      <c r="IZ11" s="158"/>
      <c r="JA11" s="158"/>
      <c r="JB11" s="158"/>
      <c r="JC11" s="158"/>
      <c r="JD11" s="158"/>
      <c r="JE11" s="158"/>
    </row>
    <row r="12" spans="1:265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</row>
    <row r="13" spans="1:265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8">
        <v>152.482808861</v>
      </c>
      <c r="GY13" s="158">
        <v>509.97408698000004</v>
      </c>
      <c r="GZ13" s="158">
        <v>96.061613197</v>
      </c>
      <c r="HA13" s="158">
        <v>156.87712756500002</v>
      </c>
      <c r="HB13" s="158">
        <v>173.622812759</v>
      </c>
      <c r="HC13" s="158">
        <v>278.65239932100002</v>
      </c>
      <c r="HD13" s="158">
        <v>172.59751948600001</v>
      </c>
      <c r="HE13" s="158">
        <v>184.74180488099998</v>
      </c>
      <c r="HF13" s="158">
        <v>181.91427215100001</v>
      </c>
      <c r="HG13" s="158">
        <v>182.33142155900001</v>
      </c>
      <c r="HH13" s="158">
        <v>181.63447102000001</v>
      </c>
      <c r="HI13" s="158">
        <v>172.341394079</v>
      </c>
      <c r="HJ13" s="163">
        <v>120.32482608099998</v>
      </c>
      <c r="HK13" s="163">
        <v>615.74104464300001</v>
      </c>
      <c r="HL13" s="163">
        <v>174.238474188</v>
      </c>
      <c r="HM13" s="163">
        <v>153.196231466</v>
      </c>
      <c r="HN13" s="163">
        <v>211.42116319100003</v>
      </c>
      <c r="HO13" s="163">
        <v>225.68399691599998</v>
      </c>
      <c r="HP13" s="163">
        <v>207.17329895</v>
      </c>
      <c r="HQ13" s="163">
        <v>199.86120596400002</v>
      </c>
      <c r="HR13" s="163">
        <v>193.31332771000001</v>
      </c>
      <c r="HS13" s="163">
        <v>259.81220650900002</v>
      </c>
      <c r="HT13" s="163">
        <v>248.22585705200004</v>
      </c>
      <c r="HU13" s="163">
        <v>168.59532213600002</v>
      </c>
      <c r="HV13" s="163">
        <v>139.387799234</v>
      </c>
      <c r="HW13" s="163">
        <v>683.29204039700005</v>
      </c>
      <c r="HX13" s="163">
        <v>303.34954659200002</v>
      </c>
      <c r="HY13" s="163">
        <v>243.23236706700001</v>
      </c>
      <c r="HZ13" s="163">
        <v>264.68826652999996</v>
      </c>
      <c r="IA13" s="163">
        <v>233.67498020800002</v>
      </c>
      <c r="IB13" s="163">
        <v>254.64293021100002</v>
      </c>
      <c r="IC13" s="163">
        <v>303.77530322199999</v>
      </c>
      <c r="ID13" s="163">
        <v>316.98033833899996</v>
      </c>
      <c r="IE13" s="163">
        <v>361.149693082</v>
      </c>
      <c r="IF13" s="163">
        <v>248.52893809299999</v>
      </c>
      <c r="IG13" s="163">
        <v>277.54207838399998</v>
      </c>
      <c r="IH13" s="163">
        <v>263.25957322299996</v>
      </c>
      <c r="II13" s="163">
        <v>272.435079202</v>
      </c>
      <c r="IJ13" s="163">
        <v>412.16464339999999</v>
      </c>
      <c r="IK13" s="163">
        <v>271.37227278199998</v>
      </c>
      <c r="IL13" s="163">
        <v>317.96261760700003</v>
      </c>
      <c r="IM13" s="163">
        <v>318.8615216</v>
      </c>
      <c r="IN13" s="163">
        <v>372.56672262200004</v>
      </c>
      <c r="IO13" s="163">
        <v>291.96675732400001</v>
      </c>
      <c r="IP13" s="163">
        <v>291.72772992300003</v>
      </c>
      <c r="IQ13" s="163">
        <v>328.83504779600003</v>
      </c>
      <c r="IR13" s="163">
        <v>263.01918017399998</v>
      </c>
      <c r="IS13" s="163">
        <v>305.42514575299998</v>
      </c>
      <c r="IT13" s="158">
        <v>307.65857778899999</v>
      </c>
      <c r="IU13" s="158">
        <v>270.59006107299996</v>
      </c>
      <c r="IV13" s="158">
        <v>260.42185997299998</v>
      </c>
      <c r="IW13" s="158">
        <v>258.59573403600001</v>
      </c>
      <c r="IX13" s="158">
        <v>259.91833523700001</v>
      </c>
      <c r="IY13" s="158">
        <v>252.199702183</v>
      </c>
      <c r="IZ13" s="158"/>
      <c r="JA13" s="158"/>
      <c r="JB13" s="158"/>
      <c r="JC13" s="158"/>
      <c r="JD13" s="158"/>
      <c r="JE13" s="158"/>
    </row>
    <row r="14" spans="1:265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</row>
    <row r="15" spans="1:265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8">
        <v>68.606051839000003</v>
      </c>
      <c r="GY15" s="158">
        <v>118.68321391800001</v>
      </c>
      <c r="GZ15" s="158">
        <v>121.384719627</v>
      </c>
      <c r="HA15" s="158">
        <v>84.725666997999994</v>
      </c>
      <c r="HB15" s="158">
        <v>81.076717403000004</v>
      </c>
      <c r="HC15" s="158">
        <v>108.961174433</v>
      </c>
      <c r="HD15" s="158">
        <v>79.057577239000011</v>
      </c>
      <c r="HE15" s="158">
        <v>88.219147158000013</v>
      </c>
      <c r="HF15" s="158">
        <v>92.644858616000008</v>
      </c>
      <c r="HG15" s="158">
        <v>111.49781226900001</v>
      </c>
      <c r="HH15" s="158">
        <v>84.731197627</v>
      </c>
      <c r="HI15" s="158">
        <v>402.94641433100003</v>
      </c>
      <c r="HJ15" s="163">
        <v>99.230734585999983</v>
      </c>
      <c r="HK15" s="163">
        <v>99.989438605999993</v>
      </c>
      <c r="HL15" s="163">
        <v>221.36647876000004</v>
      </c>
      <c r="HM15" s="163">
        <v>187.468419399</v>
      </c>
      <c r="HN15" s="163">
        <v>84.372712449999995</v>
      </c>
      <c r="HO15" s="163">
        <v>288.17929708399998</v>
      </c>
      <c r="HP15" s="163">
        <v>88.889463215999996</v>
      </c>
      <c r="HQ15" s="163">
        <v>116.03432881099999</v>
      </c>
      <c r="HR15" s="163">
        <v>100.51694366500001</v>
      </c>
      <c r="HS15" s="163">
        <v>87.918743326000012</v>
      </c>
      <c r="HT15" s="163">
        <v>200.12383474900003</v>
      </c>
      <c r="HU15" s="163">
        <v>258.05542989099996</v>
      </c>
      <c r="HV15" s="163">
        <v>119.586086827</v>
      </c>
      <c r="HW15" s="163">
        <v>82.60947037199999</v>
      </c>
      <c r="HX15" s="163">
        <v>155.175735468</v>
      </c>
      <c r="HY15" s="163">
        <v>103.43830642099998</v>
      </c>
      <c r="HZ15" s="163">
        <v>90.824655859000003</v>
      </c>
      <c r="IA15" s="163">
        <v>122.49067695499998</v>
      </c>
      <c r="IB15" s="163">
        <v>95.582703430000009</v>
      </c>
      <c r="IC15" s="163">
        <v>89.712094755999999</v>
      </c>
      <c r="ID15" s="163">
        <v>92.571731033999995</v>
      </c>
      <c r="IE15" s="163">
        <v>157.54816883399999</v>
      </c>
      <c r="IF15" s="163">
        <v>263.06961519700002</v>
      </c>
      <c r="IG15" s="163">
        <v>232.55835453099999</v>
      </c>
      <c r="IH15" s="163">
        <v>91.270490181999989</v>
      </c>
      <c r="II15" s="163">
        <v>165.24954907400002</v>
      </c>
      <c r="IJ15" s="163">
        <v>179.154591735</v>
      </c>
      <c r="IK15" s="163">
        <v>109.46923441599999</v>
      </c>
      <c r="IL15" s="163">
        <v>153.70041273300001</v>
      </c>
      <c r="IM15" s="163">
        <v>142.31884875599999</v>
      </c>
      <c r="IN15" s="163">
        <v>102.59623418500001</v>
      </c>
      <c r="IO15" s="163">
        <v>48.431582518999996</v>
      </c>
      <c r="IP15" s="163">
        <v>176.13556780499999</v>
      </c>
      <c r="IQ15" s="163">
        <v>101.52181302599999</v>
      </c>
      <c r="IR15" s="163">
        <v>200.22263622700001</v>
      </c>
      <c r="IS15" s="163">
        <v>340.06244851899999</v>
      </c>
      <c r="IT15" s="158">
        <v>81.670096715</v>
      </c>
      <c r="IU15" s="158">
        <v>101.03874689</v>
      </c>
      <c r="IV15" s="158">
        <v>75.467958120999995</v>
      </c>
      <c r="IW15" s="158">
        <v>321.20730355900002</v>
      </c>
      <c r="IX15" s="158">
        <v>155.119391001</v>
      </c>
      <c r="IY15" s="158">
        <v>115.519306176</v>
      </c>
      <c r="IZ15" s="158"/>
      <c r="JA15" s="158"/>
      <c r="JB15" s="158"/>
      <c r="JC15" s="158"/>
      <c r="JD15" s="158"/>
      <c r="JE15" s="158"/>
    </row>
    <row r="16" spans="1:265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8">
        <v>1.2959559999999999</v>
      </c>
      <c r="GY16" s="158">
        <v>18.272828000000001</v>
      </c>
      <c r="GZ16" s="158">
        <v>3.8269555199999998</v>
      </c>
      <c r="HA16" s="158">
        <v>3.2502249999999999</v>
      </c>
      <c r="HB16" s="158">
        <v>0</v>
      </c>
      <c r="HC16" s="158">
        <v>38.316631209999997</v>
      </c>
      <c r="HD16" s="158">
        <v>0</v>
      </c>
      <c r="HE16" s="158">
        <v>0</v>
      </c>
      <c r="HF16" s="158">
        <v>8.0478800929999998</v>
      </c>
      <c r="HG16" s="158">
        <v>19.692371999999999</v>
      </c>
      <c r="HH16" s="158">
        <v>0</v>
      </c>
      <c r="HI16" s="158">
        <v>186.03699021599999</v>
      </c>
      <c r="HJ16" s="163">
        <v>31.745597915999998</v>
      </c>
      <c r="HK16" s="163">
        <v>0.94117852200000007</v>
      </c>
      <c r="HL16" s="163">
        <v>0</v>
      </c>
      <c r="HM16" s="163">
        <v>106.839645</v>
      </c>
      <c r="HN16" s="163">
        <v>2.0981532000000001</v>
      </c>
      <c r="HO16" s="163">
        <v>0</v>
      </c>
      <c r="HP16" s="163">
        <v>0</v>
      </c>
      <c r="HQ16" s="163">
        <v>12.311858931000002</v>
      </c>
      <c r="HR16" s="163">
        <v>0.87205073599999938</v>
      </c>
      <c r="HS16" s="163">
        <v>0</v>
      </c>
      <c r="HT16" s="163">
        <v>103.49888469</v>
      </c>
      <c r="HU16" s="163">
        <v>59.123962661</v>
      </c>
      <c r="HV16" s="163">
        <v>56.653693006000005</v>
      </c>
      <c r="HW16" s="163">
        <v>0</v>
      </c>
      <c r="HX16" s="163">
        <v>0</v>
      </c>
      <c r="HY16" s="163">
        <v>0</v>
      </c>
      <c r="HZ16" s="163">
        <v>0</v>
      </c>
      <c r="IA16" s="163">
        <v>0</v>
      </c>
      <c r="IB16" s="163">
        <v>0</v>
      </c>
      <c r="IC16" s="163">
        <v>0</v>
      </c>
      <c r="ID16" s="163">
        <v>1.2124608229999998</v>
      </c>
      <c r="IE16" s="163">
        <v>0</v>
      </c>
      <c r="IF16" s="163">
        <v>45.063276864999999</v>
      </c>
      <c r="IG16" s="163">
        <v>125.21602194299999</v>
      </c>
      <c r="IH16" s="163">
        <v>19.186305332</v>
      </c>
      <c r="II16" s="163">
        <v>2.515557013</v>
      </c>
      <c r="IJ16" s="163">
        <v>0</v>
      </c>
      <c r="IK16" s="163">
        <v>1.508005584</v>
      </c>
      <c r="IL16" s="163">
        <v>43.200825156999997</v>
      </c>
      <c r="IM16" s="163">
        <v>0</v>
      </c>
      <c r="IN16" s="163">
        <v>0</v>
      </c>
      <c r="IO16" s="163">
        <v>0</v>
      </c>
      <c r="IP16" s="163">
        <v>16.673870068999999</v>
      </c>
      <c r="IQ16" s="163">
        <v>0</v>
      </c>
      <c r="IR16" s="163">
        <v>97.155662800000016</v>
      </c>
      <c r="IS16" s="163">
        <v>110.53109895499999</v>
      </c>
      <c r="IT16" s="158">
        <v>2.8124893599999998</v>
      </c>
      <c r="IU16" s="158">
        <v>6.700709045</v>
      </c>
      <c r="IV16" s="158">
        <v>17.430996669999999</v>
      </c>
      <c r="IW16" s="158">
        <v>0</v>
      </c>
      <c r="IX16" s="158">
        <v>0</v>
      </c>
      <c r="IY16" s="158">
        <v>0</v>
      </c>
      <c r="IZ16" s="158"/>
      <c r="JA16" s="158"/>
      <c r="JB16" s="158"/>
      <c r="JC16" s="158"/>
      <c r="JD16" s="158"/>
      <c r="JE16" s="158"/>
    </row>
    <row r="17" spans="1:265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8">
        <v>0</v>
      </c>
      <c r="GY17" s="158">
        <v>0</v>
      </c>
      <c r="GZ17" s="158">
        <v>0</v>
      </c>
      <c r="HA17" s="158">
        <v>0</v>
      </c>
      <c r="HB17" s="158">
        <v>0</v>
      </c>
      <c r="HC17" s="158">
        <v>0</v>
      </c>
      <c r="HD17" s="158">
        <v>0</v>
      </c>
      <c r="HE17" s="158">
        <v>0</v>
      </c>
      <c r="HF17" s="158">
        <v>0</v>
      </c>
      <c r="HG17" s="158">
        <v>0</v>
      </c>
      <c r="HH17" s="158">
        <v>0</v>
      </c>
      <c r="HI17" s="158">
        <v>132.862212597</v>
      </c>
      <c r="HJ17" s="163">
        <v>0</v>
      </c>
      <c r="HK17" s="163">
        <v>0</v>
      </c>
      <c r="HL17" s="163">
        <v>0</v>
      </c>
      <c r="HM17" s="163">
        <v>0</v>
      </c>
      <c r="HN17" s="163">
        <v>0</v>
      </c>
      <c r="HO17" s="163">
        <v>0</v>
      </c>
      <c r="HP17" s="163">
        <v>0</v>
      </c>
      <c r="HQ17" s="163">
        <v>0</v>
      </c>
      <c r="HR17" s="163">
        <v>7.7674361999999997</v>
      </c>
      <c r="HS17" s="163">
        <v>0</v>
      </c>
      <c r="HT17" s="163">
        <v>39.204174901000002</v>
      </c>
      <c r="HU17" s="163">
        <v>59.123962661</v>
      </c>
      <c r="HV17" s="163">
        <v>0</v>
      </c>
      <c r="HW17" s="163">
        <v>0</v>
      </c>
      <c r="HX17" s="163">
        <v>0</v>
      </c>
      <c r="HY17" s="163">
        <v>0</v>
      </c>
      <c r="HZ17" s="163">
        <v>0</v>
      </c>
      <c r="IA17" s="163">
        <v>0</v>
      </c>
      <c r="IB17" s="163">
        <v>0</v>
      </c>
      <c r="IC17" s="163">
        <v>0</v>
      </c>
      <c r="ID17" s="163">
        <v>0</v>
      </c>
      <c r="IE17" s="163">
        <v>0</v>
      </c>
      <c r="IF17" s="163">
        <v>0</v>
      </c>
      <c r="IG17" s="163">
        <v>76.041959796</v>
      </c>
      <c r="IH17" s="163">
        <v>0</v>
      </c>
      <c r="II17" s="163">
        <v>0</v>
      </c>
      <c r="IJ17" s="163">
        <v>0</v>
      </c>
      <c r="IK17" s="163">
        <v>0</v>
      </c>
      <c r="IL17" s="163">
        <v>0</v>
      </c>
      <c r="IM17" s="163">
        <v>0</v>
      </c>
      <c r="IN17" s="163">
        <v>0</v>
      </c>
      <c r="IO17" s="163">
        <v>0</v>
      </c>
      <c r="IP17" s="163">
        <v>0</v>
      </c>
      <c r="IQ17" s="163">
        <v>0</v>
      </c>
      <c r="IR17" s="163">
        <v>37.186300000000003</v>
      </c>
      <c r="IS17" s="163">
        <v>109.804257955</v>
      </c>
      <c r="IT17" s="158">
        <v>0</v>
      </c>
      <c r="IU17" s="158">
        <v>0</v>
      </c>
      <c r="IV17" s="158">
        <v>0</v>
      </c>
      <c r="IW17" s="158">
        <v>0</v>
      </c>
      <c r="IX17" s="158">
        <v>0</v>
      </c>
      <c r="IY17" s="158">
        <v>0</v>
      </c>
      <c r="IZ17" s="158"/>
      <c r="JA17" s="158"/>
      <c r="JB17" s="158"/>
      <c r="JC17" s="158"/>
      <c r="JD17" s="158"/>
      <c r="JE17" s="158"/>
    </row>
    <row r="18" spans="1:265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8">
        <v>1.2959559999999999</v>
      </c>
      <c r="GY18" s="158">
        <v>18.272828000000001</v>
      </c>
      <c r="GZ18" s="158">
        <v>3.8269555199999998</v>
      </c>
      <c r="HA18" s="158">
        <v>3.2502249999999999</v>
      </c>
      <c r="HB18" s="158">
        <v>0</v>
      </c>
      <c r="HC18" s="158">
        <v>38.316631209999997</v>
      </c>
      <c r="HD18" s="158">
        <v>0</v>
      </c>
      <c r="HE18" s="158">
        <v>0</v>
      </c>
      <c r="HF18" s="158">
        <v>8.0478800929999998</v>
      </c>
      <c r="HG18" s="158">
        <v>19.692371999999999</v>
      </c>
      <c r="HH18" s="158">
        <v>0</v>
      </c>
      <c r="HI18" s="158">
        <v>53.174777619000004</v>
      </c>
      <c r="HJ18" s="163">
        <v>31.745597915999998</v>
      </c>
      <c r="HK18" s="163">
        <v>0.94117852200000007</v>
      </c>
      <c r="HL18" s="163">
        <v>0</v>
      </c>
      <c r="HM18" s="163">
        <v>106.839645</v>
      </c>
      <c r="HN18" s="163">
        <v>2.0981532000000001</v>
      </c>
      <c r="HO18" s="163">
        <v>0</v>
      </c>
      <c r="HP18" s="163">
        <v>0</v>
      </c>
      <c r="HQ18" s="163">
        <v>12.311858931000002</v>
      </c>
      <c r="HR18" s="163">
        <v>-6.8953854640000003</v>
      </c>
      <c r="HS18" s="163">
        <v>0</v>
      </c>
      <c r="HT18" s="163">
        <v>64.294709788999995</v>
      </c>
      <c r="HU18" s="163">
        <v>0</v>
      </c>
      <c r="HV18" s="163">
        <v>56.653693006000005</v>
      </c>
      <c r="HW18" s="163">
        <v>0</v>
      </c>
      <c r="HX18" s="163">
        <v>0</v>
      </c>
      <c r="HY18" s="163">
        <v>0</v>
      </c>
      <c r="HZ18" s="163">
        <v>0</v>
      </c>
      <c r="IA18" s="163">
        <v>0</v>
      </c>
      <c r="IB18" s="163">
        <v>0</v>
      </c>
      <c r="IC18" s="163">
        <v>0</v>
      </c>
      <c r="ID18" s="163">
        <v>1.2124608229999998</v>
      </c>
      <c r="IE18" s="163">
        <v>0</v>
      </c>
      <c r="IF18" s="163">
        <v>45.063276864999999</v>
      </c>
      <c r="IG18" s="163">
        <v>49.174062146999994</v>
      </c>
      <c r="IH18" s="163">
        <v>19.186305332</v>
      </c>
      <c r="II18" s="163">
        <v>2.515557013</v>
      </c>
      <c r="IJ18" s="163">
        <v>0</v>
      </c>
      <c r="IK18" s="163">
        <v>1.508005584</v>
      </c>
      <c r="IL18" s="163">
        <v>43.200825156999997</v>
      </c>
      <c r="IM18" s="163">
        <v>0</v>
      </c>
      <c r="IN18" s="163">
        <v>0</v>
      </c>
      <c r="IO18" s="163">
        <v>0</v>
      </c>
      <c r="IP18" s="163">
        <v>16.673870068999999</v>
      </c>
      <c r="IQ18" s="163">
        <v>0</v>
      </c>
      <c r="IR18" s="163">
        <v>59.969362800000006</v>
      </c>
      <c r="IS18" s="163">
        <v>0.72684099999999996</v>
      </c>
      <c r="IT18" s="158">
        <v>2.8124893599999998</v>
      </c>
      <c r="IU18" s="158">
        <v>6.700709045</v>
      </c>
      <c r="IV18" s="158">
        <v>17.430996669999999</v>
      </c>
      <c r="IW18" s="158">
        <v>0</v>
      </c>
      <c r="IX18" s="158">
        <v>0</v>
      </c>
      <c r="IY18" s="158">
        <v>0</v>
      </c>
      <c r="IZ18" s="158"/>
      <c r="JA18" s="158"/>
      <c r="JB18" s="158"/>
      <c r="JC18" s="158"/>
      <c r="JD18" s="158"/>
      <c r="JE18" s="158"/>
    </row>
    <row r="19" spans="1:265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8">
        <v>9.2660607060000011</v>
      </c>
      <c r="GY19" s="158">
        <v>0</v>
      </c>
      <c r="GZ19" s="158">
        <v>0</v>
      </c>
      <c r="HA19" s="158">
        <v>3.4009976000000002</v>
      </c>
      <c r="HB19" s="158">
        <v>0</v>
      </c>
      <c r="HC19" s="158">
        <v>2.2638182809999998</v>
      </c>
      <c r="HD19" s="158">
        <v>0</v>
      </c>
      <c r="HE19" s="158">
        <v>0</v>
      </c>
      <c r="HF19" s="158">
        <v>0</v>
      </c>
      <c r="HG19" s="158">
        <v>0</v>
      </c>
      <c r="HH19" s="158">
        <v>0</v>
      </c>
      <c r="HI19" s="158">
        <v>89.434260347000006</v>
      </c>
      <c r="HJ19" s="163">
        <v>0</v>
      </c>
      <c r="HK19" s="163">
        <v>0</v>
      </c>
      <c r="HL19" s="163">
        <v>5.6458662729999993</v>
      </c>
      <c r="HM19" s="163">
        <v>5.3458163839999999</v>
      </c>
      <c r="HN19" s="163">
        <v>4.9247760969999996</v>
      </c>
      <c r="HO19" s="163">
        <v>51.990565627999999</v>
      </c>
      <c r="HP19" s="163">
        <v>1.4692578089999999</v>
      </c>
      <c r="HQ19" s="163">
        <v>1.014178912</v>
      </c>
      <c r="HR19" s="163">
        <v>0</v>
      </c>
      <c r="HS19" s="163">
        <v>1.5369405870000001</v>
      </c>
      <c r="HT19" s="163">
        <v>0.218313484</v>
      </c>
      <c r="HU19" s="163">
        <v>0</v>
      </c>
      <c r="HV19" s="163">
        <v>0</v>
      </c>
      <c r="HW19" s="163">
        <v>0</v>
      </c>
      <c r="HX19" s="163">
        <v>42.633596231000006</v>
      </c>
      <c r="HY19" s="163">
        <v>6.5987053480000002</v>
      </c>
      <c r="HZ19" s="163">
        <v>0.81168188499999994</v>
      </c>
      <c r="IA19" s="163">
        <v>24.470350301</v>
      </c>
      <c r="IB19" s="163">
        <v>0</v>
      </c>
      <c r="IC19" s="163">
        <v>0</v>
      </c>
      <c r="ID19" s="163">
        <v>0</v>
      </c>
      <c r="IE19" s="163">
        <v>0</v>
      </c>
      <c r="IF19" s="163">
        <v>0</v>
      </c>
      <c r="IG19" s="163">
        <v>0</v>
      </c>
      <c r="IH19" s="163">
        <v>0</v>
      </c>
      <c r="II19" s="163">
        <v>0</v>
      </c>
      <c r="IJ19" s="163">
        <v>66.590111535999995</v>
      </c>
      <c r="IK19" s="163">
        <v>0</v>
      </c>
      <c r="IL19" s="163">
        <v>0</v>
      </c>
      <c r="IM19" s="163">
        <v>0</v>
      </c>
      <c r="IN19" s="163">
        <v>0</v>
      </c>
      <c r="IO19" s="163">
        <v>0</v>
      </c>
      <c r="IP19" s="163">
        <v>0</v>
      </c>
      <c r="IQ19" s="163">
        <v>0</v>
      </c>
      <c r="IR19" s="163">
        <v>0</v>
      </c>
      <c r="IS19" s="163">
        <v>43.553858782000006</v>
      </c>
      <c r="IT19" s="158">
        <v>0</v>
      </c>
      <c r="IU19" s="158">
        <v>0</v>
      </c>
      <c r="IV19" s="158">
        <v>0</v>
      </c>
      <c r="IW19" s="158">
        <v>152.51454167499998</v>
      </c>
      <c r="IX19" s="158">
        <v>0</v>
      </c>
      <c r="IY19" s="158">
        <v>0</v>
      </c>
      <c r="IZ19" s="158"/>
      <c r="JA19" s="158"/>
      <c r="JB19" s="158"/>
      <c r="JC19" s="158"/>
      <c r="JD19" s="158"/>
      <c r="JE19" s="158"/>
    </row>
    <row r="20" spans="1:265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8">
        <v>0</v>
      </c>
      <c r="GY20" s="158">
        <v>0</v>
      </c>
      <c r="GZ20" s="158">
        <v>0</v>
      </c>
      <c r="HA20" s="158">
        <v>0</v>
      </c>
      <c r="HB20" s="158">
        <v>0</v>
      </c>
      <c r="HC20" s="158">
        <v>0</v>
      </c>
      <c r="HD20" s="158">
        <v>0</v>
      </c>
      <c r="HE20" s="158">
        <v>0</v>
      </c>
      <c r="HF20" s="158">
        <v>0</v>
      </c>
      <c r="HG20" s="158">
        <v>0</v>
      </c>
      <c r="HH20" s="158">
        <v>0</v>
      </c>
      <c r="HI20" s="158">
        <v>0</v>
      </c>
      <c r="HJ20" s="163">
        <v>0</v>
      </c>
      <c r="HK20" s="163">
        <v>0</v>
      </c>
      <c r="HL20" s="163">
        <v>0</v>
      </c>
      <c r="HM20" s="163">
        <v>0</v>
      </c>
      <c r="HN20" s="163">
        <v>0</v>
      </c>
      <c r="HO20" s="163">
        <v>0</v>
      </c>
      <c r="HP20" s="163">
        <v>0</v>
      </c>
      <c r="HQ20" s="163">
        <v>0</v>
      </c>
      <c r="HR20" s="163">
        <v>0</v>
      </c>
      <c r="HS20" s="163">
        <v>0</v>
      </c>
      <c r="HT20" s="163">
        <v>0</v>
      </c>
      <c r="HU20" s="163">
        <v>0</v>
      </c>
      <c r="HV20" s="163">
        <v>0</v>
      </c>
      <c r="HW20" s="163">
        <v>0</v>
      </c>
      <c r="HX20" s="163">
        <v>0</v>
      </c>
      <c r="HY20" s="163">
        <v>0</v>
      </c>
      <c r="HZ20" s="163">
        <v>0</v>
      </c>
      <c r="IA20" s="163">
        <v>0</v>
      </c>
      <c r="IB20" s="163">
        <v>0</v>
      </c>
      <c r="IC20" s="163">
        <v>0</v>
      </c>
      <c r="ID20" s="163">
        <v>0</v>
      </c>
      <c r="IE20" s="163">
        <v>0</v>
      </c>
      <c r="IF20" s="163">
        <v>0</v>
      </c>
      <c r="IG20" s="163">
        <v>0</v>
      </c>
      <c r="IH20" s="163">
        <v>0</v>
      </c>
      <c r="II20" s="163">
        <v>0</v>
      </c>
      <c r="IJ20" s="163">
        <v>0</v>
      </c>
      <c r="IK20" s="163">
        <v>0</v>
      </c>
      <c r="IL20" s="163">
        <v>0</v>
      </c>
      <c r="IM20" s="163">
        <v>0</v>
      </c>
      <c r="IN20" s="163">
        <v>0</v>
      </c>
      <c r="IO20" s="163">
        <v>0</v>
      </c>
      <c r="IP20" s="163">
        <v>0</v>
      </c>
      <c r="IQ20" s="163">
        <v>0</v>
      </c>
      <c r="IR20" s="163">
        <v>0</v>
      </c>
      <c r="IS20" s="163">
        <v>0</v>
      </c>
      <c r="IT20" s="158">
        <v>0</v>
      </c>
      <c r="IU20" s="158">
        <v>0</v>
      </c>
      <c r="IV20" s="158">
        <v>0</v>
      </c>
      <c r="IW20" s="158">
        <v>0</v>
      </c>
      <c r="IX20" s="158">
        <v>0</v>
      </c>
      <c r="IY20" s="158">
        <v>0</v>
      </c>
      <c r="IZ20" s="158"/>
      <c r="JA20" s="158"/>
      <c r="JB20" s="158"/>
      <c r="JC20" s="158"/>
      <c r="JD20" s="158"/>
      <c r="JE20" s="158"/>
    </row>
    <row r="21" spans="1:265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8">
        <v>9.2660607060000011</v>
      </c>
      <c r="GY21" s="158">
        <v>0</v>
      </c>
      <c r="GZ21" s="158">
        <v>0</v>
      </c>
      <c r="HA21" s="158">
        <v>3.4009976000000002</v>
      </c>
      <c r="HB21" s="158">
        <v>0</v>
      </c>
      <c r="HC21" s="158">
        <v>2.2638182809999998</v>
      </c>
      <c r="HD21" s="158">
        <v>0</v>
      </c>
      <c r="HE21" s="158">
        <v>0</v>
      </c>
      <c r="HF21" s="158">
        <v>0</v>
      </c>
      <c r="HG21" s="158">
        <v>0</v>
      </c>
      <c r="HH21" s="158">
        <v>0</v>
      </c>
      <c r="HI21" s="158">
        <v>89.434260347000006</v>
      </c>
      <c r="HJ21" s="163">
        <v>0</v>
      </c>
      <c r="HK21" s="163">
        <v>0</v>
      </c>
      <c r="HL21" s="163">
        <v>5.6458662729999993</v>
      </c>
      <c r="HM21" s="163">
        <v>5.3458163839999999</v>
      </c>
      <c r="HN21" s="163">
        <v>4.9247760969999996</v>
      </c>
      <c r="HO21" s="163">
        <v>51.990565627999999</v>
      </c>
      <c r="HP21" s="163">
        <v>1.4692578089999999</v>
      </c>
      <c r="HQ21" s="163">
        <v>1.014178912</v>
      </c>
      <c r="HR21" s="163">
        <v>0</v>
      </c>
      <c r="HS21" s="163">
        <v>1.5369405870000001</v>
      </c>
      <c r="HT21" s="163">
        <v>0.218313484</v>
      </c>
      <c r="HU21" s="163">
        <v>0</v>
      </c>
      <c r="HV21" s="163">
        <v>0</v>
      </c>
      <c r="HW21" s="163">
        <v>0</v>
      </c>
      <c r="HX21" s="163">
        <v>42.633596231000006</v>
      </c>
      <c r="HY21" s="163">
        <v>6.5987053480000002</v>
      </c>
      <c r="HZ21" s="163">
        <v>0.81168188499999994</v>
      </c>
      <c r="IA21" s="163">
        <v>24.470350301</v>
      </c>
      <c r="IB21" s="163">
        <v>0</v>
      </c>
      <c r="IC21" s="163">
        <v>0</v>
      </c>
      <c r="ID21" s="163">
        <v>0</v>
      </c>
      <c r="IE21" s="163">
        <v>0</v>
      </c>
      <c r="IF21" s="163">
        <v>0</v>
      </c>
      <c r="IG21" s="163">
        <v>0</v>
      </c>
      <c r="IH21" s="163">
        <v>0</v>
      </c>
      <c r="II21" s="163">
        <v>0</v>
      </c>
      <c r="IJ21" s="163">
        <v>66.590111535999995</v>
      </c>
      <c r="IK21" s="163">
        <v>0</v>
      </c>
      <c r="IL21" s="163">
        <v>0</v>
      </c>
      <c r="IM21" s="163">
        <v>0</v>
      </c>
      <c r="IN21" s="163">
        <v>0</v>
      </c>
      <c r="IO21" s="163">
        <v>0</v>
      </c>
      <c r="IP21" s="163">
        <v>0</v>
      </c>
      <c r="IQ21" s="163">
        <v>0</v>
      </c>
      <c r="IR21" s="163">
        <v>0</v>
      </c>
      <c r="IS21" s="163">
        <v>43.553858782000006</v>
      </c>
      <c r="IT21" s="158">
        <v>0</v>
      </c>
      <c r="IU21" s="158">
        <v>0</v>
      </c>
      <c r="IV21" s="158">
        <v>0</v>
      </c>
      <c r="IW21" s="158">
        <v>152.51454167499998</v>
      </c>
      <c r="IX21" s="158">
        <v>0</v>
      </c>
      <c r="IY21" s="158">
        <v>0</v>
      </c>
      <c r="IZ21" s="158"/>
      <c r="JA21" s="158"/>
      <c r="JB21" s="158"/>
      <c r="JC21" s="158"/>
      <c r="JD21" s="158"/>
      <c r="JE21" s="158"/>
    </row>
    <row r="22" spans="1:265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8">
        <v>58.044035133000008</v>
      </c>
      <c r="GY22" s="158">
        <v>100.410385918</v>
      </c>
      <c r="GZ22" s="158">
        <v>117.557764107</v>
      </c>
      <c r="HA22" s="158">
        <v>78.074444397999997</v>
      </c>
      <c r="HB22" s="158">
        <v>81.076717403000004</v>
      </c>
      <c r="HC22" s="158">
        <v>68.380724942000001</v>
      </c>
      <c r="HD22" s="158">
        <v>79.057577239000011</v>
      </c>
      <c r="HE22" s="158">
        <v>88.219147158000013</v>
      </c>
      <c r="HF22" s="158">
        <v>84.596978523000004</v>
      </c>
      <c r="HG22" s="158">
        <v>91.805440269000002</v>
      </c>
      <c r="HH22" s="158">
        <v>84.731197627</v>
      </c>
      <c r="HI22" s="158">
        <v>127.475163768</v>
      </c>
      <c r="HJ22" s="163">
        <v>67.485136669999989</v>
      </c>
      <c r="HK22" s="163">
        <v>99.048260083999992</v>
      </c>
      <c r="HL22" s="163">
        <v>215.72061248700004</v>
      </c>
      <c r="HM22" s="163">
        <v>75.282958014999991</v>
      </c>
      <c r="HN22" s="163">
        <v>77.34978315299999</v>
      </c>
      <c r="HO22" s="163">
        <v>236.188731456</v>
      </c>
      <c r="HP22" s="163">
        <v>87.420205406999997</v>
      </c>
      <c r="HQ22" s="163">
        <v>102.708290968</v>
      </c>
      <c r="HR22" s="163">
        <v>99.644892929000008</v>
      </c>
      <c r="HS22" s="163">
        <v>86.381802739000008</v>
      </c>
      <c r="HT22" s="163">
        <v>96.406636575000007</v>
      </c>
      <c r="HU22" s="163">
        <v>198.93146722999998</v>
      </c>
      <c r="HV22" s="163">
        <v>62.932393820999998</v>
      </c>
      <c r="HW22" s="163">
        <v>82.60947037199999</v>
      </c>
      <c r="HX22" s="163">
        <v>112.542139237</v>
      </c>
      <c r="HY22" s="163">
        <v>96.839601072999983</v>
      </c>
      <c r="HZ22" s="163">
        <v>90.012973974000005</v>
      </c>
      <c r="IA22" s="163">
        <v>98.020326653999987</v>
      </c>
      <c r="IB22" s="163">
        <v>95.582703430000009</v>
      </c>
      <c r="IC22" s="163">
        <v>89.712094755999999</v>
      </c>
      <c r="ID22" s="163">
        <v>91.359270210999995</v>
      </c>
      <c r="IE22" s="163">
        <v>157.54816883399999</v>
      </c>
      <c r="IF22" s="163">
        <v>218.00633833200001</v>
      </c>
      <c r="IG22" s="163">
        <v>107.342332588</v>
      </c>
      <c r="IH22" s="163">
        <v>72.084184849999986</v>
      </c>
      <c r="II22" s="163">
        <v>162.73399206100001</v>
      </c>
      <c r="IJ22" s="163">
        <v>112.564480199</v>
      </c>
      <c r="IK22" s="163">
        <v>107.96122883199999</v>
      </c>
      <c r="IL22" s="163">
        <v>110.49958757600001</v>
      </c>
      <c r="IM22" s="163">
        <v>142.31884875599999</v>
      </c>
      <c r="IN22" s="163">
        <v>102.59623418500001</v>
      </c>
      <c r="IO22" s="163">
        <v>48.431582518999996</v>
      </c>
      <c r="IP22" s="163">
        <v>159.46169773599999</v>
      </c>
      <c r="IQ22" s="163">
        <v>101.52181302599999</v>
      </c>
      <c r="IR22" s="163">
        <v>103.06697342700001</v>
      </c>
      <c r="IS22" s="163">
        <v>185.97749078199999</v>
      </c>
      <c r="IT22" s="158">
        <v>78.857607354999999</v>
      </c>
      <c r="IU22" s="158">
        <v>94.338037845000002</v>
      </c>
      <c r="IV22" s="158">
        <v>58.036961450999996</v>
      </c>
      <c r="IW22" s="158">
        <v>168.69276188400002</v>
      </c>
      <c r="IX22" s="158">
        <v>155.119391001</v>
      </c>
      <c r="IY22" s="158">
        <v>115.519306176</v>
      </c>
      <c r="IZ22" s="158"/>
      <c r="JA22" s="158"/>
      <c r="JB22" s="158"/>
      <c r="JC22" s="158"/>
      <c r="JD22" s="158"/>
      <c r="JE22" s="158"/>
    </row>
    <row r="23" spans="1:265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8">
        <v>58.044035133000008</v>
      </c>
      <c r="GY23" s="158">
        <v>100.410385918</v>
      </c>
      <c r="GZ23" s="158">
        <v>117.557764107</v>
      </c>
      <c r="HA23" s="158">
        <v>78.074444397999997</v>
      </c>
      <c r="HB23" s="158">
        <v>81.076717403000004</v>
      </c>
      <c r="HC23" s="158">
        <v>68.380724942000001</v>
      </c>
      <c r="HD23" s="158">
        <v>79.057577239000011</v>
      </c>
      <c r="HE23" s="158">
        <v>88.219147158000013</v>
      </c>
      <c r="HF23" s="158">
        <v>84.596978523000004</v>
      </c>
      <c r="HG23" s="158">
        <v>91.805440269000002</v>
      </c>
      <c r="HH23" s="158">
        <v>84.731197627</v>
      </c>
      <c r="HI23" s="158">
        <v>127.475163768</v>
      </c>
      <c r="HJ23" s="163">
        <v>67.485136669999989</v>
      </c>
      <c r="HK23" s="163">
        <v>99.048260083999992</v>
      </c>
      <c r="HL23" s="163">
        <v>215.72061248700004</v>
      </c>
      <c r="HM23" s="163">
        <v>75.282958014999991</v>
      </c>
      <c r="HN23" s="163">
        <v>77.34978315299999</v>
      </c>
      <c r="HO23" s="163">
        <v>236.188731456</v>
      </c>
      <c r="HP23" s="163">
        <v>87.420205406999997</v>
      </c>
      <c r="HQ23" s="163">
        <v>102.708290968</v>
      </c>
      <c r="HR23" s="163">
        <v>99.644892929000008</v>
      </c>
      <c r="HS23" s="163">
        <v>86.381802739000008</v>
      </c>
      <c r="HT23" s="163">
        <v>96.406636575000007</v>
      </c>
      <c r="HU23" s="163">
        <v>198.93146722999998</v>
      </c>
      <c r="HV23" s="163">
        <v>62.932393820999998</v>
      </c>
      <c r="HW23" s="163">
        <v>82.60947037199999</v>
      </c>
      <c r="HX23" s="163">
        <v>112.542139237</v>
      </c>
      <c r="HY23" s="163">
        <v>96.839601072999983</v>
      </c>
      <c r="HZ23" s="163">
        <v>90.012973974000005</v>
      </c>
      <c r="IA23" s="163">
        <v>98.020326653999987</v>
      </c>
      <c r="IB23" s="163">
        <v>95.582703430000009</v>
      </c>
      <c r="IC23" s="163">
        <v>89.712094755999999</v>
      </c>
      <c r="ID23" s="163">
        <v>91.359270210999995</v>
      </c>
      <c r="IE23" s="163">
        <v>157.54816883399999</v>
      </c>
      <c r="IF23" s="163">
        <v>218.00633833200001</v>
      </c>
      <c r="IG23" s="163">
        <v>107.342332588</v>
      </c>
      <c r="IH23" s="163">
        <v>72.084184849999986</v>
      </c>
      <c r="II23" s="163">
        <v>162.73399206100001</v>
      </c>
      <c r="IJ23" s="163">
        <v>112.564480199</v>
      </c>
      <c r="IK23" s="163">
        <v>107.96122883199999</v>
      </c>
      <c r="IL23" s="163">
        <v>110.49958757600001</v>
      </c>
      <c r="IM23" s="163">
        <v>142.31884875599999</v>
      </c>
      <c r="IN23" s="163">
        <v>102.59623418500001</v>
      </c>
      <c r="IO23" s="163">
        <v>48.431582518999996</v>
      </c>
      <c r="IP23" s="163">
        <v>159.46169773599999</v>
      </c>
      <c r="IQ23" s="163">
        <v>101.52181302599999</v>
      </c>
      <c r="IR23" s="163">
        <v>103.06697342700001</v>
      </c>
      <c r="IS23" s="163">
        <v>185.97749078199999</v>
      </c>
      <c r="IT23" s="158">
        <v>78.857607354999999</v>
      </c>
      <c r="IU23" s="158">
        <v>94.338037845000002</v>
      </c>
      <c r="IV23" s="158">
        <v>58.036961450999996</v>
      </c>
      <c r="IW23" s="158">
        <v>168.69276188400002</v>
      </c>
      <c r="IX23" s="158">
        <v>155.119391001</v>
      </c>
      <c r="IY23" s="158">
        <v>115.519306176</v>
      </c>
      <c r="IZ23" s="158"/>
      <c r="JA23" s="158"/>
      <c r="JB23" s="158"/>
      <c r="JC23" s="158"/>
      <c r="JD23" s="158"/>
      <c r="JE23" s="158"/>
    </row>
    <row r="24" spans="1:265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8">
        <v>0</v>
      </c>
      <c r="GY24" s="158">
        <v>0</v>
      </c>
      <c r="GZ24" s="158">
        <v>0</v>
      </c>
      <c r="HA24" s="158">
        <v>0</v>
      </c>
      <c r="HB24" s="158">
        <v>0</v>
      </c>
      <c r="HC24" s="158">
        <v>0</v>
      </c>
      <c r="HD24" s="158">
        <v>0</v>
      </c>
      <c r="HE24" s="158">
        <v>0</v>
      </c>
      <c r="HF24" s="158">
        <v>0</v>
      </c>
      <c r="HG24" s="158">
        <v>0</v>
      </c>
      <c r="HH24" s="158">
        <v>0</v>
      </c>
      <c r="HI24" s="158">
        <v>0</v>
      </c>
      <c r="HJ24" s="163">
        <v>0</v>
      </c>
      <c r="HK24" s="163">
        <v>0</v>
      </c>
      <c r="HL24" s="163">
        <v>0</v>
      </c>
      <c r="HM24" s="163">
        <v>0</v>
      </c>
      <c r="HN24" s="163">
        <v>0</v>
      </c>
      <c r="HO24" s="163">
        <v>0</v>
      </c>
      <c r="HP24" s="163">
        <v>0</v>
      </c>
      <c r="HQ24" s="163">
        <v>0</v>
      </c>
      <c r="HR24" s="163">
        <v>0</v>
      </c>
      <c r="HS24" s="163">
        <v>0</v>
      </c>
      <c r="HT24" s="163">
        <v>0</v>
      </c>
      <c r="HU24" s="163">
        <v>0</v>
      </c>
      <c r="HV24" s="163">
        <v>0</v>
      </c>
      <c r="HW24" s="163">
        <v>0</v>
      </c>
      <c r="HX24" s="163">
        <v>0</v>
      </c>
      <c r="HY24" s="163">
        <v>0</v>
      </c>
      <c r="HZ24" s="163">
        <v>0</v>
      </c>
      <c r="IA24" s="163">
        <v>0</v>
      </c>
      <c r="IB24" s="163">
        <v>0</v>
      </c>
      <c r="IC24" s="163">
        <v>0</v>
      </c>
      <c r="ID24" s="163">
        <v>0</v>
      </c>
      <c r="IE24" s="163">
        <v>0</v>
      </c>
      <c r="IF24" s="163">
        <v>0</v>
      </c>
      <c r="IG24" s="163">
        <v>0</v>
      </c>
      <c r="IH24" s="163">
        <v>0</v>
      </c>
      <c r="II24" s="163">
        <v>0</v>
      </c>
      <c r="IJ24" s="163">
        <v>0</v>
      </c>
      <c r="IK24" s="163">
        <v>0</v>
      </c>
      <c r="IL24" s="163">
        <v>0</v>
      </c>
      <c r="IM24" s="163">
        <v>0</v>
      </c>
      <c r="IN24" s="163">
        <v>0</v>
      </c>
      <c r="IO24" s="163">
        <v>0</v>
      </c>
      <c r="IP24" s="163">
        <v>0</v>
      </c>
      <c r="IQ24" s="163">
        <v>0</v>
      </c>
      <c r="IR24" s="163">
        <v>0</v>
      </c>
      <c r="IS24" s="163">
        <v>0</v>
      </c>
      <c r="IT24" s="158">
        <v>0</v>
      </c>
      <c r="IU24" s="158">
        <v>0</v>
      </c>
      <c r="IV24" s="158">
        <v>0</v>
      </c>
      <c r="IW24" s="158">
        <v>0</v>
      </c>
      <c r="IX24" s="158">
        <v>0</v>
      </c>
      <c r="IY24" s="158">
        <v>0</v>
      </c>
      <c r="IZ24" s="158"/>
      <c r="JA24" s="158"/>
      <c r="JB24" s="158"/>
      <c r="JC24" s="158"/>
      <c r="JD24" s="158"/>
      <c r="JE24" s="158"/>
    </row>
    <row r="25" spans="1:265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8">
        <v>316.41098610999995</v>
      </c>
      <c r="GY25" s="158">
        <v>488.90175869000001</v>
      </c>
      <c r="GZ25" s="158">
        <v>835.38307447199998</v>
      </c>
      <c r="HA25" s="158">
        <v>350.60397989000001</v>
      </c>
      <c r="HB25" s="158">
        <v>349.57777744100002</v>
      </c>
      <c r="HC25" s="158">
        <v>402.65507005199999</v>
      </c>
      <c r="HD25" s="158">
        <v>443.86346516499998</v>
      </c>
      <c r="HE25" s="158">
        <v>705.72035406400005</v>
      </c>
      <c r="HF25" s="158">
        <v>433.04176343400002</v>
      </c>
      <c r="HG25" s="158">
        <v>465.78194120199998</v>
      </c>
      <c r="HH25" s="158">
        <v>442.24062086200007</v>
      </c>
      <c r="HI25" s="158">
        <v>634.87865578100002</v>
      </c>
      <c r="HJ25" s="163">
        <v>796.14211835899994</v>
      </c>
      <c r="HK25" s="163">
        <v>424.83907140100001</v>
      </c>
      <c r="HL25" s="163">
        <v>378.938332753</v>
      </c>
      <c r="HM25" s="163">
        <v>417.79623360799997</v>
      </c>
      <c r="HN25" s="163">
        <v>376.43770936800001</v>
      </c>
      <c r="HO25" s="163">
        <v>512.50114119099999</v>
      </c>
      <c r="HP25" s="163">
        <v>453.59931008400008</v>
      </c>
      <c r="HQ25" s="163">
        <v>398.97187653700001</v>
      </c>
      <c r="HR25" s="163">
        <v>492.66348668699999</v>
      </c>
      <c r="HS25" s="163">
        <v>433.04462822500005</v>
      </c>
      <c r="HT25" s="163">
        <v>432.14918380800003</v>
      </c>
      <c r="HU25" s="163">
        <v>965.86264640099989</v>
      </c>
      <c r="HV25" s="163">
        <v>407.30629635500003</v>
      </c>
      <c r="HW25" s="163">
        <v>359.80066432400002</v>
      </c>
      <c r="HX25" s="163">
        <v>554.27535932199999</v>
      </c>
      <c r="HY25" s="163">
        <v>493.12158003299999</v>
      </c>
      <c r="HZ25" s="163">
        <v>501.89858613199999</v>
      </c>
      <c r="IA25" s="163">
        <v>477.91873445300001</v>
      </c>
      <c r="IB25" s="163">
        <v>451.70234350799996</v>
      </c>
      <c r="IC25" s="163">
        <v>455.95278287699995</v>
      </c>
      <c r="ID25" s="163">
        <v>526.04486080300001</v>
      </c>
      <c r="IE25" s="163">
        <v>462.29721838699999</v>
      </c>
      <c r="IF25" s="163">
        <v>466.32164651400001</v>
      </c>
      <c r="IG25" s="163">
        <v>768.18842342199991</v>
      </c>
      <c r="IH25" s="163">
        <v>491.91573394099998</v>
      </c>
      <c r="II25" s="163">
        <v>405.35622220900001</v>
      </c>
      <c r="IJ25" s="163">
        <v>530.69020682000007</v>
      </c>
      <c r="IK25" s="163">
        <v>447.28351804300002</v>
      </c>
      <c r="IL25" s="163">
        <v>465.37877187299995</v>
      </c>
      <c r="IM25" s="163">
        <v>661.96603222299996</v>
      </c>
      <c r="IN25" s="163">
        <v>662.15027536900004</v>
      </c>
      <c r="IO25" s="163">
        <v>574.18628884700001</v>
      </c>
      <c r="IP25" s="163">
        <v>459.37940612699998</v>
      </c>
      <c r="IQ25" s="163">
        <v>576.1389678490001</v>
      </c>
      <c r="IR25" s="163">
        <v>489.32226712699998</v>
      </c>
      <c r="IS25" s="163">
        <v>908.92925665799999</v>
      </c>
      <c r="IT25" s="158">
        <v>513.55262719699999</v>
      </c>
      <c r="IU25" s="158">
        <v>468.03670581200004</v>
      </c>
      <c r="IV25" s="158">
        <v>421.86779088600002</v>
      </c>
      <c r="IW25" s="158">
        <v>638.06314163599995</v>
      </c>
      <c r="IX25" s="158">
        <v>598.36852446299997</v>
      </c>
      <c r="IY25" s="158">
        <v>1321.2179807800003</v>
      </c>
      <c r="IZ25" s="158"/>
      <c r="JA25" s="158"/>
      <c r="JB25" s="158"/>
      <c r="JC25" s="158"/>
      <c r="JD25" s="158"/>
      <c r="JE25" s="158"/>
    </row>
    <row r="26" spans="1:265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8">
        <v>71.910029921999993</v>
      </c>
      <c r="GY26" s="158">
        <v>211.75734237399999</v>
      </c>
      <c r="GZ26" s="158">
        <v>141.51895014899998</v>
      </c>
      <c r="HA26" s="158">
        <v>185.22076246699999</v>
      </c>
      <c r="HB26" s="158">
        <v>162.16807489400003</v>
      </c>
      <c r="HC26" s="158">
        <v>143.33269580799998</v>
      </c>
      <c r="HD26" s="158">
        <v>188.90670220499999</v>
      </c>
      <c r="HE26" s="158">
        <v>351.35477883499999</v>
      </c>
      <c r="HF26" s="158">
        <v>154.66024920200002</v>
      </c>
      <c r="HG26" s="158">
        <v>214.13745509399999</v>
      </c>
      <c r="HH26" s="158">
        <v>170.89214993400003</v>
      </c>
      <c r="HI26" s="158">
        <v>210.728893164</v>
      </c>
      <c r="HJ26" s="163">
        <v>259.91872173499996</v>
      </c>
      <c r="HK26" s="163">
        <v>218.73110439500002</v>
      </c>
      <c r="HL26" s="163">
        <v>191.83317939</v>
      </c>
      <c r="HM26" s="163">
        <v>211.97194859100003</v>
      </c>
      <c r="HN26" s="163">
        <v>195.05666125499999</v>
      </c>
      <c r="HO26" s="163">
        <v>204.85966571199998</v>
      </c>
      <c r="HP26" s="163">
        <v>177.97167341900001</v>
      </c>
      <c r="HQ26" s="163">
        <v>204.37306706600003</v>
      </c>
      <c r="HR26" s="163">
        <v>211.72937628</v>
      </c>
      <c r="HS26" s="163">
        <v>196.276128263</v>
      </c>
      <c r="HT26" s="163">
        <v>214.747803753</v>
      </c>
      <c r="HU26" s="163">
        <v>385.93251309799996</v>
      </c>
      <c r="HV26" s="163">
        <v>182.30352993599999</v>
      </c>
      <c r="HW26" s="163">
        <v>190.36795605099999</v>
      </c>
      <c r="HX26" s="163">
        <v>268.715843355</v>
      </c>
      <c r="HY26" s="163">
        <v>194.96826913199999</v>
      </c>
      <c r="HZ26" s="163">
        <v>194.172676854</v>
      </c>
      <c r="IA26" s="163">
        <v>215.085880159</v>
      </c>
      <c r="IB26" s="163">
        <v>225.21815236200001</v>
      </c>
      <c r="IC26" s="163">
        <v>205.92538679899997</v>
      </c>
      <c r="ID26" s="163">
        <v>212.71597249600001</v>
      </c>
      <c r="IE26" s="163">
        <v>217.03539656699999</v>
      </c>
      <c r="IF26" s="163">
        <v>198.265584421</v>
      </c>
      <c r="IG26" s="163">
        <v>268.705542756</v>
      </c>
      <c r="IH26" s="163">
        <v>292.74417896400001</v>
      </c>
      <c r="II26" s="163">
        <v>253.99945426699998</v>
      </c>
      <c r="IJ26" s="163">
        <v>225.55060340600005</v>
      </c>
      <c r="IK26" s="163">
        <v>224.75239933700001</v>
      </c>
      <c r="IL26" s="163">
        <v>232.66533174399999</v>
      </c>
      <c r="IM26" s="163">
        <v>294.760876129</v>
      </c>
      <c r="IN26" s="163">
        <v>305.73081662599998</v>
      </c>
      <c r="IO26" s="163">
        <v>295.39513287099999</v>
      </c>
      <c r="IP26" s="163">
        <v>239.48414490599998</v>
      </c>
      <c r="IQ26" s="163">
        <v>261.50972401000001</v>
      </c>
      <c r="IR26" s="163">
        <v>277.39694112799998</v>
      </c>
      <c r="IS26" s="163">
        <v>374.33876594100002</v>
      </c>
      <c r="IT26" s="158">
        <v>241.84155352400001</v>
      </c>
      <c r="IU26" s="158">
        <v>252.19796006600004</v>
      </c>
      <c r="IV26" s="158">
        <v>266.05550484000003</v>
      </c>
      <c r="IW26" s="158">
        <v>243.67858527300001</v>
      </c>
      <c r="IX26" s="158">
        <v>174.11222708100001</v>
      </c>
      <c r="IY26" s="158">
        <v>178.22481819000001</v>
      </c>
      <c r="IZ26" s="158"/>
      <c r="JA26" s="158"/>
      <c r="JB26" s="158"/>
      <c r="JC26" s="158"/>
      <c r="JD26" s="158"/>
      <c r="JE26" s="158"/>
    </row>
    <row r="27" spans="1:265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60">
        <v>0</v>
      </c>
      <c r="GY27" s="160">
        <v>205.627462165</v>
      </c>
      <c r="GZ27" s="160">
        <v>66.817831102999989</v>
      </c>
      <c r="HA27" s="160">
        <v>126.417132869</v>
      </c>
      <c r="HB27" s="160">
        <v>123.86751915000001</v>
      </c>
      <c r="HC27" s="160">
        <v>111.405913461</v>
      </c>
      <c r="HD27" s="160">
        <v>121.45884095300001</v>
      </c>
      <c r="HE27" s="160">
        <v>278.74570850000003</v>
      </c>
      <c r="HF27" s="160">
        <v>121.807262623</v>
      </c>
      <c r="HG27" s="160">
        <v>129.25731286199999</v>
      </c>
      <c r="HH27" s="160">
        <v>130.22638384500002</v>
      </c>
      <c r="HI27" s="160">
        <v>128.367016611</v>
      </c>
      <c r="HJ27" s="165">
        <v>129.34455217499999</v>
      </c>
      <c r="HK27" s="165">
        <v>155.63550399200003</v>
      </c>
      <c r="HL27" s="165">
        <v>132.035527419</v>
      </c>
      <c r="HM27" s="165">
        <v>130.287090823</v>
      </c>
      <c r="HN27" s="165">
        <v>128.92764168299999</v>
      </c>
      <c r="HO27" s="165">
        <v>115.584628115</v>
      </c>
      <c r="HP27" s="165">
        <v>119.04113331599999</v>
      </c>
      <c r="HQ27" s="165">
        <v>111.74874482200001</v>
      </c>
      <c r="HR27" s="165">
        <v>162.431001673</v>
      </c>
      <c r="HS27" s="165">
        <v>130.63645739600003</v>
      </c>
      <c r="HT27" s="165">
        <v>137.72462613900001</v>
      </c>
      <c r="HU27" s="165">
        <v>208.34047520499996</v>
      </c>
      <c r="HV27" s="165">
        <v>121.605148246</v>
      </c>
      <c r="HW27" s="165">
        <v>140.720108248</v>
      </c>
      <c r="HX27" s="165">
        <v>219.55130280999998</v>
      </c>
      <c r="HY27" s="165">
        <v>138.17510305299999</v>
      </c>
      <c r="HZ27" s="165">
        <v>160.70479449800001</v>
      </c>
      <c r="IA27" s="165">
        <v>143.71519649800001</v>
      </c>
      <c r="IB27" s="165">
        <v>123.695375508</v>
      </c>
      <c r="IC27" s="165">
        <v>144.11415791399997</v>
      </c>
      <c r="ID27" s="165">
        <v>157.07946448500002</v>
      </c>
      <c r="IE27" s="165">
        <v>148.87890346699999</v>
      </c>
      <c r="IF27" s="165">
        <v>149.61595751199999</v>
      </c>
      <c r="IG27" s="165">
        <v>157.04321631300002</v>
      </c>
      <c r="IH27" s="165">
        <v>166.37050471000001</v>
      </c>
      <c r="II27" s="165">
        <v>189.06577240899998</v>
      </c>
      <c r="IJ27" s="165">
        <v>160.71202957700001</v>
      </c>
      <c r="IK27" s="165">
        <v>162.55622275100004</v>
      </c>
      <c r="IL27" s="165">
        <v>175.729026215</v>
      </c>
      <c r="IM27" s="165">
        <v>170.20407196299999</v>
      </c>
      <c r="IN27" s="165">
        <v>240.70797901900002</v>
      </c>
      <c r="IO27" s="165">
        <v>189.20951847199998</v>
      </c>
      <c r="IP27" s="165">
        <v>163.75296919899998</v>
      </c>
      <c r="IQ27" s="165">
        <v>193.90263317200001</v>
      </c>
      <c r="IR27" s="165">
        <v>193.68975670199998</v>
      </c>
      <c r="IS27" s="165">
        <v>207.056588877</v>
      </c>
      <c r="IT27" s="160">
        <v>166.63857347999999</v>
      </c>
      <c r="IU27" s="160">
        <v>186.157920717</v>
      </c>
      <c r="IV27" s="160">
        <v>198.856834478</v>
      </c>
      <c r="IW27" s="160">
        <v>178.57500066399999</v>
      </c>
      <c r="IX27" s="160">
        <v>168.53982335500001</v>
      </c>
      <c r="IY27" s="160">
        <v>162.734087905</v>
      </c>
      <c r="IZ27" s="160"/>
      <c r="JA27" s="160"/>
      <c r="JB27" s="160"/>
      <c r="JC27" s="160"/>
      <c r="JD27" s="160"/>
      <c r="JE27" s="160"/>
    </row>
    <row r="28" spans="1:265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8">
        <v>71.910029922000007</v>
      </c>
      <c r="GY28" s="158">
        <v>6.1298802089999951</v>
      </c>
      <c r="GZ28" s="158">
        <v>74.701119045999988</v>
      </c>
      <c r="HA28" s="158">
        <v>58.803629598000001</v>
      </c>
      <c r="HB28" s="158">
        <v>38.300555744000015</v>
      </c>
      <c r="HC28" s="158">
        <v>31.926782346999985</v>
      </c>
      <c r="HD28" s="158">
        <v>67.447861251999996</v>
      </c>
      <c r="HE28" s="158">
        <v>72.609070334999998</v>
      </c>
      <c r="HF28" s="158">
        <v>32.852986579000003</v>
      </c>
      <c r="HG28" s="158">
        <v>84.880142232000011</v>
      </c>
      <c r="HH28" s="158">
        <v>40.665766089000009</v>
      </c>
      <c r="HI28" s="158">
        <v>82.361876553000016</v>
      </c>
      <c r="HJ28" s="163">
        <v>130.57416955999997</v>
      </c>
      <c r="HK28" s="163">
        <v>63.09560040300002</v>
      </c>
      <c r="HL28" s="163">
        <v>59.797651971000015</v>
      </c>
      <c r="HM28" s="163">
        <v>81.684857768000015</v>
      </c>
      <c r="HN28" s="163">
        <v>66.12901957199999</v>
      </c>
      <c r="HO28" s="163">
        <v>89.275037596999994</v>
      </c>
      <c r="HP28" s="163">
        <v>58.930540103000006</v>
      </c>
      <c r="HQ28" s="163">
        <v>92.624322244000012</v>
      </c>
      <c r="HR28" s="163">
        <v>49.298374607000007</v>
      </c>
      <c r="HS28" s="163">
        <v>65.639670867000007</v>
      </c>
      <c r="HT28" s="163">
        <v>77.023177613999991</v>
      </c>
      <c r="HU28" s="163">
        <v>177.592037893</v>
      </c>
      <c r="HV28" s="163">
        <v>60.698381690000012</v>
      </c>
      <c r="HW28" s="163">
        <v>49.647847802999983</v>
      </c>
      <c r="HX28" s="163">
        <v>49.164540545000023</v>
      </c>
      <c r="HY28" s="163">
        <v>56.793166078999988</v>
      </c>
      <c r="HZ28" s="163">
        <v>33.467882356000018</v>
      </c>
      <c r="IA28" s="163">
        <v>71.370683661000015</v>
      </c>
      <c r="IB28" s="163">
        <v>101.522776854</v>
      </c>
      <c r="IC28" s="163">
        <v>61.811228884999991</v>
      </c>
      <c r="ID28" s="163">
        <v>55.636508010999997</v>
      </c>
      <c r="IE28" s="163">
        <v>68.15649310000002</v>
      </c>
      <c r="IF28" s="163">
        <v>48.649626909000013</v>
      </c>
      <c r="IG28" s="163">
        <v>111.662326443</v>
      </c>
      <c r="IH28" s="163">
        <v>126.37367425399995</v>
      </c>
      <c r="II28" s="163">
        <v>64.933681858</v>
      </c>
      <c r="IJ28" s="163">
        <v>64.838573829000026</v>
      </c>
      <c r="IK28" s="163">
        <v>62.196176586000014</v>
      </c>
      <c r="IL28" s="163">
        <v>56.936305529000002</v>
      </c>
      <c r="IM28" s="163">
        <v>124.55680416599999</v>
      </c>
      <c r="IN28" s="163">
        <v>65.022837606999971</v>
      </c>
      <c r="IO28" s="163">
        <v>106.18561439899999</v>
      </c>
      <c r="IP28" s="163">
        <v>75.731175706999991</v>
      </c>
      <c r="IQ28" s="163">
        <v>67.607090838000005</v>
      </c>
      <c r="IR28" s="163">
        <v>83.707184425999998</v>
      </c>
      <c r="IS28" s="163">
        <v>167.28217706399997</v>
      </c>
      <c r="IT28" s="158">
        <v>75.202980044</v>
      </c>
      <c r="IU28" s="158">
        <v>66.040039349000025</v>
      </c>
      <c r="IV28" s="158">
        <v>67.198670362000001</v>
      </c>
      <c r="IW28" s="158">
        <v>65.103584609000009</v>
      </c>
      <c r="IX28" s="158">
        <v>5.5724037259999895</v>
      </c>
      <c r="IY28" s="158">
        <v>15.490730284999998</v>
      </c>
      <c r="IZ28" s="158"/>
      <c r="JA28" s="158"/>
      <c r="JB28" s="158"/>
      <c r="JC28" s="158"/>
      <c r="JD28" s="158"/>
      <c r="JE28" s="158"/>
    </row>
    <row r="29" spans="1:265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8">
        <v>238.56075348799999</v>
      </c>
      <c r="GY29" s="158">
        <v>266.793355453</v>
      </c>
      <c r="GZ29" s="158">
        <v>163.76800329799997</v>
      </c>
      <c r="HA29" s="158">
        <v>133.57240525100002</v>
      </c>
      <c r="HB29" s="158">
        <v>148.55740385600001</v>
      </c>
      <c r="HC29" s="158">
        <v>208.05895531399997</v>
      </c>
      <c r="HD29" s="158">
        <v>192.14873074100004</v>
      </c>
      <c r="HE29" s="158">
        <v>329.34838639100002</v>
      </c>
      <c r="HF29" s="158">
        <v>201.73798897999998</v>
      </c>
      <c r="HG29" s="158">
        <v>183.31055431299998</v>
      </c>
      <c r="HH29" s="158">
        <v>203.29307849600002</v>
      </c>
      <c r="HI29" s="158">
        <v>221.32942867100002</v>
      </c>
      <c r="HJ29" s="163">
        <v>133.68196651400001</v>
      </c>
      <c r="HK29" s="163">
        <v>161.82979137500001</v>
      </c>
      <c r="HL29" s="163">
        <v>173.21870353499997</v>
      </c>
      <c r="HM29" s="163">
        <v>163.85546116299997</v>
      </c>
      <c r="HN29" s="163">
        <v>150.80695566899999</v>
      </c>
      <c r="HO29" s="163">
        <v>164.462491333</v>
      </c>
      <c r="HP29" s="163">
        <v>198.23015065000001</v>
      </c>
      <c r="HQ29" s="163">
        <v>155.768709935</v>
      </c>
      <c r="HR29" s="163">
        <v>214.97694817200002</v>
      </c>
      <c r="HS29" s="163">
        <v>186.076656329</v>
      </c>
      <c r="HT29" s="163">
        <v>174.28302650000001</v>
      </c>
      <c r="HU29" s="163">
        <v>221.37050150100001</v>
      </c>
      <c r="HV29" s="163">
        <v>221.75073243899999</v>
      </c>
      <c r="HW29" s="163">
        <v>162.72662253000001</v>
      </c>
      <c r="HX29" s="163">
        <v>271.22546287199998</v>
      </c>
      <c r="HY29" s="163">
        <v>183.34028942099999</v>
      </c>
      <c r="HZ29" s="163">
        <v>216.43665375499998</v>
      </c>
      <c r="IA29" s="163">
        <v>198.51759183099998</v>
      </c>
      <c r="IB29" s="163">
        <v>180.70500549399995</v>
      </c>
      <c r="IC29" s="163">
        <v>201.674248562</v>
      </c>
      <c r="ID29" s="163">
        <v>274.45956372299997</v>
      </c>
      <c r="IE29" s="163">
        <v>213.76215403</v>
      </c>
      <c r="IF29" s="163">
        <v>233.72456317999999</v>
      </c>
      <c r="IG29" s="163">
        <v>244.51083553200002</v>
      </c>
      <c r="IH29" s="163">
        <v>192.73824389000001</v>
      </c>
      <c r="II29" s="163">
        <v>141.128896567</v>
      </c>
      <c r="IJ29" s="163">
        <v>291.13688149899997</v>
      </c>
      <c r="IK29" s="163">
        <v>184.084306086</v>
      </c>
      <c r="IL29" s="163">
        <v>207.89125955199998</v>
      </c>
      <c r="IM29" s="163">
        <v>201.85332927700003</v>
      </c>
      <c r="IN29" s="163">
        <v>302.51046200300004</v>
      </c>
      <c r="IO29" s="163">
        <v>241.91479683100002</v>
      </c>
      <c r="IP29" s="163">
        <v>201.90354255199998</v>
      </c>
      <c r="IQ29" s="163">
        <v>288.74648951</v>
      </c>
      <c r="IR29" s="163">
        <v>180.683101411</v>
      </c>
      <c r="IS29" s="163">
        <v>324.676279808</v>
      </c>
      <c r="IT29" s="158">
        <v>264.71724086</v>
      </c>
      <c r="IU29" s="158">
        <v>203.855445291</v>
      </c>
      <c r="IV29" s="158">
        <v>136.902177768</v>
      </c>
      <c r="IW29" s="158">
        <v>310.51190464000001</v>
      </c>
      <c r="IX29" s="158">
        <v>259.43339054299997</v>
      </c>
      <c r="IY29" s="158">
        <v>1106.4739264500004</v>
      </c>
      <c r="IZ29" s="158"/>
      <c r="JA29" s="158"/>
      <c r="JB29" s="158"/>
      <c r="JC29" s="158"/>
      <c r="JD29" s="158"/>
      <c r="JE29" s="158"/>
    </row>
    <row r="30" spans="1:265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8">
        <v>133.66387306199999</v>
      </c>
      <c r="GY30" s="158">
        <v>156.944410347</v>
      </c>
      <c r="GZ30" s="158">
        <v>76.656736678999991</v>
      </c>
      <c r="HA30" s="158">
        <v>99.617723335000008</v>
      </c>
      <c r="HB30" s="158">
        <v>99.983757565000005</v>
      </c>
      <c r="HC30" s="158">
        <v>116.22580768899999</v>
      </c>
      <c r="HD30" s="158">
        <v>105.783963324</v>
      </c>
      <c r="HE30" s="158">
        <v>257.034220065</v>
      </c>
      <c r="HF30" s="158">
        <v>101.780545522</v>
      </c>
      <c r="HG30" s="158">
        <v>84.884670599999993</v>
      </c>
      <c r="HH30" s="158">
        <v>110.30700200199999</v>
      </c>
      <c r="HI30" s="158">
        <v>107.50093607300001</v>
      </c>
      <c r="HJ30" s="163">
        <v>58.889473811000002</v>
      </c>
      <c r="HK30" s="163">
        <v>60.207409268000006</v>
      </c>
      <c r="HL30" s="163">
        <v>53.670452429999997</v>
      </c>
      <c r="HM30" s="163">
        <v>65.454925552999995</v>
      </c>
      <c r="HN30" s="163">
        <v>48.401431700000003</v>
      </c>
      <c r="HO30" s="163">
        <v>43.134576957</v>
      </c>
      <c r="HP30" s="163">
        <v>88.247982499999992</v>
      </c>
      <c r="HQ30" s="163">
        <v>39.509312711999996</v>
      </c>
      <c r="HR30" s="163">
        <v>96.418473372000008</v>
      </c>
      <c r="HS30" s="163">
        <v>68.531983366000006</v>
      </c>
      <c r="HT30" s="163">
        <v>53.915864033000005</v>
      </c>
      <c r="HU30" s="163">
        <v>71.756035335000007</v>
      </c>
      <c r="HV30" s="163">
        <v>116.838972883</v>
      </c>
      <c r="HW30" s="163">
        <v>51.711051343000001</v>
      </c>
      <c r="HX30" s="163">
        <v>128.87679800000001</v>
      </c>
      <c r="HY30" s="163">
        <v>65.645176014</v>
      </c>
      <c r="HZ30" s="163">
        <v>98.932687089999988</v>
      </c>
      <c r="IA30" s="163">
        <v>71.320325772999993</v>
      </c>
      <c r="IB30" s="163">
        <v>53.905637566999999</v>
      </c>
      <c r="IC30" s="163">
        <v>72.727764180999998</v>
      </c>
      <c r="ID30" s="163">
        <v>82.201665011999992</v>
      </c>
      <c r="IE30" s="163">
        <v>79.19133300499999</v>
      </c>
      <c r="IF30" s="163">
        <v>75.662585051999997</v>
      </c>
      <c r="IG30" s="163">
        <v>91.952377131000006</v>
      </c>
      <c r="IH30" s="163">
        <v>80.340349242000002</v>
      </c>
      <c r="II30" s="163">
        <v>26.54330878</v>
      </c>
      <c r="IJ30" s="163">
        <v>127.12307939899999</v>
      </c>
      <c r="IK30" s="163">
        <v>73.890192271000004</v>
      </c>
      <c r="IL30" s="163">
        <v>84.579648706</v>
      </c>
      <c r="IM30" s="163">
        <v>76.998602027000004</v>
      </c>
      <c r="IN30" s="163">
        <v>155.02277856800001</v>
      </c>
      <c r="IO30" s="163">
        <v>91.699884381999993</v>
      </c>
      <c r="IP30" s="163">
        <v>67.447626024000002</v>
      </c>
      <c r="IQ30" s="163">
        <v>142.550810251</v>
      </c>
      <c r="IR30" s="163">
        <v>57.667547211000006</v>
      </c>
      <c r="IS30" s="163">
        <v>22.212598332000002</v>
      </c>
      <c r="IT30" s="158">
        <v>155.99655390699999</v>
      </c>
      <c r="IU30" s="158">
        <v>78.298533974999998</v>
      </c>
      <c r="IV30" s="158">
        <v>30.205820531000001</v>
      </c>
      <c r="IW30" s="158">
        <v>55.440421448000002</v>
      </c>
      <c r="IX30" s="158">
        <v>107.164288677</v>
      </c>
      <c r="IY30" s="158">
        <v>975.26797809700008</v>
      </c>
      <c r="IZ30" s="158"/>
      <c r="JA30" s="158"/>
      <c r="JB30" s="158"/>
      <c r="JC30" s="158"/>
      <c r="JD30" s="158"/>
      <c r="JE30" s="158"/>
    </row>
    <row r="31" spans="1:265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8">
        <v>104.896880426</v>
      </c>
      <c r="GY31" s="158">
        <v>109.848945106</v>
      </c>
      <c r="GZ31" s="158">
        <v>87.111266619000006</v>
      </c>
      <c r="HA31" s="158">
        <v>33.954681915999991</v>
      </c>
      <c r="HB31" s="158">
        <v>48.573646290999996</v>
      </c>
      <c r="HC31" s="158">
        <v>91.833147625000009</v>
      </c>
      <c r="HD31" s="158">
        <v>86.36476741700001</v>
      </c>
      <c r="HE31" s="158">
        <v>72.314166325999992</v>
      </c>
      <c r="HF31" s="158">
        <v>99.957443457999986</v>
      </c>
      <c r="HG31" s="158">
        <v>98.425883713000005</v>
      </c>
      <c r="HH31" s="158">
        <v>92.986076494000002</v>
      </c>
      <c r="HI31" s="158">
        <v>113.82849259800001</v>
      </c>
      <c r="HJ31" s="163">
        <v>74.792492703000008</v>
      </c>
      <c r="HK31" s="163">
        <v>101.62238210700001</v>
      </c>
      <c r="HL31" s="163">
        <v>119.54825110499998</v>
      </c>
      <c r="HM31" s="163">
        <v>98.400535609999991</v>
      </c>
      <c r="HN31" s="163">
        <v>102.405523969</v>
      </c>
      <c r="HO31" s="163">
        <v>121.32791437600001</v>
      </c>
      <c r="HP31" s="163">
        <v>109.98216815000001</v>
      </c>
      <c r="HQ31" s="163">
        <v>116.25939722300001</v>
      </c>
      <c r="HR31" s="163">
        <v>118.55847480000001</v>
      </c>
      <c r="HS31" s="163">
        <v>117.544672963</v>
      </c>
      <c r="HT31" s="163">
        <v>120.36716246700001</v>
      </c>
      <c r="HU31" s="163">
        <v>149.614466166</v>
      </c>
      <c r="HV31" s="163">
        <v>104.91175955599998</v>
      </c>
      <c r="HW31" s="163">
        <v>111.01557118700001</v>
      </c>
      <c r="HX31" s="163">
        <v>142.348664872</v>
      </c>
      <c r="HY31" s="163">
        <v>117.69511340699999</v>
      </c>
      <c r="HZ31" s="163">
        <v>117.50396666499998</v>
      </c>
      <c r="IA31" s="163">
        <v>127.19726605800001</v>
      </c>
      <c r="IB31" s="163">
        <v>126.79936792699999</v>
      </c>
      <c r="IC31" s="163">
        <v>128.946484381</v>
      </c>
      <c r="ID31" s="163">
        <v>192.25789871099997</v>
      </c>
      <c r="IE31" s="163">
        <v>134.57082102500001</v>
      </c>
      <c r="IF31" s="163">
        <v>158.06197812800002</v>
      </c>
      <c r="IG31" s="163">
        <v>152.55845840100002</v>
      </c>
      <c r="IH31" s="163">
        <v>112.397894648</v>
      </c>
      <c r="II31" s="163">
        <v>114.58558778699999</v>
      </c>
      <c r="IJ31" s="163">
        <v>164.01380209999996</v>
      </c>
      <c r="IK31" s="163">
        <v>110.19411381499999</v>
      </c>
      <c r="IL31" s="163">
        <v>123.31161084599999</v>
      </c>
      <c r="IM31" s="163">
        <v>124.85472725</v>
      </c>
      <c r="IN31" s="163">
        <v>147.48768343499998</v>
      </c>
      <c r="IO31" s="163">
        <v>150.214912449</v>
      </c>
      <c r="IP31" s="163">
        <v>134.45591652799996</v>
      </c>
      <c r="IQ31" s="163">
        <v>146.19567925900003</v>
      </c>
      <c r="IR31" s="163">
        <v>123.01555420000001</v>
      </c>
      <c r="IS31" s="163">
        <v>302.46368147599998</v>
      </c>
      <c r="IT31" s="158">
        <v>108.720686953</v>
      </c>
      <c r="IU31" s="158">
        <v>125.55691131600001</v>
      </c>
      <c r="IV31" s="158">
        <v>106.69635723699999</v>
      </c>
      <c r="IW31" s="158">
        <v>255.07148319200002</v>
      </c>
      <c r="IX31" s="158">
        <v>152.269101866</v>
      </c>
      <c r="IY31" s="158">
        <v>131.20594835300003</v>
      </c>
      <c r="IZ31" s="158"/>
      <c r="JA31" s="158"/>
      <c r="JB31" s="158"/>
      <c r="JC31" s="158"/>
      <c r="JD31" s="158"/>
      <c r="JE31" s="158"/>
    </row>
    <row r="32" spans="1:265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8">
        <v>5.9402027000000004</v>
      </c>
      <c r="GY32" s="158">
        <v>10.351060863000001</v>
      </c>
      <c r="GZ32" s="158">
        <v>530.096121025</v>
      </c>
      <c r="HA32" s="158">
        <v>31.810812172000006</v>
      </c>
      <c r="HB32" s="158">
        <v>38.852298690999994</v>
      </c>
      <c r="HC32" s="158">
        <v>51.26341893</v>
      </c>
      <c r="HD32" s="158">
        <v>62.808032218999998</v>
      </c>
      <c r="HE32" s="158">
        <v>25.017188837999999</v>
      </c>
      <c r="HF32" s="158">
        <v>76.643525252000003</v>
      </c>
      <c r="HG32" s="158">
        <v>68.333931794999998</v>
      </c>
      <c r="HH32" s="158">
        <v>68.055392432000005</v>
      </c>
      <c r="HI32" s="158">
        <v>202.82033394600001</v>
      </c>
      <c r="HJ32" s="163">
        <v>402.54143010999996</v>
      </c>
      <c r="HK32" s="163">
        <v>44.278175630999996</v>
      </c>
      <c r="HL32" s="163">
        <v>13.886449828</v>
      </c>
      <c r="HM32" s="163">
        <v>41.968823854</v>
      </c>
      <c r="HN32" s="163">
        <v>30.574092444000001</v>
      </c>
      <c r="HO32" s="163">
        <v>143.17898414599998</v>
      </c>
      <c r="HP32" s="163">
        <v>77.397486014999998</v>
      </c>
      <c r="HQ32" s="163">
        <v>38.830099535999992</v>
      </c>
      <c r="HR32" s="163">
        <v>65.957162234999998</v>
      </c>
      <c r="HS32" s="163">
        <v>50.691843632999998</v>
      </c>
      <c r="HT32" s="163">
        <v>43.118353555000077</v>
      </c>
      <c r="HU32" s="163">
        <v>358.55963180199996</v>
      </c>
      <c r="HV32" s="163">
        <v>3.2520339799999993</v>
      </c>
      <c r="HW32" s="163">
        <v>6.7060857430000009</v>
      </c>
      <c r="HX32" s="163">
        <v>14.334053095000002</v>
      </c>
      <c r="HY32" s="163">
        <v>114.81302148</v>
      </c>
      <c r="HZ32" s="163">
        <v>91.289255522999994</v>
      </c>
      <c r="IA32" s="163">
        <v>64.315262462999996</v>
      </c>
      <c r="IB32" s="163">
        <v>45.779185651999988</v>
      </c>
      <c r="IC32" s="163">
        <v>48.353147516</v>
      </c>
      <c r="ID32" s="163">
        <v>38.869324584000005</v>
      </c>
      <c r="IE32" s="163">
        <v>31.499667789999997</v>
      </c>
      <c r="IF32" s="163">
        <v>34.331498913000004</v>
      </c>
      <c r="IG32" s="163">
        <v>254.97204513399998</v>
      </c>
      <c r="IH32" s="163">
        <v>6.4333110869999999</v>
      </c>
      <c r="II32" s="163">
        <v>10.227871374999999</v>
      </c>
      <c r="IJ32" s="163">
        <v>14.002721914999999</v>
      </c>
      <c r="IK32" s="163">
        <v>38.446812620000003</v>
      </c>
      <c r="IL32" s="163">
        <v>24.822180577000001</v>
      </c>
      <c r="IM32" s="163">
        <v>165.35182681700002</v>
      </c>
      <c r="IN32" s="163">
        <v>53.908996740000006</v>
      </c>
      <c r="IO32" s="163">
        <v>36.876359144999995</v>
      </c>
      <c r="IP32" s="163">
        <v>17.991718669000001</v>
      </c>
      <c r="IQ32" s="163">
        <v>25.882754328999997</v>
      </c>
      <c r="IR32" s="163">
        <v>31.242224588000003</v>
      </c>
      <c r="IS32" s="163">
        <v>209.91421090899999</v>
      </c>
      <c r="IT32" s="158">
        <v>6.9938328130000009</v>
      </c>
      <c r="IU32" s="158">
        <v>11.983300455</v>
      </c>
      <c r="IV32" s="158">
        <v>18.910108277999999</v>
      </c>
      <c r="IW32" s="158">
        <v>83.872651723000004</v>
      </c>
      <c r="IX32" s="158">
        <v>164.82290683899998</v>
      </c>
      <c r="IY32" s="158">
        <v>36.519236139999997</v>
      </c>
      <c r="IZ32" s="158"/>
      <c r="JA32" s="158"/>
      <c r="JB32" s="158"/>
      <c r="JC32" s="158"/>
      <c r="JD32" s="158"/>
      <c r="JE32" s="158"/>
    </row>
    <row r="33" spans="1:265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58"/>
      <c r="IU33" s="158"/>
      <c r="IV33" s="158"/>
      <c r="IW33" s="158"/>
      <c r="IX33" s="158"/>
      <c r="IY33" s="158"/>
      <c r="IZ33" s="158"/>
      <c r="JA33" s="158"/>
      <c r="JB33" s="158"/>
      <c r="JC33" s="158"/>
      <c r="JD33" s="158"/>
      <c r="JE33" s="158"/>
    </row>
    <row r="34" spans="1:265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8">
        <v>2401.9889045110003</v>
      </c>
      <c r="GY34" s="158">
        <v>2714.0074014949996</v>
      </c>
      <c r="GZ34" s="158">
        <v>3219.5600083220002</v>
      </c>
      <c r="HA34" s="158">
        <v>3402.4649257950005</v>
      </c>
      <c r="HB34" s="158">
        <v>2716.8508902850003</v>
      </c>
      <c r="HC34" s="158">
        <v>2799.1066348439995</v>
      </c>
      <c r="HD34" s="158">
        <v>3101.2859436560002</v>
      </c>
      <c r="HE34" s="158">
        <v>3171.1031797069995</v>
      </c>
      <c r="HF34" s="158">
        <v>3697.713329059</v>
      </c>
      <c r="HG34" s="158">
        <v>2964.7784929760005</v>
      </c>
      <c r="HH34" s="158">
        <v>3017.4727898270003</v>
      </c>
      <c r="HI34" s="158">
        <v>5303.8846350440017</v>
      </c>
      <c r="HJ34" s="163">
        <v>2182.2112937480001</v>
      </c>
      <c r="HK34" s="163">
        <v>2844.2331500340001</v>
      </c>
      <c r="HL34" s="163">
        <v>3284.9281849909994</v>
      </c>
      <c r="HM34" s="163">
        <v>3043.6278991240001</v>
      </c>
      <c r="HN34" s="163">
        <v>2955.7337588039995</v>
      </c>
      <c r="HO34" s="163">
        <v>2728.4649748649999</v>
      </c>
      <c r="HP34" s="163">
        <v>3084.2487281949998</v>
      </c>
      <c r="HQ34" s="163">
        <v>3025.9295728259999</v>
      </c>
      <c r="HR34" s="163">
        <v>3377.1678384780002</v>
      </c>
      <c r="HS34" s="163">
        <v>3186.2787068130001</v>
      </c>
      <c r="HT34" s="163">
        <v>3421.9412412829997</v>
      </c>
      <c r="HU34" s="163">
        <v>5916.542261603</v>
      </c>
      <c r="HV34" s="163">
        <v>2467.4700198060004</v>
      </c>
      <c r="HW34" s="163">
        <v>2908.4524072839999</v>
      </c>
      <c r="HX34" s="163">
        <v>3906.5423582769995</v>
      </c>
      <c r="HY34" s="163">
        <v>3197.4985246199999</v>
      </c>
      <c r="HZ34" s="163">
        <v>3056.744350121</v>
      </c>
      <c r="IA34" s="163">
        <v>2975.1765565720002</v>
      </c>
      <c r="IB34" s="163">
        <v>3271.6374591370009</v>
      </c>
      <c r="IC34" s="163">
        <v>3177.4668603110003</v>
      </c>
      <c r="ID34" s="163">
        <v>3679.4796807150001</v>
      </c>
      <c r="IE34" s="163">
        <v>3497.8542130960004</v>
      </c>
      <c r="IF34" s="163">
        <v>3635.1769327659999</v>
      </c>
      <c r="IG34" s="163">
        <v>5562.9420238940011</v>
      </c>
      <c r="IH34" s="163">
        <v>3100.1502207429999</v>
      </c>
      <c r="II34" s="163">
        <v>3219.166465192</v>
      </c>
      <c r="IJ34" s="163">
        <v>4333.8974296120005</v>
      </c>
      <c r="IK34" s="163">
        <v>3886.3335036539997</v>
      </c>
      <c r="IL34" s="163">
        <v>3745.1745298280002</v>
      </c>
      <c r="IM34" s="163">
        <v>3272.2961929349995</v>
      </c>
      <c r="IN34" s="163">
        <v>3704.5952433780003</v>
      </c>
      <c r="IO34" s="163">
        <v>3499.6675943310001</v>
      </c>
      <c r="IP34" s="163">
        <v>4152.7680178629998</v>
      </c>
      <c r="IQ34" s="163">
        <v>3777.3610124290003</v>
      </c>
      <c r="IR34" s="163">
        <v>3813.9673213420001</v>
      </c>
      <c r="IS34" s="163">
        <v>8000.2561212310002</v>
      </c>
      <c r="IT34" s="158">
        <v>2802.2402985750005</v>
      </c>
      <c r="IU34" s="158">
        <v>3801.3535964629996</v>
      </c>
      <c r="IV34" s="158">
        <v>5138.3415922779996</v>
      </c>
      <c r="IW34" s="158">
        <v>4157.3668644860008</v>
      </c>
      <c r="IX34" s="158">
        <v>4256.0327050629994</v>
      </c>
      <c r="IY34" s="158">
        <v>3945.7820394109999</v>
      </c>
      <c r="IZ34" s="158"/>
      <c r="JA34" s="158"/>
      <c r="JB34" s="158"/>
      <c r="JC34" s="158"/>
      <c r="JD34" s="158"/>
      <c r="JE34" s="158"/>
    </row>
    <row r="35" spans="1:265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1">
        <v>1256.0337295929999</v>
      </c>
      <c r="GY35" s="161">
        <v>1319.5625471020001</v>
      </c>
      <c r="GZ35" s="161">
        <v>1361.988430805</v>
      </c>
      <c r="HA35" s="161">
        <v>1307.8856560160004</v>
      </c>
      <c r="HB35" s="161">
        <v>1303.6119200159999</v>
      </c>
      <c r="HC35" s="161">
        <v>1338.9477476619998</v>
      </c>
      <c r="HD35" s="161">
        <v>1465.7746304910002</v>
      </c>
      <c r="HE35" s="161">
        <v>1359.5473150699995</v>
      </c>
      <c r="HF35" s="161">
        <v>1339.6619398820001</v>
      </c>
      <c r="HG35" s="161">
        <v>1341.7642604020002</v>
      </c>
      <c r="HH35" s="161">
        <v>1471.8399411710002</v>
      </c>
      <c r="HI35" s="161">
        <v>2645.4193817330006</v>
      </c>
      <c r="HJ35" s="197">
        <v>1266.2264890920001</v>
      </c>
      <c r="HK35" s="197">
        <v>1368.1876845650002</v>
      </c>
      <c r="HL35" s="197">
        <v>1361.4772993149998</v>
      </c>
      <c r="HM35" s="197">
        <v>1349.0043326189998</v>
      </c>
      <c r="HN35" s="197">
        <v>1349.3871308039998</v>
      </c>
      <c r="HO35" s="197">
        <v>1384.8668411679998</v>
      </c>
      <c r="HP35" s="197">
        <v>1375.5929881709999</v>
      </c>
      <c r="HQ35" s="197">
        <v>1396.2733383199998</v>
      </c>
      <c r="HR35" s="197">
        <v>1383.8598848250001</v>
      </c>
      <c r="HS35" s="197">
        <v>1382.3921958400003</v>
      </c>
      <c r="HT35" s="197">
        <v>1382.6076214259999</v>
      </c>
      <c r="HU35" s="197">
        <v>2841.2442090250001</v>
      </c>
      <c r="HV35" s="197">
        <v>1378.2880245820002</v>
      </c>
      <c r="HW35" s="197">
        <v>1448.1492592359998</v>
      </c>
      <c r="HX35" s="197">
        <v>1444.4326760119998</v>
      </c>
      <c r="HY35" s="197">
        <v>1442.9756117459997</v>
      </c>
      <c r="HZ35" s="197">
        <v>1453.2250417989997</v>
      </c>
      <c r="IA35" s="197">
        <v>1450.8331989940004</v>
      </c>
      <c r="IB35" s="197">
        <v>1454.6303973900006</v>
      </c>
      <c r="IC35" s="197">
        <v>1507.3164664430001</v>
      </c>
      <c r="ID35" s="197">
        <v>1437.2827652569997</v>
      </c>
      <c r="IE35" s="197">
        <v>1543.1049889349999</v>
      </c>
      <c r="IF35" s="197">
        <v>1477.3599227760001</v>
      </c>
      <c r="IG35" s="197">
        <v>2955.1797719460005</v>
      </c>
      <c r="IH35" s="197">
        <v>1434.3513240499999</v>
      </c>
      <c r="II35" s="197">
        <v>1560.5472777719997</v>
      </c>
      <c r="IJ35" s="197">
        <v>1577.660403972</v>
      </c>
      <c r="IK35" s="197">
        <v>1561.3547239789998</v>
      </c>
      <c r="IL35" s="197">
        <v>1570.0901997150006</v>
      </c>
      <c r="IM35" s="197">
        <v>1571.0133610360001</v>
      </c>
      <c r="IN35" s="197">
        <v>1614.4716409169998</v>
      </c>
      <c r="IO35" s="197">
        <v>1600.3708593009999</v>
      </c>
      <c r="IP35" s="197">
        <v>1603.197289443</v>
      </c>
      <c r="IQ35" s="197">
        <v>1620.742385433</v>
      </c>
      <c r="IR35" s="197">
        <v>1466.3827843940003</v>
      </c>
      <c r="IS35" s="197">
        <v>3343.405897914</v>
      </c>
      <c r="IT35" s="198">
        <v>1568.6311892110004</v>
      </c>
      <c r="IU35" s="198">
        <v>1672.8317857869999</v>
      </c>
      <c r="IV35" s="198">
        <v>1682.3108492839997</v>
      </c>
      <c r="IW35" s="198">
        <v>1691.0392363040005</v>
      </c>
      <c r="IX35" s="198">
        <v>1690.3028769899997</v>
      </c>
      <c r="IY35" s="198">
        <v>1691.5468035640001</v>
      </c>
      <c r="IZ35" s="198"/>
      <c r="JA35" s="198"/>
      <c r="JB35" s="198"/>
      <c r="JC35" s="198"/>
      <c r="JD35" s="198"/>
      <c r="JE35" s="198"/>
    </row>
    <row r="36" spans="1:265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1">
        <v>166.35886689699998</v>
      </c>
      <c r="GY36" s="161">
        <v>254.88371343099999</v>
      </c>
      <c r="GZ36" s="161">
        <v>436.858880231</v>
      </c>
      <c r="HA36" s="161">
        <v>270.42160370300002</v>
      </c>
      <c r="HB36" s="161">
        <v>206.04838341699997</v>
      </c>
      <c r="HC36" s="161">
        <v>289.121567793</v>
      </c>
      <c r="HD36" s="161">
        <v>262.99611073599999</v>
      </c>
      <c r="HE36" s="161">
        <v>240.38513293000003</v>
      </c>
      <c r="HF36" s="161">
        <v>263.05255470099996</v>
      </c>
      <c r="HG36" s="161">
        <v>326.67345533600002</v>
      </c>
      <c r="HH36" s="161">
        <v>312.99642560200004</v>
      </c>
      <c r="HI36" s="161">
        <v>431.24662741700001</v>
      </c>
      <c r="HJ36" s="166">
        <v>99.242559647000022</v>
      </c>
      <c r="HK36" s="166">
        <v>348.05447661899996</v>
      </c>
      <c r="HL36" s="166">
        <v>267.43358206300002</v>
      </c>
      <c r="HM36" s="166">
        <v>344.09811977999999</v>
      </c>
      <c r="HN36" s="166">
        <v>403.28355130100005</v>
      </c>
      <c r="HO36" s="166">
        <v>367.535119377</v>
      </c>
      <c r="HP36" s="166">
        <v>330.52581095599999</v>
      </c>
      <c r="HQ36" s="166">
        <v>395.01850473500002</v>
      </c>
      <c r="HR36" s="166">
        <v>462.39897387600001</v>
      </c>
      <c r="HS36" s="166">
        <v>491.69673887100004</v>
      </c>
      <c r="HT36" s="166">
        <v>750.25064140799998</v>
      </c>
      <c r="HU36" s="166">
        <v>1154.8788095780001</v>
      </c>
      <c r="HV36" s="166">
        <v>183.993639457</v>
      </c>
      <c r="HW36" s="166">
        <v>274.60946757400001</v>
      </c>
      <c r="HX36" s="166">
        <v>541.94908631199996</v>
      </c>
      <c r="HY36" s="166">
        <v>308.53645900200007</v>
      </c>
      <c r="HZ36" s="166">
        <v>289.86914024600003</v>
      </c>
      <c r="IA36" s="166">
        <v>311.91465933500001</v>
      </c>
      <c r="IB36" s="166">
        <v>303.95301729400001</v>
      </c>
      <c r="IC36" s="166">
        <v>307.37405990700006</v>
      </c>
      <c r="ID36" s="166">
        <v>394.502784061</v>
      </c>
      <c r="IE36" s="166">
        <v>408.50317173399998</v>
      </c>
      <c r="IF36" s="166">
        <v>398.25830210300001</v>
      </c>
      <c r="IG36" s="166">
        <v>772.86773659800008</v>
      </c>
      <c r="IH36" s="166">
        <v>410.62766720399992</v>
      </c>
      <c r="II36" s="166">
        <v>436.86803716100002</v>
      </c>
      <c r="IJ36" s="166">
        <v>516.21767519699995</v>
      </c>
      <c r="IK36" s="166">
        <v>530.70982110700004</v>
      </c>
      <c r="IL36" s="166">
        <v>344.93656855199998</v>
      </c>
      <c r="IM36" s="166">
        <v>247.86795522099999</v>
      </c>
      <c r="IN36" s="166">
        <v>538.37201267599994</v>
      </c>
      <c r="IO36" s="166">
        <v>333.43941898699995</v>
      </c>
      <c r="IP36" s="166">
        <v>353.52898287199997</v>
      </c>
      <c r="IQ36" s="166">
        <v>283.646086825</v>
      </c>
      <c r="IR36" s="166">
        <v>418.30884360099998</v>
      </c>
      <c r="IS36" s="166">
        <v>1696.121550801</v>
      </c>
      <c r="IT36" s="161">
        <v>109.21063335299999</v>
      </c>
      <c r="IU36" s="161">
        <v>368.86796318399996</v>
      </c>
      <c r="IV36" s="161">
        <v>1189.4562553759999</v>
      </c>
      <c r="IW36" s="161">
        <v>609.03542141399998</v>
      </c>
      <c r="IX36" s="161">
        <v>450.68079886999999</v>
      </c>
      <c r="IY36" s="161">
        <v>568.08199191200003</v>
      </c>
      <c r="IZ36" s="161"/>
      <c r="JA36" s="161"/>
      <c r="JB36" s="161"/>
      <c r="JC36" s="161"/>
      <c r="JD36" s="161"/>
      <c r="JE36" s="161"/>
    </row>
    <row r="37" spans="1:265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8">
        <v>64.925502405999993</v>
      </c>
      <c r="GY37" s="158">
        <v>116.87749467399999</v>
      </c>
      <c r="GZ37" s="158">
        <v>134.11481932699999</v>
      </c>
      <c r="HA37" s="158">
        <v>114.864557185</v>
      </c>
      <c r="HB37" s="158">
        <v>106.129501683</v>
      </c>
      <c r="HC37" s="158">
        <v>119.84267194600001</v>
      </c>
      <c r="HD37" s="158">
        <v>113.317159749</v>
      </c>
      <c r="HE37" s="158">
        <v>100.654232388</v>
      </c>
      <c r="HF37" s="158">
        <v>115.24263306100001</v>
      </c>
      <c r="HG37" s="158">
        <v>112.08619655700001</v>
      </c>
      <c r="HH37" s="158">
        <v>124.97055861000001</v>
      </c>
      <c r="HI37" s="158">
        <v>177.557836229</v>
      </c>
      <c r="HJ37" s="163">
        <v>59.621469635000004</v>
      </c>
      <c r="HK37" s="163">
        <v>73.051621657999988</v>
      </c>
      <c r="HL37" s="163">
        <v>118.35060192</v>
      </c>
      <c r="HM37" s="163">
        <v>142.75388618200003</v>
      </c>
      <c r="HN37" s="163">
        <v>107.35396439500001</v>
      </c>
      <c r="HO37" s="163">
        <v>156.419232623</v>
      </c>
      <c r="HP37" s="163">
        <v>128.22526193800002</v>
      </c>
      <c r="HQ37" s="163">
        <v>147.195646332</v>
      </c>
      <c r="HR37" s="163">
        <v>200.293524314</v>
      </c>
      <c r="HS37" s="163">
        <v>170.23865511100001</v>
      </c>
      <c r="HT37" s="163">
        <v>215.05288347200002</v>
      </c>
      <c r="HU37" s="163">
        <v>376.23052035699999</v>
      </c>
      <c r="HV37" s="163">
        <v>75.538610503000001</v>
      </c>
      <c r="HW37" s="163">
        <v>99.304546202999987</v>
      </c>
      <c r="HX37" s="163">
        <v>229.19822854700001</v>
      </c>
      <c r="HY37" s="163">
        <v>161.33783636499999</v>
      </c>
      <c r="HZ37" s="163">
        <v>174.83268065599998</v>
      </c>
      <c r="IA37" s="163">
        <v>150.44585135400001</v>
      </c>
      <c r="IB37" s="163">
        <v>136.88664210100001</v>
      </c>
      <c r="IC37" s="163">
        <v>148.29210260500003</v>
      </c>
      <c r="ID37" s="163">
        <v>150.59820565799998</v>
      </c>
      <c r="IE37" s="163">
        <v>117.439867646</v>
      </c>
      <c r="IF37" s="163">
        <v>128.99419412900002</v>
      </c>
      <c r="IG37" s="163">
        <v>291.95314803400004</v>
      </c>
      <c r="IH37" s="163">
        <v>103.02040334099999</v>
      </c>
      <c r="II37" s="163">
        <v>133.592474813</v>
      </c>
      <c r="IJ37" s="163">
        <v>229.08862596099999</v>
      </c>
      <c r="IK37" s="163">
        <v>150.77482213900001</v>
      </c>
      <c r="IL37" s="163">
        <v>155.58139394799997</v>
      </c>
      <c r="IM37" s="163">
        <v>111.441790067</v>
      </c>
      <c r="IN37" s="163">
        <v>152.07816845900001</v>
      </c>
      <c r="IO37" s="163">
        <v>157.918114661</v>
      </c>
      <c r="IP37" s="163">
        <v>165.23513154499997</v>
      </c>
      <c r="IQ37" s="163">
        <v>139.29818786800001</v>
      </c>
      <c r="IR37" s="163">
        <v>126.258798653</v>
      </c>
      <c r="IS37" s="163">
        <v>234.99926111600001</v>
      </c>
      <c r="IT37" s="158">
        <v>88.337127598999999</v>
      </c>
      <c r="IU37" s="158">
        <v>108.903720697</v>
      </c>
      <c r="IV37" s="158">
        <v>151.464328362</v>
      </c>
      <c r="IW37" s="158">
        <v>161.345718619</v>
      </c>
      <c r="IX37" s="158">
        <v>157.41184339600002</v>
      </c>
      <c r="IY37" s="158">
        <v>157.09179426199998</v>
      </c>
      <c r="IZ37" s="158"/>
      <c r="JA37" s="158"/>
      <c r="JB37" s="158"/>
      <c r="JC37" s="158"/>
      <c r="JD37" s="158"/>
      <c r="JE37" s="158"/>
    </row>
    <row r="38" spans="1:265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8">
        <v>101.43322746299999</v>
      </c>
      <c r="GY38" s="158">
        <v>137.48066770299999</v>
      </c>
      <c r="GZ38" s="158">
        <v>187.87776898799999</v>
      </c>
      <c r="HA38" s="158">
        <v>154.39507392600001</v>
      </c>
      <c r="HB38" s="158">
        <v>82.338585323000004</v>
      </c>
      <c r="HC38" s="158">
        <v>168.785658896</v>
      </c>
      <c r="HD38" s="158">
        <v>149.67774110400001</v>
      </c>
      <c r="HE38" s="158">
        <v>139.38262050599999</v>
      </c>
      <c r="HF38" s="158">
        <v>122.68491723299998</v>
      </c>
      <c r="HG38" s="158">
        <v>210.90310935599999</v>
      </c>
      <c r="HH38" s="158">
        <v>180.070765236</v>
      </c>
      <c r="HI38" s="158">
        <v>245.78472119599999</v>
      </c>
      <c r="HJ38" s="163">
        <v>39.621041512000005</v>
      </c>
      <c r="HK38" s="163">
        <v>186.30923466699997</v>
      </c>
      <c r="HL38" s="163">
        <v>128.58425613200001</v>
      </c>
      <c r="HM38" s="163">
        <v>194.88388800199999</v>
      </c>
      <c r="HN38" s="163">
        <v>291.21352620300007</v>
      </c>
      <c r="HO38" s="163">
        <v>210.88521995299999</v>
      </c>
      <c r="HP38" s="163">
        <v>202.29973921599998</v>
      </c>
      <c r="HQ38" s="163">
        <v>247.82188871</v>
      </c>
      <c r="HR38" s="163">
        <v>246.376066081</v>
      </c>
      <c r="HS38" s="163">
        <v>305.79503143800002</v>
      </c>
      <c r="HT38" s="163">
        <v>524.31095570699995</v>
      </c>
      <c r="HU38" s="163">
        <v>773.98454304400002</v>
      </c>
      <c r="HV38" s="163">
        <v>108.455028954</v>
      </c>
      <c r="HW38" s="163">
        <v>141.06593323700002</v>
      </c>
      <c r="HX38" s="163">
        <v>241.58181357399999</v>
      </c>
      <c r="HY38" s="163">
        <v>140.58316191200001</v>
      </c>
      <c r="HZ38" s="163">
        <v>109.872138603</v>
      </c>
      <c r="IA38" s="163">
        <v>161.34811234099999</v>
      </c>
      <c r="IB38" s="163">
        <v>155.27158795599999</v>
      </c>
      <c r="IC38" s="163">
        <v>159.08133073000002</v>
      </c>
      <c r="ID38" s="163">
        <v>220.54511368799999</v>
      </c>
      <c r="IE38" s="163">
        <v>284.76612212699996</v>
      </c>
      <c r="IF38" s="163">
        <v>258.13704181799994</v>
      </c>
      <c r="IG38" s="163">
        <v>479.46631852699994</v>
      </c>
      <c r="IH38" s="163">
        <v>307.60721215599995</v>
      </c>
      <c r="II38" s="163">
        <v>194.20168777800001</v>
      </c>
      <c r="IJ38" s="163">
        <v>274.97839022699998</v>
      </c>
      <c r="IK38" s="163">
        <v>371.08297102500006</v>
      </c>
      <c r="IL38" s="163">
        <v>175.013687035</v>
      </c>
      <c r="IM38" s="163">
        <v>135.98095553300001</v>
      </c>
      <c r="IN38" s="163">
        <v>385.45327700799999</v>
      </c>
      <c r="IO38" s="163">
        <v>153.42805756400003</v>
      </c>
      <c r="IP38" s="163">
        <v>175.27874895699998</v>
      </c>
      <c r="IQ38" s="163">
        <v>139.277787088</v>
      </c>
      <c r="IR38" s="163">
        <v>262.82953388999999</v>
      </c>
      <c r="IS38" s="163">
        <v>1457.4517310820002</v>
      </c>
      <c r="IT38" s="158">
        <v>20.873505754</v>
      </c>
      <c r="IU38" s="158">
        <v>144.08174987499999</v>
      </c>
      <c r="IV38" s="158">
        <v>1030.7377976370001</v>
      </c>
      <c r="IW38" s="158">
        <v>443.60385233499994</v>
      </c>
      <c r="IX38" s="158">
        <v>277.962228122</v>
      </c>
      <c r="IY38" s="158">
        <v>394.06017859399998</v>
      </c>
      <c r="IZ38" s="158"/>
      <c r="JA38" s="158"/>
      <c r="JB38" s="158"/>
      <c r="JC38" s="158"/>
      <c r="JD38" s="158"/>
      <c r="JE38" s="158"/>
    </row>
    <row r="39" spans="1:265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8">
        <v>1.37028E-4</v>
      </c>
      <c r="GY39" s="158">
        <v>1.462533E-3</v>
      </c>
      <c r="GZ39" s="158">
        <v>27.402715562000001</v>
      </c>
      <c r="HA39" s="158">
        <v>1.1619725920000001</v>
      </c>
      <c r="HB39" s="158">
        <v>17.580296411000003</v>
      </c>
      <c r="HC39" s="158">
        <v>0.49323695099999998</v>
      </c>
      <c r="HD39" s="158">
        <v>1.2098830000000001E-3</v>
      </c>
      <c r="HE39" s="158">
        <v>0.34828003600000002</v>
      </c>
      <c r="HF39" s="158">
        <v>25.125004406999999</v>
      </c>
      <c r="HG39" s="158">
        <v>3.684149423</v>
      </c>
      <c r="HH39" s="158">
        <v>7.9551017560000004</v>
      </c>
      <c r="HI39" s="158">
        <v>5.8488485380000004</v>
      </c>
      <c r="HJ39" s="163">
        <v>4.85E-5</v>
      </c>
      <c r="HK39" s="163">
        <v>0.34413698399999998</v>
      </c>
      <c r="HL39" s="163">
        <v>20.494338332999998</v>
      </c>
      <c r="HM39" s="163">
        <v>6.4603455959999998</v>
      </c>
      <c r="HN39" s="163">
        <v>4.7160607030000001</v>
      </c>
      <c r="HO39" s="163">
        <v>0.230666801</v>
      </c>
      <c r="HP39" s="163">
        <v>8.0980199999999998E-4</v>
      </c>
      <c r="HQ39" s="163">
        <v>9.6969299999999999E-4</v>
      </c>
      <c r="HR39" s="163">
        <v>15.729383481000001</v>
      </c>
      <c r="HS39" s="163">
        <v>15.663052322</v>
      </c>
      <c r="HT39" s="163">
        <v>10.886802229000001</v>
      </c>
      <c r="HU39" s="163">
        <v>-1.5376352000000001E-2</v>
      </c>
      <c r="HV39" s="163">
        <v>0</v>
      </c>
      <c r="HW39" s="163">
        <v>0</v>
      </c>
      <c r="HX39" s="163">
        <v>14.797858513</v>
      </c>
      <c r="HY39" s="163">
        <v>6.5944607250000002</v>
      </c>
      <c r="HZ39" s="163">
        <v>5.164320987</v>
      </c>
      <c r="IA39" s="163">
        <v>0.12069563999999999</v>
      </c>
      <c r="IB39" s="163">
        <v>11.794787237000001</v>
      </c>
      <c r="IC39" s="163">
        <v>6.2657200000000004E-4</v>
      </c>
      <c r="ID39" s="163">
        <v>23.359464714999998</v>
      </c>
      <c r="IE39" s="163">
        <v>6.2971819610000006</v>
      </c>
      <c r="IF39" s="163">
        <v>11.127066156000001</v>
      </c>
      <c r="IG39" s="163">
        <v>0.39617903700000001</v>
      </c>
      <c r="IH39" s="163">
        <v>5.1707000000000005E-5</v>
      </c>
      <c r="II39" s="163">
        <v>5.6148099999999996E-4</v>
      </c>
      <c r="IJ39" s="163">
        <v>11.959385984000001</v>
      </c>
      <c r="IK39" s="163">
        <v>8.8392764079999999</v>
      </c>
      <c r="IL39" s="163">
        <v>14.341487569000002</v>
      </c>
      <c r="IM39" s="163">
        <v>0.440109007</v>
      </c>
      <c r="IN39" s="163">
        <v>0.83801690200000001</v>
      </c>
      <c r="IO39" s="163">
        <v>22.093246762000003</v>
      </c>
      <c r="IP39" s="163">
        <v>13.015102370000001</v>
      </c>
      <c r="IQ39" s="163">
        <v>5.0675615619999999</v>
      </c>
      <c r="IR39" s="163">
        <v>29.220511058</v>
      </c>
      <c r="IS39" s="163">
        <v>0.95782059400000008</v>
      </c>
      <c r="IT39" s="158">
        <v>0</v>
      </c>
      <c r="IU39" s="158">
        <v>1.2240150000000002E-3</v>
      </c>
      <c r="IV39" s="158">
        <v>7.2353667660000003</v>
      </c>
      <c r="IW39" s="158">
        <v>4.0831700870000001</v>
      </c>
      <c r="IX39" s="158">
        <v>15.274920249000001</v>
      </c>
      <c r="IY39" s="158">
        <v>16.930019056000003</v>
      </c>
      <c r="IZ39" s="158"/>
      <c r="JA39" s="158"/>
      <c r="JB39" s="158"/>
      <c r="JC39" s="158"/>
      <c r="JD39" s="158"/>
      <c r="JE39" s="158"/>
    </row>
    <row r="40" spans="1:265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8">
        <v>0</v>
      </c>
      <c r="GY40" s="158">
        <v>0.52408852099999781</v>
      </c>
      <c r="GZ40" s="158">
        <v>87.463576354000026</v>
      </c>
      <c r="HA40" s="158">
        <v>0</v>
      </c>
      <c r="HB40" s="158">
        <v>0</v>
      </c>
      <c r="HC40" s="158">
        <v>0</v>
      </c>
      <c r="HD40" s="158">
        <v>0</v>
      </c>
      <c r="HE40" s="158">
        <v>0</v>
      </c>
      <c r="HF40" s="158">
        <v>0</v>
      </c>
      <c r="HG40" s="158">
        <v>0</v>
      </c>
      <c r="HH40" s="158">
        <v>0</v>
      </c>
      <c r="HI40" s="158">
        <v>2.0552214539999842</v>
      </c>
      <c r="HJ40" s="163">
        <v>0</v>
      </c>
      <c r="HK40" s="163">
        <v>88.349483309999982</v>
      </c>
      <c r="HL40" s="163">
        <v>4.3856779999914578E-3</v>
      </c>
      <c r="HM40" s="163">
        <v>0</v>
      </c>
      <c r="HN40" s="163">
        <v>0</v>
      </c>
      <c r="HO40" s="163">
        <v>0</v>
      </c>
      <c r="HP40" s="163">
        <v>0</v>
      </c>
      <c r="HQ40" s="163">
        <v>0</v>
      </c>
      <c r="HR40" s="163">
        <v>0</v>
      </c>
      <c r="HS40" s="163">
        <v>0</v>
      </c>
      <c r="HT40" s="163">
        <v>0</v>
      </c>
      <c r="HU40" s="163">
        <v>4.6791225290000442</v>
      </c>
      <c r="HV40" s="163">
        <v>0</v>
      </c>
      <c r="HW40" s="163">
        <v>34.238988133999982</v>
      </c>
      <c r="HX40" s="163">
        <v>56.371185677999918</v>
      </c>
      <c r="HY40" s="163">
        <v>2.1000000000000001E-2</v>
      </c>
      <c r="HZ40" s="163">
        <v>0</v>
      </c>
      <c r="IA40" s="163">
        <v>0</v>
      </c>
      <c r="IB40" s="163">
        <v>0</v>
      </c>
      <c r="IC40" s="163">
        <v>0</v>
      </c>
      <c r="ID40" s="163">
        <v>0</v>
      </c>
      <c r="IE40" s="163">
        <v>0</v>
      </c>
      <c r="IF40" s="163">
        <v>0</v>
      </c>
      <c r="IG40" s="163">
        <v>1.052091000000015</v>
      </c>
      <c r="IH40" s="163">
        <v>0</v>
      </c>
      <c r="II40" s="163">
        <v>109.07331308900001</v>
      </c>
      <c r="IJ40" s="163">
        <v>0.19127302500000223</v>
      </c>
      <c r="IK40" s="163">
        <v>1.27515349999303E-2</v>
      </c>
      <c r="IL40" s="163">
        <v>0</v>
      </c>
      <c r="IM40" s="163">
        <v>5.1006139999954028E-3</v>
      </c>
      <c r="IN40" s="163">
        <v>2.5503069999394936E-3</v>
      </c>
      <c r="IO40" s="163">
        <v>0</v>
      </c>
      <c r="IP40" s="163">
        <v>0</v>
      </c>
      <c r="IQ40" s="163">
        <v>2.5503069999977014E-3</v>
      </c>
      <c r="IR40" s="163">
        <v>0</v>
      </c>
      <c r="IS40" s="163">
        <v>2.7127380089999642</v>
      </c>
      <c r="IT40" s="158">
        <v>0</v>
      </c>
      <c r="IU40" s="158">
        <v>115.88126859699996</v>
      </c>
      <c r="IV40" s="158">
        <v>1.8762611000100151E-2</v>
      </c>
      <c r="IW40" s="158">
        <v>2.6803730000974609E-3</v>
      </c>
      <c r="IX40" s="158">
        <v>3.1807102999999184E-2</v>
      </c>
      <c r="IY40" s="158">
        <v>0</v>
      </c>
      <c r="IZ40" s="158"/>
      <c r="JA40" s="158"/>
      <c r="JB40" s="158"/>
      <c r="JC40" s="158"/>
      <c r="JD40" s="158"/>
      <c r="JE40" s="158"/>
    </row>
    <row r="41" spans="1:265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1">
        <v>135.35211587500001</v>
      </c>
      <c r="GY41" s="161">
        <v>317.80527714399994</v>
      </c>
      <c r="GZ41" s="161">
        <v>331.74613227099996</v>
      </c>
      <c r="HA41" s="161">
        <v>168.46883947400002</v>
      </c>
      <c r="HB41" s="161">
        <v>166.09026483700001</v>
      </c>
      <c r="HC41" s="161">
        <v>26.587952999000002</v>
      </c>
      <c r="HD41" s="161">
        <v>138.21269477999999</v>
      </c>
      <c r="HE41" s="161">
        <v>234.53197959199997</v>
      </c>
      <c r="HF41" s="161">
        <v>450.726525122</v>
      </c>
      <c r="HG41" s="161">
        <v>345.83927311600002</v>
      </c>
      <c r="HH41" s="161">
        <v>186.98280934799999</v>
      </c>
      <c r="HI41" s="161">
        <v>52.052930485000005</v>
      </c>
      <c r="HJ41" s="166">
        <v>124.973901</v>
      </c>
      <c r="HK41" s="166">
        <v>222.508194922</v>
      </c>
      <c r="HL41" s="166">
        <v>481.28868376700001</v>
      </c>
      <c r="HM41" s="166">
        <v>318.49929586000002</v>
      </c>
      <c r="HN41" s="166">
        <v>202.39552018200001</v>
      </c>
      <c r="HO41" s="166">
        <v>49.419130066999998</v>
      </c>
      <c r="HP41" s="166">
        <v>144.03988679299999</v>
      </c>
      <c r="HQ41" s="166">
        <v>263.28152448499998</v>
      </c>
      <c r="HR41" s="166">
        <v>522.21845047800002</v>
      </c>
      <c r="HS41" s="166">
        <v>341.80696715300002</v>
      </c>
      <c r="HT41" s="166">
        <v>239.93946229599999</v>
      </c>
      <c r="HU41" s="166">
        <v>52.112954572</v>
      </c>
      <c r="HV41" s="166">
        <v>147.85142291699998</v>
      </c>
      <c r="HW41" s="166">
        <v>255.864487295</v>
      </c>
      <c r="HX41" s="166">
        <v>556.73812649899992</v>
      </c>
      <c r="HY41" s="166">
        <v>351.76069724599995</v>
      </c>
      <c r="HZ41" s="166">
        <v>215.46775427200001</v>
      </c>
      <c r="IA41" s="166">
        <v>107.81592170799999</v>
      </c>
      <c r="IB41" s="166">
        <v>109.52354594099999</v>
      </c>
      <c r="IC41" s="166">
        <v>260.77895532000002</v>
      </c>
      <c r="ID41" s="166">
        <v>631.06538848499997</v>
      </c>
      <c r="IE41" s="166">
        <v>396.62365647900003</v>
      </c>
      <c r="IF41" s="166">
        <v>426.92214668600002</v>
      </c>
      <c r="IG41" s="166">
        <v>153.182502511</v>
      </c>
      <c r="IH41" s="166">
        <v>294.161829023</v>
      </c>
      <c r="II41" s="166">
        <v>40.503832832000001</v>
      </c>
      <c r="IJ41" s="166">
        <v>784.67088944499994</v>
      </c>
      <c r="IK41" s="166">
        <v>445.38099892300005</v>
      </c>
      <c r="IL41" s="166">
        <v>585.125973918</v>
      </c>
      <c r="IM41" s="166">
        <v>251.40127605000001</v>
      </c>
      <c r="IN41" s="166">
        <v>120.95658459100001</v>
      </c>
      <c r="IO41" s="166">
        <v>282.33616133100003</v>
      </c>
      <c r="IP41" s="166">
        <v>912.04964642500011</v>
      </c>
      <c r="IQ41" s="166">
        <v>486.34670189999997</v>
      </c>
      <c r="IR41" s="166">
        <v>659.19684707599993</v>
      </c>
      <c r="IS41" s="166">
        <v>355.17185371899996</v>
      </c>
      <c r="IT41" s="161">
        <v>62.695525802999995</v>
      </c>
      <c r="IU41" s="161">
        <v>524.23012057200003</v>
      </c>
      <c r="IV41" s="161">
        <v>923.93745091200003</v>
      </c>
      <c r="IW41" s="161">
        <v>473.05682343799998</v>
      </c>
      <c r="IX41" s="161">
        <v>692.53967024899998</v>
      </c>
      <c r="IY41" s="161">
        <v>323.50525333399997</v>
      </c>
      <c r="IZ41" s="161"/>
      <c r="JA41" s="161"/>
      <c r="JB41" s="161"/>
      <c r="JC41" s="161"/>
      <c r="JD41" s="161"/>
      <c r="JE41" s="161"/>
    </row>
    <row r="42" spans="1:265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8">
        <v>121.062899402</v>
      </c>
      <c r="GY42" s="158">
        <v>303.65326462999997</v>
      </c>
      <c r="GZ42" s="158">
        <v>329.92986420299997</v>
      </c>
      <c r="HA42" s="158">
        <v>160.50858897400002</v>
      </c>
      <c r="HB42" s="158">
        <v>112.408354837</v>
      </c>
      <c r="HC42" s="158">
        <v>11.310839103000001</v>
      </c>
      <c r="HD42" s="158">
        <v>126.872863438</v>
      </c>
      <c r="HE42" s="158">
        <v>220.78500610999998</v>
      </c>
      <c r="HF42" s="158">
        <v>448.75700594</v>
      </c>
      <c r="HG42" s="158">
        <v>329.943522616</v>
      </c>
      <c r="HH42" s="158">
        <v>139.180265195</v>
      </c>
      <c r="HI42" s="158">
        <v>9.1206467350000011</v>
      </c>
      <c r="HJ42" s="163">
        <v>124.973901</v>
      </c>
      <c r="HK42" s="163">
        <v>208.55244696</v>
      </c>
      <c r="HL42" s="163">
        <v>455.82742128699999</v>
      </c>
      <c r="HM42" s="163">
        <v>293.61157036000003</v>
      </c>
      <c r="HN42" s="163">
        <v>154.603494385</v>
      </c>
      <c r="HO42" s="163">
        <v>15.401560901</v>
      </c>
      <c r="HP42" s="163">
        <v>132.71011276600001</v>
      </c>
      <c r="HQ42" s="163">
        <v>216.55753359599998</v>
      </c>
      <c r="HR42" s="163">
        <v>490.421496848</v>
      </c>
      <c r="HS42" s="163">
        <v>315.80218165299999</v>
      </c>
      <c r="HT42" s="163">
        <v>192.156552296</v>
      </c>
      <c r="HU42" s="163">
        <v>6.6564545539999997</v>
      </c>
      <c r="HV42" s="163">
        <v>138.40087694399998</v>
      </c>
      <c r="HW42" s="163">
        <v>214.26978566900002</v>
      </c>
      <c r="HX42" s="163">
        <v>524.5797674989999</v>
      </c>
      <c r="HY42" s="163">
        <v>304.55191174599997</v>
      </c>
      <c r="HZ42" s="163">
        <v>215.417689169</v>
      </c>
      <c r="IA42" s="163">
        <v>70.775300458000004</v>
      </c>
      <c r="IB42" s="163">
        <v>98.193771913999996</v>
      </c>
      <c r="IC42" s="163">
        <v>212.773261279</v>
      </c>
      <c r="ID42" s="163">
        <v>598.80644448499993</v>
      </c>
      <c r="IE42" s="163">
        <v>349.43387097900001</v>
      </c>
      <c r="IF42" s="163">
        <v>424.06185878900004</v>
      </c>
      <c r="IG42" s="163">
        <v>115.96146804199999</v>
      </c>
      <c r="IH42" s="163">
        <v>284.71128305000002</v>
      </c>
      <c r="II42" s="163">
        <v>0.221035918</v>
      </c>
      <c r="IJ42" s="163">
        <v>752.40994544499995</v>
      </c>
      <c r="IK42" s="163">
        <v>401.72221342300003</v>
      </c>
      <c r="IL42" s="163">
        <v>575.26769409500002</v>
      </c>
      <c r="IM42" s="163">
        <v>214.332401307</v>
      </c>
      <c r="IN42" s="163">
        <v>120.95658459100001</v>
      </c>
      <c r="IO42" s="163">
        <v>223.869697922</v>
      </c>
      <c r="IP42" s="163">
        <v>851.51949642500006</v>
      </c>
      <c r="IQ42" s="163">
        <v>442.32791639999999</v>
      </c>
      <c r="IR42" s="163">
        <v>644.07886122599996</v>
      </c>
      <c r="IS42" s="163">
        <v>318.23997513199998</v>
      </c>
      <c r="IT42" s="158">
        <v>62.695525802999995</v>
      </c>
      <c r="IU42" s="158">
        <v>368.36469535599997</v>
      </c>
      <c r="IV42" s="158">
        <v>891.66250691200003</v>
      </c>
      <c r="IW42" s="158">
        <v>446.18303793799998</v>
      </c>
      <c r="IX42" s="158">
        <v>670.49544323099997</v>
      </c>
      <c r="IY42" s="158">
        <v>286.46463208399996</v>
      </c>
      <c r="IZ42" s="158"/>
      <c r="JA42" s="158"/>
      <c r="JB42" s="158"/>
      <c r="JC42" s="158"/>
      <c r="JD42" s="158"/>
      <c r="JE42" s="158"/>
    </row>
    <row r="43" spans="1:265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8">
        <v>14.289216473</v>
      </c>
      <c r="GY43" s="158">
        <v>14.152012514000001</v>
      </c>
      <c r="GZ43" s="158">
        <v>1.8162680680000001</v>
      </c>
      <c r="HA43" s="158">
        <v>7.9602504999999999</v>
      </c>
      <c r="HB43" s="158">
        <v>53.681910000000002</v>
      </c>
      <c r="HC43" s="158">
        <v>15.277113896000001</v>
      </c>
      <c r="HD43" s="158">
        <v>11.339831342</v>
      </c>
      <c r="HE43" s="158">
        <v>13.746973482</v>
      </c>
      <c r="HF43" s="158">
        <v>1.969519182</v>
      </c>
      <c r="HG43" s="158">
        <v>15.8957505</v>
      </c>
      <c r="HH43" s="158">
        <v>47.802544152999999</v>
      </c>
      <c r="HI43" s="158">
        <v>42.932283750000003</v>
      </c>
      <c r="HJ43" s="163">
        <v>0</v>
      </c>
      <c r="HK43" s="163">
        <v>13.955747962</v>
      </c>
      <c r="HL43" s="163">
        <v>25.461262480000002</v>
      </c>
      <c r="HM43" s="163">
        <v>24.887725500000002</v>
      </c>
      <c r="HN43" s="163">
        <v>47.792025797000001</v>
      </c>
      <c r="HO43" s="163">
        <v>34.017569166000001</v>
      </c>
      <c r="HP43" s="163">
        <v>11.329774026999999</v>
      </c>
      <c r="HQ43" s="163">
        <v>46.723990889</v>
      </c>
      <c r="HR43" s="163">
        <v>31.796953630000001</v>
      </c>
      <c r="HS43" s="163">
        <v>26.004785500000001</v>
      </c>
      <c r="HT43" s="163">
        <v>47.782910000000001</v>
      </c>
      <c r="HU43" s="163">
        <v>45.456500018</v>
      </c>
      <c r="HV43" s="163">
        <v>9.4505459730000005</v>
      </c>
      <c r="HW43" s="163">
        <v>41.594701626000003</v>
      </c>
      <c r="HX43" s="163">
        <v>32.158358999999997</v>
      </c>
      <c r="HY43" s="163">
        <v>47.208785499999998</v>
      </c>
      <c r="HZ43" s="163">
        <v>5.0065103E-2</v>
      </c>
      <c r="IA43" s="163">
        <v>37.040621249999994</v>
      </c>
      <c r="IB43" s="163">
        <v>11.329774026999999</v>
      </c>
      <c r="IC43" s="163">
        <v>48.005694041000005</v>
      </c>
      <c r="ID43" s="163">
        <v>32.258944</v>
      </c>
      <c r="IE43" s="163">
        <v>47.189785499999999</v>
      </c>
      <c r="IF43" s="163">
        <v>2.8602878970000001</v>
      </c>
      <c r="IG43" s="163">
        <v>37.221034468999996</v>
      </c>
      <c r="IH43" s="163">
        <v>9.4505459730000005</v>
      </c>
      <c r="II43" s="163">
        <v>40.282796914000002</v>
      </c>
      <c r="IJ43" s="163">
        <v>32.260944000000002</v>
      </c>
      <c r="IK43" s="163">
        <v>43.6587855</v>
      </c>
      <c r="IL43" s="163">
        <v>9.8582798230000002</v>
      </c>
      <c r="IM43" s="163">
        <v>37.068874743000002</v>
      </c>
      <c r="IN43" s="163">
        <v>0</v>
      </c>
      <c r="IO43" s="163">
        <v>58.466463409000006</v>
      </c>
      <c r="IP43" s="163">
        <v>60.530149999999999</v>
      </c>
      <c r="IQ43" s="163">
        <v>44.0187855</v>
      </c>
      <c r="IR43" s="163">
        <v>15.117985849999998</v>
      </c>
      <c r="IS43" s="163">
        <v>36.931878587</v>
      </c>
      <c r="IT43" s="158">
        <v>0</v>
      </c>
      <c r="IU43" s="158">
        <v>155.86542521600001</v>
      </c>
      <c r="IV43" s="158">
        <v>32.274943999999998</v>
      </c>
      <c r="IW43" s="158">
        <v>26.8737855</v>
      </c>
      <c r="IX43" s="158">
        <v>22.044227018000001</v>
      </c>
      <c r="IY43" s="158">
        <v>37.040621249999994</v>
      </c>
      <c r="IZ43" s="158"/>
      <c r="JA43" s="158"/>
      <c r="JB43" s="158"/>
      <c r="JC43" s="158"/>
      <c r="JD43" s="158"/>
      <c r="JE43" s="158"/>
    </row>
    <row r="44" spans="1:265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8">
        <v>0</v>
      </c>
      <c r="GY44" s="158">
        <v>0</v>
      </c>
      <c r="GZ44" s="158">
        <v>0</v>
      </c>
      <c r="HA44" s="158">
        <v>0</v>
      </c>
      <c r="HB44" s="158">
        <v>0</v>
      </c>
      <c r="HC44" s="158">
        <v>0</v>
      </c>
      <c r="HD44" s="158">
        <v>0</v>
      </c>
      <c r="HE44" s="158">
        <v>0</v>
      </c>
      <c r="HF44" s="158">
        <v>0</v>
      </c>
      <c r="HG44" s="158">
        <v>0</v>
      </c>
      <c r="HH44" s="158">
        <v>0</v>
      </c>
      <c r="HI44" s="158">
        <v>0</v>
      </c>
      <c r="HJ44" s="163">
        <v>0</v>
      </c>
      <c r="HK44" s="163">
        <v>0</v>
      </c>
      <c r="HL44" s="163">
        <v>0</v>
      </c>
      <c r="HM44" s="163">
        <v>0</v>
      </c>
      <c r="HN44" s="163">
        <v>0</v>
      </c>
      <c r="HO44" s="163">
        <v>0</v>
      </c>
      <c r="HP44" s="163">
        <v>0</v>
      </c>
      <c r="HQ44" s="163">
        <v>0</v>
      </c>
      <c r="HR44" s="163">
        <v>0</v>
      </c>
      <c r="HS44" s="163">
        <v>0</v>
      </c>
      <c r="HT44" s="163">
        <v>0</v>
      </c>
      <c r="HU44" s="163">
        <v>0</v>
      </c>
      <c r="HV44" s="163">
        <v>0</v>
      </c>
      <c r="HW44" s="163">
        <v>0</v>
      </c>
      <c r="HX44" s="163">
        <v>0</v>
      </c>
      <c r="HY44" s="163">
        <v>0</v>
      </c>
      <c r="HZ44" s="163">
        <v>0</v>
      </c>
      <c r="IA44" s="163">
        <v>0</v>
      </c>
      <c r="IB44" s="163">
        <v>0</v>
      </c>
      <c r="IC44" s="163">
        <v>0</v>
      </c>
      <c r="ID44" s="163">
        <v>0</v>
      </c>
      <c r="IE44" s="163">
        <v>0</v>
      </c>
      <c r="IF44" s="163">
        <v>0</v>
      </c>
      <c r="IG44" s="163">
        <v>0</v>
      </c>
      <c r="IH44" s="163">
        <v>0</v>
      </c>
      <c r="II44" s="163">
        <v>0</v>
      </c>
      <c r="IJ44" s="163">
        <v>0</v>
      </c>
      <c r="IK44" s="163">
        <v>0</v>
      </c>
      <c r="IL44" s="163">
        <v>0</v>
      </c>
      <c r="IM44" s="163">
        <v>0</v>
      </c>
      <c r="IN44" s="163">
        <v>0</v>
      </c>
      <c r="IO44" s="163">
        <v>0</v>
      </c>
      <c r="IP44" s="163">
        <v>0</v>
      </c>
      <c r="IQ44" s="163">
        <v>0</v>
      </c>
      <c r="IR44" s="163">
        <v>0</v>
      </c>
      <c r="IS44" s="163">
        <v>0</v>
      </c>
      <c r="IT44" s="158">
        <v>0</v>
      </c>
      <c r="IU44" s="158">
        <v>0</v>
      </c>
      <c r="IV44" s="158">
        <v>0</v>
      </c>
      <c r="IW44" s="158">
        <v>0</v>
      </c>
      <c r="IX44" s="158">
        <v>0</v>
      </c>
      <c r="IY44" s="158">
        <v>0</v>
      </c>
      <c r="IZ44" s="158"/>
      <c r="JA44" s="158"/>
      <c r="JB44" s="158"/>
      <c r="JC44" s="158"/>
      <c r="JD44" s="158"/>
      <c r="JE44" s="158"/>
    </row>
    <row r="45" spans="1:265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8">
        <v>305.35630844599996</v>
      </c>
      <c r="GY45" s="158">
        <v>318.92269044900002</v>
      </c>
      <c r="GZ45" s="158">
        <v>349.75021752300006</v>
      </c>
      <c r="HA45" s="158">
        <v>356.70846973199997</v>
      </c>
      <c r="HB45" s="158">
        <v>333.82637938300002</v>
      </c>
      <c r="HC45" s="158">
        <v>317.76314457900003</v>
      </c>
      <c r="HD45" s="158">
        <v>304.75019239500006</v>
      </c>
      <c r="HE45" s="158">
        <v>275.84410334800003</v>
      </c>
      <c r="HF45" s="158">
        <v>570.33572521700012</v>
      </c>
      <c r="HG45" s="158">
        <v>348.766605325</v>
      </c>
      <c r="HH45" s="158">
        <v>412.09648736300005</v>
      </c>
      <c r="HI45" s="158">
        <v>667.69911118800007</v>
      </c>
      <c r="HJ45" s="163">
        <v>182.010698101</v>
      </c>
      <c r="HK45" s="163">
        <v>389.42385789499997</v>
      </c>
      <c r="HL45" s="163">
        <v>366.49241632100001</v>
      </c>
      <c r="HM45" s="163">
        <v>429.18195936499995</v>
      </c>
      <c r="HN45" s="163">
        <v>381.81574812500003</v>
      </c>
      <c r="HO45" s="163">
        <v>383.68446427999999</v>
      </c>
      <c r="HP45" s="163">
        <v>382.30807468900002</v>
      </c>
      <c r="HQ45" s="163">
        <v>348.61671588400003</v>
      </c>
      <c r="HR45" s="163">
        <v>346.13246358799995</v>
      </c>
      <c r="HS45" s="163">
        <v>414.991824834</v>
      </c>
      <c r="HT45" s="163">
        <v>381.25620419000001</v>
      </c>
      <c r="HU45" s="163">
        <v>763.47756059500011</v>
      </c>
      <c r="HV45" s="163">
        <v>181.90650433100004</v>
      </c>
      <c r="HW45" s="163">
        <v>304.45394862899997</v>
      </c>
      <c r="HX45" s="163">
        <v>367.91253187000001</v>
      </c>
      <c r="HY45" s="163">
        <v>445.04071703399995</v>
      </c>
      <c r="HZ45" s="163">
        <v>399.60277200199999</v>
      </c>
      <c r="IA45" s="163">
        <v>394.296952594</v>
      </c>
      <c r="IB45" s="163">
        <v>414.41454508300006</v>
      </c>
      <c r="IC45" s="163">
        <v>367.51811569300003</v>
      </c>
      <c r="ID45" s="163">
        <v>398.17455540099991</v>
      </c>
      <c r="IE45" s="163">
        <v>431.66533240700005</v>
      </c>
      <c r="IF45" s="163">
        <v>451.31509101500001</v>
      </c>
      <c r="IG45" s="163">
        <v>581.94371369400005</v>
      </c>
      <c r="IH45" s="163">
        <v>301.85929265700003</v>
      </c>
      <c r="II45" s="163">
        <v>375.81849253000001</v>
      </c>
      <c r="IJ45" s="163">
        <v>407.49645330400006</v>
      </c>
      <c r="IK45" s="163">
        <v>486.22660848999999</v>
      </c>
      <c r="IL45" s="163">
        <v>419.81873271900002</v>
      </c>
      <c r="IM45" s="163">
        <v>345.29331814599993</v>
      </c>
      <c r="IN45" s="163">
        <v>411.72823958600009</v>
      </c>
      <c r="IO45" s="163">
        <v>439.98344992000006</v>
      </c>
      <c r="IP45" s="163">
        <v>484.35946257699999</v>
      </c>
      <c r="IQ45" s="163">
        <v>430.20722538799998</v>
      </c>
      <c r="IR45" s="163">
        <v>419.3593098099999</v>
      </c>
      <c r="IS45" s="163">
        <v>649.50024751400008</v>
      </c>
      <c r="IT45" s="158">
        <v>370.640668844</v>
      </c>
      <c r="IU45" s="158">
        <v>360.22253671300001</v>
      </c>
      <c r="IV45" s="158">
        <v>425.16344091600001</v>
      </c>
      <c r="IW45" s="158">
        <v>470.41790083899991</v>
      </c>
      <c r="IX45" s="158">
        <v>412.23324842499994</v>
      </c>
      <c r="IY45" s="158">
        <v>425.65938595200004</v>
      </c>
      <c r="IZ45" s="158"/>
      <c r="JA45" s="158"/>
      <c r="JB45" s="158"/>
      <c r="JC45" s="158"/>
      <c r="JD45" s="158"/>
      <c r="JE45" s="158"/>
    </row>
    <row r="46" spans="1:265" x14ac:dyDescent="0.25">
      <c r="A46" s="13" t="s">
        <v>167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8">
        <v>0</v>
      </c>
      <c r="GY46" s="158">
        <v>0</v>
      </c>
      <c r="GZ46" s="158">
        <v>0</v>
      </c>
      <c r="HA46" s="158">
        <v>0</v>
      </c>
      <c r="HB46" s="158">
        <v>0</v>
      </c>
      <c r="HC46" s="158">
        <v>0</v>
      </c>
      <c r="HD46" s="158">
        <v>0</v>
      </c>
      <c r="HE46" s="158">
        <v>0</v>
      </c>
      <c r="HF46" s="158">
        <v>0</v>
      </c>
      <c r="HG46" s="158">
        <v>0</v>
      </c>
      <c r="HH46" s="158">
        <v>0</v>
      </c>
      <c r="HI46" s="158">
        <v>0</v>
      </c>
      <c r="HJ46" s="163">
        <v>0</v>
      </c>
      <c r="HK46" s="163">
        <v>0</v>
      </c>
      <c r="HL46" s="163">
        <v>0</v>
      </c>
      <c r="HM46" s="163">
        <v>0</v>
      </c>
      <c r="HN46" s="163">
        <v>0</v>
      </c>
      <c r="HO46" s="163">
        <v>0</v>
      </c>
      <c r="HP46" s="163">
        <v>0</v>
      </c>
      <c r="HQ46" s="163">
        <v>0</v>
      </c>
      <c r="HR46" s="163">
        <v>0</v>
      </c>
      <c r="HS46" s="163">
        <v>0</v>
      </c>
      <c r="HT46" s="163">
        <v>0</v>
      </c>
      <c r="HU46" s="163">
        <v>0</v>
      </c>
      <c r="HV46" s="163">
        <v>0</v>
      </c>
      <c r="HW46" s="163">
        <v>0</v>
      </c>
      <c r="HX46" s="163">
        <v>0</v>
      </c>
      <c r="HY46" s="163">
        <v>0</v>
      </c>
      <c r="HZ46" s="163">
        <v>0</v>
      </c>
      <c r="IA46" s="163">
        <v>0</v>
      </c>
      <c r="IB46" s="163">
        <v>0</v>
      </c>
      <c r="IC46" s="163">
        <v>0</v>
      </c>
      <c r="ID46" s="163">
        <v>0</v>
      </c>
      <c r="IE46" s="163">
        <v>0</v>
      </c>
      <c r="IF46" s="163">
        <v>0</v>
      </c>
      <c r="IG46" s="163">
        <v>0</v>
      </c>
      <c r="IH46" s="163">
        <v>0</v>
      </c>
      <c r="II46" s="163">
        <v>0</v>
      </c>
      <c r="IJ46" s="163">
        <v>0</v>
      </c>
      <c r="IK46" s="163">
        <v>0</v>
      </c>
      <c r="IL46" s="163">
        <v>0</v>
      </c>
      <c r="IM46" s="163">
        <v>0</v>
      </c>
      <c r="IN46" s="163">
        <v>0</v>
      </c>
      <c r="IO46" s="163">
        <v>0</v>
      </c>
      <c r="IP46" s="163">
        <v>0</v>
      </c>
      <c r="IQ46" s="163">
        <v>0</v>
      </c>
      <c r="IR46" s="163">
        <v>0</v>
      </c>
      <c r="IS46" s="163">
        <v>0</v>
      </c>
      <c r="IT46" s="158">
        <v>0</v>
      </c>
      <c r="IU46" s="158">
        <v>0</v>
      </c>
      <c r="IV46" s="158">
        <v>0</v>
      </c>
      <c r="IW46" s="158">
        <v>0</v>
      </c>
      <c r="IX46" s="158">
        <v>0</v>
      </c>
      <c r="IY46" s="158">
        <v>0</v>
      </c>
      <c r="IZ46" s="158"/>
      <c r="JA46" s="158"/>
      <c r="JB46" s="158"/>
      <c r="JC46" s="158"/>
      <c r="JD46" s="158"/>
      <c r="JE46" s="158"/>
    </row>
    <row r="47" spans="1:265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1">
        <v>0</v>
      </c>
      <c r="GY47" s="161">
        <v>0</v>
      </c>
      <c r="GZ47" s="161">
        <v>0</v>
      </c>
      <c r="HA47" s="161">
        <v>0</v>
      </c>
      <c r="HB47" s="161">
        <v>0</v>
      </c>
      <c r="HC47" s="161">
        <v>0</v>
      </c>
      <c r="HD47" s="161">
        <v>0</v>
      </c>
      <c r="HE47" s="161">
        <v>0</v>
      </c>
      <c r="HF47" s="161">
        <v>0</v>
      </c>
      <c r="HG47" s="161">
        <v>0</v>
      </c>
      <c r="HH47" s="161">
        <v>0</v>
      </c>
      <c r="HI47" s="161">
        <v>0</v>
      </c>
      <c r="HJ47" s="166">
        <v>0</v>
      </c>
      <c r="HK47" s="166">
        <v>0</v>
      </c>
      <c r="HL47" s="166">
        <v>0</v>
      </c>
      <c r="HM47" s="166">
        <v>0</v>
      </c>
      <c r="HN47" s="166">
        <v>0</v>
      </c>
      <c r="HO47" s="166">
        <v>0</v>
      </c>
      <c r="HP47" s="166">
        <v>0</v>
      </c>
      <c r="HQ47" s="166">
        <v>0</v>
      </c>
      <c r="HR47" s="166">
        <v>0</v>
      </c>
      <c r="HS47" s="166">
        <v>0</v>
      </c>
      <c r="HT47" s="166">
        <v>0</v>
      </c>
      <c r="HU47" s="166">
        <v>0</v>
      </c>
      <c r="HV47" s="166">
        <v>0</v>
      </c>
      <c r="HW47" s="166">
        <v>0</v>
      </c>
      <c r="HX47" s="166">
        <v>0</v>
      </c>
      <c r="HY47" s="166">
        <v>0</v>
      </c>
      <c r="HZ47" s="166">
        <v>0</v>
      </c>
      <c r="IA47" s="166">
        <v>0</v>
      </c>
      <c r="IB47" s="166">
        <v>0</v>
      </c>
      <c r="IC47" s="166">
        <v>0</v>
      </c>
      <c r="ID47" s="166">
        <v>0</v>
      </c>
      <c r="IE47" s="166">
        <v>0</v>
      </c>
      <c r="IF47" s="166">
        <v>0</v>
      </c>
      <c r="IG47" s="166">
        <v>0</v>
      </c>
      <c r="IH47" s="166">
        <v>0</v>
      </c>
      <c r="II47" s="166">
        <v>0</v>
      </c>
      <c r="IJ47" s="166">
        <v>0</v>
      </c>
      <c r="IK47" s="166">
        <v>0</v>
      </c>
      <c r="IL47" s="166">
        <v>0</v>
      </c>
      <c r="IM47" s="166">
        <v>0</v>
      </c>
      <c r="IN47" s="166">
        <v>0</v>
      </c>
      <c r="IO47" s="166">
        <v>0</v>
      </c>
      <c r="IP47" s="166">
        <v>0</v>
      </c>
      <c r="IQ47" s="166">
        <v>0</v>
      </c>
      <c r="IR47" s="166">
        <v>0</v>
      </c>
      <c r="IS47" s="166">
        <v>0</v>
      </c>
      <c r="IT47" s="161">
        <v>0</v>
      </c>
      <c r="IU47" s="161">
        <v>0</v>
      </c>
      <c r="IV47" s="161">
        <v>0</v>
      </c>
      <c r="IW47" s="161">
        <v>0</v>
      </c>
      <c r="IX47" s="161">
        <v>0</v>
      </c>
      <c r="IY47" s="161">
        <v>0</v>
      </c>
      <c r="IZ47" s="161"/>
      <c r="JA47" s="161"/>
      <c r="JB47" s="161"/>
      <c r="JC47" s="161"/>
      <c r="JD47" s="161"/>
      <c r="JE47" s="161"/>
    </row>
    <row r="48" spans="1:265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8">
        <v>0</v>
      </c>
      <c r="GY48" s="158">
        <v>0</v>
      </c>
      <c r="GZ48" s="158">
        <v>0</v>
      </c>
      <c r="HA48" s="158">
        <v>0</v>
      </c>
      <c r="HB48" s="158">
        <v>0</v>
      </c>
      <c r="HC48" s="158">
        <v>0</v>
      </c>
      <c r="HD48" s="158">
        <v>0</v>
      </c>
      <c r="HE48" s="158">
        <v>0</v>
      </c>
      <c r="HF48" s="158">
        <v>0</v>
      </c>
      <c r="HG48" s="158">
        <v>0</v>
      </c>
      <c r="HH48" s="158">
        <v>0</v>
      </c>
      <c r="HI48" s="158">
        <v>0</v>
      </c>
      <c r="HJ48" s="163">
        <v>0</v>
      </c>
      <c r="HK48" s="163">
        <v>0</v>
      </c>
      <c r="HL48" s="163">
        <v>0</v>
      </c>
      <c r="HM48" s="163">
        <v>0</v>
      </c>
      <c r="HN48" s="163">
        <v>0</v>
      </c>
      <c r="HO48" s="163">
        <v>0</v>
      </c>
      <c r="HP48" s="163">
        <v>0</v>
      </c>
      <c r="HQ48" s="163">
        <v>0</v>
      </c>
      <c r="HR48" s="163">
        <v>0</v>
      </c>
      <c r="HS48" s="163">
        <v>0</v>
      </c>
      <c r="HT48" s="163">
        <v>0</v>
      </c>
      <c r="HU48" s="163">
        <v>0</v>
      </c>
      <c r="HV48" s="163">
        <v>0</v>
      </c>
      <c r="HW48" s="163">
        <v>0</v>
      </c>
      <c r="HX48" s="163">
        <v>0</v>
      </c>
      <c r="HY48" s="163">
        <v>0</v>
      </c>
      <c r="HZ48" s="163">
        <v>0</v>
      </c>
      <c r="IA48" s="163">
        <v>0</v>
      </c>
      <c r="IB48" s="163">
        <v>0</v>
      </c>
      <c r="IC48" s="163">
        <v>0</v>
      </c>
      <c r="ID48" s="163">
        <v>0</v>
      </c>
      <c r="IE48" s="163">
        <v>0</v>
      </c>
      <c r="IF48" s="163">
        <v>0</v>
      </c>
      <c r="IG48" s="163">
        <v>0</v>
      </c>
      <c r="IH48" s="163">
        <v>0</v>
      </c>
      <c r="II48" s="163">
        <v>0</v>
      </c>
      <c r="IJ48" s="163">
        <v>0</v>
      </c>
      <c r="IK48" s="163">
        <v>0</v>
      </c>
      <c r="IL48" s="163">
        <v>0</v>
      </c>
      <c r="IM48" s="163">
        <v>0</v>
      </c>
      <c r="IN48" s="163">
        <v>0</v>
      </c>
      <c r="IO48" s="163">
        <v>0</v>
      </c>
      <c r="IP48" s="163">
        <v>0</v>
      </c>
      <c r="IQ48" s="163">
        <v>0</v>
      </c>
      <c r="IR48" s="163">
        <v>0</v>
      </c>
      <c r="IS48" s="163">
        <v>0</v>
      </c>
      <c r="IT48" s="158">
        <v>0</v>
      </c>
      <c r="IU48" s="158">
        <v>0</v>
      </c>
      <c r="IV48" s="158">
        <v>0</v>
      </c>
      <c r="IW48" s="158">
        <v>0</v>
      </c>
      <c r="IX48" s="158">
        <v>0</v>
      </c>
      <c r="IY48" s="158">
        <v>0</v>
      </c>
      <c r="IZ48" s="158"/>
      <c r="JA48" s="158"/>
      <c r="JB48" s="158"/>
      <c r="JC48" s="158"/>
      <c r="JD48" s="158"/>
      <c r="JE48" s="158"/>
    </row>
    <row r="49" spans="1:265" x14ac:dyDescent="0.25">
      <c r="A49" s="13" t="s">
        <v>148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8">
        <v>1.5043003619999999</v>
      </c>
      <c r="GY49" s="158">
        <v>1.9451833569999999</v>
      </c>
      <c r="GZ49" s="158">
        <v>2.506279556</v>
      </c>
      <c r="HA49" s="158">
        <v>1.178971794</v>
      </c>
      <c r="HB49" s="158">
        <v>1.490869019</v>
      </c>
      <c r="HC49" s="158">
        <v>5.068332088</v>
      </c>
      <c r="HD49" s="158">
        <v>1.7820659189999999</v>
      </c>
      <c r="HE49" s="158">
        <v>4.5479717270000002</v>
      </c>
      <c r="HF49" s="158">
        <v>3.1899397570000003</v>
      </c>
      <c r="HG49" s="158">
        <v>2.0186776719999999</v>
      </c>
      <c r="HH49" s="158">
        <v>3.8896541020000006</v>
      </c>
      <c r="HI49" s="158">
        <v>10.300522966000001</v>
      </c>
      <c r="HJ49" s="163">
        <v>0.66928701000000002</v>
      </c>
      <c r="HK49" s="163">
        <v>3.5064679500000002</v>
      </c>
      <c r="HL49" s="163">
        <v>5.6392867210000004</v>
      </c>
      <c r="HM49" s="163">
        <v>3.8618465839999998</v>
      </c>
      <c r="HN49" s="163">
        <v>2.0574687250000001</v>
      </c>
      <c r="HO49" s="163">
        <v>7.5181014089999998</v>
      </c>
      <c r="HP49" s="163">
        <v>7.1654252170000001</v>
      </c>
      <c r="HQ49" s="163">
        <v>5.6760161989999993</v>
      </c>
      <c r="HR49" s="163">
        <v>3.5302225149999997</v>
      </c>
      <c r="HS49" s="163">
        <v>4.0809897820000005</v>
      </c>
      <c r="HT49" s="163">
        <v>2.6073906290000002</v>
      </c>
      <c r="HU49" s="163">
        <v>5.0992841580000006</v>
      </c>
      <c r="HV49" s="163">
        <v>3.1528936610000002</v>
      </c>
      <c r="HW49" s="163">
        <v>5.5770433220000006</v>
      </c>
      <c r="HX49" s="163">
        <v>2.7896342810000001</v>
      </c>
      <c r="HY49" s="163">
        <v>7.7599792150000004</v>
      </c>
      <c r="HZ49" s="163">
        <v>5.1520152680000004</v>
      </c>
      <c r="IA49" s="163">
        <v>6.0622959090000004</v>
      </c>
      <c r="IB49" s="163">
        <v>2.0887943949999999</v>
      </c>
      <c r="IC49" s="163">
        <v>11.877859946000001</v>
      </c>
      <c r="ID49" s="163">
        <v>2.7038656159999999</v>
      </c>
      <c r="IE49" s="163">
        <v>2.0049638570000003</v>
      </c>
      <c r="IF49" s="163">
        <v>4.0330299410000006</v>
      </c>
      <c r="IG49" s="163">
        <v>1.4778019199999999</v>
      </c>
      <c r="IH49" s="163">
        <v>2.2444666959999999</v>
      </c>
      <c r="II49" s="163">
        <v>4.4900362889999998</v>
      </c>
      <c r="IJ49" s="163">
        <v>5.638468166</v>
      </c>
      <c r="IK49" s="163">
        <v>7.2022718260000005</v>
      </c>
      <c r="IL49" s="163">
        <v>5.0149778630000004</v>
      </c>
      <c r="IM49" s="163">
        <v>5.9193940879999998</v>
      </c>
      <c r="IN49" s="163">
        <v>8.8656078980000004</v>
      </c>
      <c r="IO49" s="163">
        <v>4.9589981730000003</v>
      </c>
      <c r="IP49" s="163">
        <v>11.461184628000002</v>
      </c>
      <c r="IQ49" s="163">
        <v>3.8846130880000005</v>
      </c>
      <c r="IR49" s="163">
        <v>1.9458225689999999</v>
      </c>
      <c r="IS49" s="163">
        <v>2.5967533340000002</v>
      </c>
      <c r="IT49" s="158">
        <v>2.6667584020000001</v>
      </c>
      <c r="IU49" s="158">
        <v>1.807553103</v>
      </c>
      <c r="IV49" s="158">
        <v>3.9114824479999997</v>
      </c>
      <c r="IW49" s="158">
        <v>2.9815557349999997</v>
      </c>
      <c r="IX49" s="158">
        <v>15.717472501</v>
      </c>
      <c r="IY49" s="158">
        <v>1.5524617490000001</v>
      </c>
      <c r="IZ49" s="158"/>
      <c r="JA49" s="158"/>
      <c r="JB49" s="158"/>
      <c r="JC49" s="158"/>
      <c r="JD49" s="158"/>
      <c r="JE49" s="158"/>
    </row>
    <row r="50" spans="1:265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1">
        <v>1.5043003619999999</v>
      </c>
      <c r="GY50" s="161">
        <v>1.9451833569999999</v>
      </c>
      <c r="GZ50" s="161">
        <v>2.506279556</v>
      </c>
      <c r="HA50" s="161">
        <v>1.178971794</v>
      </c>
      <c r="HB50" s="161">
        <v>1.490869019</v>
      </c>
      <c r="HC50" s="161">
        <v>5.068332088</v>
      </c>
      <c r="HD50" s="161">
        <v>1.7820659189999999</v>
      </c>
      <c r="HE50" s="161">
        <v>4.5479717270000002</v>
      </c>
      <c r="HF50" s="161">
        <v>3.1899397570000003</v>
      </c>
      <c r="HG50" s="161">
        <v>2.0186776719999999</v>
      </c>
      <c r="HH50" s="161">
        <v>3.8896541020000006</v>
      </c>
      <c r="HI50" s="161">
        <v>8.8005229660000008</v>
      </c>
      <c r="HJ50" s="166">
        <v>0.66928701000000002</v>
      </c>
      <c r="HK50" s="166">
        <v>3.5064679500000002</v>
      </c>
      <c r="HL50" s="166">
        <v>5.6392867210000004</v>
      </c>
      <c r="HM50" s="166">
        <v>3.7550606399999999</v>
      </c>
      <c r="HN50" s="166">
        <v>2.0574687250000001</v>
      </c>
      <c r="HO50" s="166">
        <v>7.5181014089999998</v>
      </c>
      <c r="HP50" s="166">
        <v>7.1654252170000001</v>
      </c>
      <c r="HQ50" s="166">
        <v>5.6760161989999993</v>
      </c>
      <c r="HR50" s="166">
        <v>3.5302225149999997</v>
      </c>
      <c r="HS50" s="166">
        <v>4.0809897820000005</v>
      </c>
      <c r="HT50" s="166">
        <v>2.6073906290000002</v>
      </c>
      <c r="HU50" s="166">
        <v>4.8572026210000008</v>
      </c>
      <c r="HV50" s="166">
        <v>3.1528936610000002</v>
      </c>
      <c r="HW50" s="166">
        <v>5.5770433220000006</v>
      </c>
      <c r="HX50" s="166">
        <v>2.7896342810000001</v>
      </c>
      <c r="HY50" s="166">
        <v>7.7599792150000004</v>
      </c>
      <c r="HZ50" s="166">
        <v>5.1520152680000004</v>
      </c>
      <c r="IA50" s="166">
        <v>6.0622959090000004</v>
      </c>
      <c r="IB50" s="166">
        <v>2.0887943949999999</v>
      </c>
      <c r="IC50" s="166">
        <v>11.877859946000001</v>
      </c>
      <c r="ID50" s="166">
        <v>2.7038656159999999</v>
      </c>
      <c r="IE50" s="166">
        <v>2.0049638570000003</v>
      </c>
      <c r="IF50" s="166">
        <v>4.0330299410000006</v>
      </c>
      <c r="IG50" s="166">
        <v>1.4705019319999999</v>
      </c>
      <c r="IH50" s="166">
        <v>2.2444666959999999</v>
      </c>
      <c r="II50" s="166">
        <v>4.4900362889999998</v>
      </c>
      <c r="IJ50" s="166">
        <v>5.638468166</v>
      </c>
      <c r="IK50" s="166">
        <v>7.2022718260000005</v>
      </c>
      <c r="IL50" s="166">
        <v>5.0149778630000004</v>
      </c>
      <c r="IM50" s="166">
        <v>5.9193940879999998</v>
      </c>
      <c r="IN50" s="166">
        <v>8.8656078980000004</v>
      </c>
      <c r="IO50" s="166">
        <v>4.9589981730000003</v>
      </c>
      <c r="IP50" s="166">
        <v>11.461184628000002</v>
      </c>
      <c r="IQ50" s="166">
        <v>3.8846130880000005</v>
      </c>
      <c r="IR50" s="166">
        <v>1.9458225689999999</v>
      </c>
      <c r="IS50" s="166">
        <v>2.5967533340000002</v>
      </c>
      <c r="IT50" s="161">
        <v>2.6667584020000001</v>
      </c>
      <c r="IU50" s="161">
        <v>1.807553103</v>
      </c>
      <c r="IV50" s="161">
        <v>3.9114824479999997</v>
      </c>
      <c r="IW50" s="161">
        <v>2.9815557349999997</v>
      </c>
      <c r="IX50" s="161">
        <v>15.717472501</v>
      </c>
      <c r="IY50" s="161">
        <v>1.5524617490000001</v>
      </c>
      <c r="IZ50" s="161"/>
      <c r="JA50" s="161"/>
      <c r="JB50" s="161"/>
      <c r="JC50" s="161"/>
      <c r="JD50" s="161"/>
      <c r="JE50" s="161"/>
    </row>
    <row r="51" spans="1:265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8">
        <v>0</v>
      </c>
      <c r="GY51" s="158">
        <v>0</v>
      </c>
      <c r="GZ51" s="158">
        <v>0</v>
      </c>
      <c r="HA51" s="158">
        <v>0</v>
      </c>
      <c r="HB51" s="158">
        <v>0</v>
      </c>
      <c r="HC51" s="158">
        <v>0</v>
      </c>
      <c r="HD51" s="158">
        <v>0</v>
      </c>
      <c r="HE51" s="158">
        <v>0</v>
      </c>
      <c r="HF51" s="158">
        <v>0</v>
      </c>
      <c r="HG51" s="158">
        <v>0</v>
      </c>
      <c r="HH51" s="158">
        <v>0</v>
      </c>
      <c r="HI51" s="158">
        <v>1.5</v>
      </c>
      <c r="HJ51" s="163">
        <v>0</v>
      </c>
      <c r="HK51" s="163">
        <v>0</v>
      </c>
      <c r="HL51" s="163">
        <v>0</v>
      </c>
      <c r="HM51" s="163">
        <v>0.10678594399999999</v>
      </c>
      <c r="HN51" s="163">
        <v>0</v>
      </c>
      <c r="HO51" s="163">
        <v>0</v>
      </c>
      <c r="HP51" s="163">
        <v>0</v>
      </c>
      <c r="HQ51" s="163">
        <v>0</v>
      </c>
      <c r="HR51" s="163">
        <v>0</v>
      </c>
      <c r="HS51" s="163">
        <v>0</v>
      </c>
      <c r="HT51" s="163">
        <v>0</v>
      </c>
      <c r="HU51" s="163">
        <v>0.24208153699999999</v>
      </c>
      <c r="HV51" s="163">
        <v>0</v>
      </c>
      <c r="HW51" s="163">
        <v>0</v>
      </c>
      <c r="HX51" s="163">
        <v>0</v>
      </c>
      <c r="HY51" s="163">
        <v>0</v>
      </c>
      <c r="HZ51" s="163">
        <v>0</v>
      </c>
      <c r="IA51" s="163">
        <v>0</v>
      </c>
      <c r="IB51" s="163">
        <v>0</v>
      </c>
      <c r="IC51" s="163">
        <v>0</v>
      </c>
      <c r="ID51" s="163">
        <v>0</v>
      </c>
      <c r="IE51" s="163">
        <v>0</v>
      </c>
      <c r="IF51" s="163">
        <v>0</v>
      </c>
      <c r="IG51" s="163">
        <v>7.2999880000000003E-3</v>
      </c>
      <c r="IH51" s="163">
        <v>0</v>
      </c>
      <c r="II51" s="163">
        <v>0</v>
      </c>
      <c r="IJ51" s="163">
        <v>0</v>
      </c>
      <c r="IK51" s="163">
        <v>0</v>
      </c>
      <c r="IL51" s="163">
        <v>0</v>
      </c>
      <c r="IM51" s="163">
        <v>0</v>
      </c>
      <c r="IN51" s="163">
        <v>0</v>
      </c>
      <c r="IO51" s="163">
        <v>0</v>
      </c>
      <c r="IP51" s="163">
        <v>0</v>
      </c>
      <c r="IQ51" s="163">
        <v>0</v>
      </c>
      <c r="IR51" s="163">
        <v>0</v>
      </c>
      <c r="IS51" s="163">
        <v>0</v>
      </c>
      <c r="IT51" s="158">
        <v>0</v>
      </c>
      <c r="IU51" s="158">
        <v>0</v>
      </c>
      <c r="IV51" s="158">
        <v>0</v>
      </c>
      <c r="IW51" s="158">
        <v>0</v>
      </c>
      <c r="IX51" s="158">
        <v>0</v>
      </c>
      <c r="IY51" s="158">
        <v>0</v>
      </c>
      <c r="IZ51" s="158"/>
      <c r="JA51" s="158"/>
      <c r="JB51" s="158"/>
      <c r="JC51" s="158"/>
      <c r="JD51" s="158"/>
      <c r="JE51" s="158"/>
    </row>
    <row r="52" spans="1:265" x14ac:dyDescent="0.25">
      <c r="A52" s="13" t="s">
        <v>149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8">
        <v>303.85200808399998</v>
      </c>
      <c r="GY52" s="158">
        <v>316.977507092</v>
      </c>
      <c r="GZ52" s="158">
        <v>347.24393796700008</v>
      </c>
      <c r="HA52" s="158">
        <v>355.52949793799996</v>
      </c>
      <c r="HB52" s="158">
        <v>332.33551036400002</v>
      </c>
      <c r="HC52" s="158">
        <v>312.69481249100005</v>
      </c>
      <c r="HD52" s="158">
        <v>302.96812647600007</v>
      </c>
      <c r="HE52" s="158">
        <v>271.29613162100003</v>
      </c>
      <c r="HF52" s="158">
        <v>567.14578546000007</v>
      </c>
      <c r="HG52" s="158">
        <v>346.74792765299998</v>
      </c>
      <c r="HH52" s="158">
        <v>408.20683326100004</v>
      </c>
      <c r="HI52" s="158">
        <v>657.39858822200006</v>
      </c>
      <c r="HJ52" s="163">
        <v>181.341411091</v>
      </c>
      <c r="HK52" s="163">
        <v>385.91738994499997</v>
      </c>
      <c r="HL52" s="163">
        <v>360.85312959999999</v>
      </c>
      <c r="HM52" s="163">
        <v>425.32011278099998</v>
      </c>
      <c r="HN52" s="163">
        <v>379.75827940000005</v>
      </c>
      <c r="HO52" s="163">
        <v>376.16636287099999</v>
      </c>
      <c r="HP52" s="163">
        <v>375.14264947200002</v>
      </c>
      <c r="HQ52" s="163">
        <v>342.94069968500003</v>
      </c>
      <c r="HR52" s="163">
        <v>342.60224107299996</v>
      </c>
      <c r="HS52" s="163">
        <v>410.91083505199998</v>
      </c>
      <c r="HT52" s="163">
        <v>378.648813561</v>
      </c>
      <c r="HU52" s="163">
        <v>758.37827643700007</v>
      </c>
      <c r="HV52" s="163">
        <v>178.75361067000003</v>
      </c>
      <c r="HW52" s="163">
        <v>298.87690530699996</v>
      </c>
      <c r="HX52" s="163">
        <v>365.12289758899999</v>
      </c>
      <c r="HY52" s="163">
        <v>437.28073781899997</v>
      </c>
      <c r="HZ52" s="163">
        <v>394.45075673399998</v>
      </c>
      <c r="IA52" s="163">
        <v>388.234656685</v>
      </c>
      <c r="IB52" s="163">
        <v>412.32575068800008</v>
      </c>
      <c r="IC52" s="163">
        <v>355.64025574700003</v>
      </c>
      <c r="ID52" s="163">
        <v>395.47068978499993</v>
      </c>
      <c r="IE52" s="163">
        <v>429.66036855000004</v>
      </c>
      <c r="IF52" s="163">
        <v>447.28206107400001</v>
      </c>
      <c r="IG52" s="163">
        <v>580.46591177400001</v>
      </c>
      <c r="IH52" s="163">
        <v>299.61482596100001</v>
      </c>
      <c r="II52" s="163">
        <v>371.32845624100003</v>
      </c>
      <c r="IJ52" s="163">
        <v>401.85798513800006</v>
      </c>
      <c r="IK52" s="163">
        <v>479.02433666399997</v>
      </c>
      <c r="IL52" s="163">
        <v>414.80375485600001</v>
      </c>
      <c r="IM52" s="163">
        <v>339.37392405799994</v>
      </c>
      <c r="IN52" s="163">
        <v>402.86263168800008</v>
      </c>
      <c r="IO52" s="163">
        <v>435.02445174700006</v>
      </c>
      <c r="IP52" s="163">
        <v>472.89827794899998</v>
      </c>
      <c r="IQ52" s="163">
        <v>426.3226123</v>
      </c>
      <c r="IR52" s="163">
        <v>417.41348724099993</v>
      </c>
      <c r="IS52" s="163">
        <v>646.90349418000005</v>
      </c>
      <c r="IT52" s="158">
        <v>367.97391044199998</v>
      </c>
      <c r="IU52" s="158">
        <v>358.41498361000004</v>
      </c>
      <c r="IV52" s="158">
        <v>421.251958468</v>
      </c>
      <c r="IW52" s="158">
        <v>467.43634510399994</v>
      </c>
      <c r="IX52" s="158">
        <v>396.51577592399997</v>
      </c>
      <c r="IY52" s="158">
        <v>424.10692420300006</v>
      </c>
      <c r="IZ52" s="158"/>
      <c r="JA52" s="158"/>
      <c r="JB52" s="158"/>
      <c r="JC52" s="158"/>
      <c r="JD52" s="158"/>
      <c r="JE52" s="158"/>
    </row>
    <row r="53" spans="1:265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1">
        <v>190.28405762299997</v>
      </c>
      <c r="GY53" s="161">
        <v>236.825137595</v>
      </c>
      <c r="GZ53" s="161">
        <v>257.98765522200006</v>
      </c>
      <c r="HA53" s="161">
        <v>245.48238980199997</v>
      </c>
      <c r="HB53" s="161">
        <v>287.24945634300002</v>
      </c>
      <c r="HC53" s="161">
        <v>260.59406391700003</v>
      </c>
      <c r="HD53" s="161">
        <v>243.82386563900005</v>
      </c>
      <c r="HE53" s="161">
        <v>225.81579320600002</v>
      </c>
      <c r="HF53" s="161">
        <v>446.022141514</v>
      </c>
      <c r="HG53" s="161">
        <v>286.38313121799996</v>
      </c>
      <c r="HH53" s="161">
        <v>328.60897375600001</v>
      </c>
      <c r="HI53" s="161">
        <v>434.63644425800004</v>
      </c>
      <c r="HJ53" s="166">
        <v>180.843473754</v>
      </c>
      <c r="HK53" s="166">
        <v>237.661585027</v>
      </c>
      <c r="HL53" s="166">
        <v>266.45828618000002</v>
      </c>
      <c r="HM53" s="166">
        <v>264.07780742400001</v>
      </c>
      <c r="HN53" s="166">
        <v>281.40344815100002</v>
      </c>
      <c r="HO53" s="166">
        <v>294.91593565599999</v>
      </c>
      <c r="HP53" s="166">
        <v>283.89934567699999</v>
      </c>
      <c r="HQ53" s="166">
        <v>263.449292662</v>
      </c>
      <c r="HR53" s="166">
        <v>269.56685088899997</v>
      </c>
      <c r="HS53" s="166">
        <v>281.856193018</v>
      </c>
      <c r="HT53" s="166">
        <v>267.917039461</v>
      </c>
      <c r="HU53" s="166">
        <v>489.81014202100005</v>
      </c>
      <c r="HV53" s="166">
        <v>175.00471826200004</v>
      </c>
      <c r="HW53" s="166">
        <v>225.46952313999998</v>
      </c>
      <c r="HX53" s="166">
        <v>279.27905410800003</v>
      </c>
      <c r="HY53" s="166">
        <v>273.92907905299995</v>
      </c>
      <c r="HZ53" s="166">
        <v>283.17093949899999</v>
      </c>
      <c r="IA53" s="166">
        <v>256.19563665800001</v>
      </c>
      <c r="IB53" s="166">
        <v>293.65308302100004</v>
      </c>
      <c r="IC53" s="166">
        <v>264.17495083300003</v>
      </c>
      <c r="ID53" s="166">
        <v>283.58415146399994</v>
      </c>
      <c r="IE53" s="166">
        <v>248.50498493600003</v>
      </c>
      <c r="IF53" s="166">
        <v>284.76021459600003</v>
      </c>
      <c r="IG53" s="166">
        <v>433.861578614</v>
      </c>
      <c r="IH53" s="166">
        <v>202.96262200300001</v>
      </c>
      <c r="II53" s="166">
        <v>272.46587209600006</v>
      </c>
      <c r="IJ53" s="166">
        <v>302.55868385800005</v>
      </c>
      <c r="IK53" s="166">
        <v>324.99023718399997</v>
      </c>
      <c r="IL53" s="166">
        <v>290.82408961499999</v>
      </c>
      <c r="IM53" s="166">
        <v>233.73494453099997</v>
      </c>
      <c r="IN53" s="166">
        <v>268.02734554200003</v>
      </c>
      <c r="IO53" s="166">
        <v>293.55282689500007</v>
      </c>
      <c r="IP53" s="166">
        <v>318.86231609399994</v>
      </c>
      <c r="IQ53" s="166">
        <v>302.00473181899997</v>
      </c>
      <c r="IR53" s="166">
        <v>292.66930648999994</v>
      </c>
      <c r="IS53" s="166">
        <v>451.91310737500004</v>
      </c>
      <c r="IT53" s="161">
        <v>240.46888030199997</v>
      </c>
      <c r="IU53" s="161">
        <v>261.28286626300002</v>
      </c>
      <c r="IV53" s="161">
        <v>309.09872900900001</v>
      </c>
      <c r="IW53" s="161">
        <v>324.89001471599994</v>
      </c>
      <c r="IX53" s="161">
        <v>299.83299377099996</v>
      </c>
      <c r="IY53" s="161">
        <v>290.89957685900004</v>
      </c>
      <c r="IZ53" s="161"/>
      <c r="JA53" s="161"/>
      <c r="JB53" s="161"/>
      <c r="JC53" s="161"/>
      <c r="JD53" s="161"/>
      <c r="JE53" s="161"/>
    </row>
    <row r="54" spans="1:265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8">
        <v>113.567950461</v>
      </c>
      <c r="GY54" s="158">
        <v>80.152369496999995</v>
      </c>
      <c r="GZ54" s="158">
        <v>89.256282745000007</v>
      </c>
      <c r="HA54" s="158">
        <v>110.04710813600001</v>
      </c>
      <c r="HB54" s="158">
        <v>45.086054021000002</v>
      </c>
      <c r="HC54" s="158">
        <v>52.100748574000001</v>
      </c>
      <c r="HD54" s="158">
        <v>59.144260837000004</v>
      </c>
      <c r="HE54" s="158">
        <v>45.480338414999999</v>
      </c>
      <c r="HF54" s="158">
        <v>121.12364394600002</v>
      </c>
      <c r="HG54" s="158">
        <v>60.364796435000002</v>
      </c>
      <c r="HH54" s="158">
        <v>79.597859505000002</v>
      </c>
      <c r="HI54" s="158">
        <v>222.76214396400002</v>
      </c>
      <c r="HJ54" s="163">
        <v>0.49793733700000004</v>
      </c>
      <c r="HK54" s="163">
        <v>148.255804918</v>
      </c>
      <c r="HL54" s="163">
        <v>94.394843419999987</v>
      </c>
      <c r="HM54" s="163">
        <v>161.24230535699996</v>
      </c>
      <c r="HN54" s="163">
        <v>98.354831249000014</v>
      </c>
      <c r="HO54" s="163">
        <v>81.250427215000002</v>
      </c>
      <c r="HP54" s="163">
        <v>91.243303795000003</v>
      </c>
      <c r="HQ54" s="163">
        <v>79.491407023000008</v>
      </c>
      <c r="HR54" s="163">
        <v>73.035390184000008</v>
      </c>
      <c r="HS54" s="163">
        <v>129.05464203399998</v>
      </c>
      <c r="HT54" s="163">
        <v>110.73177410000001</v>
      </c>
      <c r="HU54" s="163">
        <v>268.56813441599996</v>
      </c>
      <c r="HV54" s="163">
        <v>3.7488924080000001</v>
      </c>
      <c r="HW54" s="163">
        <v>73.407382166999994</v>
      </c>
      <c r="HX54" s="163">
        <v>85.843843480999993</v>
      </c>
      <c r="HY54" s="163">
        <v>163.35165876600001</v>
      </c>
      <c r="HZ54" s="163">
        <v>111.279817235</v>
      </c>
      <c r="IA54" s="163">
        <v>132.03902002700002</v>
      </c>
      <c r="IB54" s="163">
        <v>118.67266766700001</v>
      </c>
      <c r="IC54" s="163">
        <v>91.465304913999987</v>
      </c>
      <c r="ID54" s="163">
        <v>111.886538321</v>
      </c>
      <c r="IE54" s="163">
        <v>181.15538361399999</v>
      </c>
      <c r="IF54" s="163">
        <v>162.52184647800001</v>
      </c>
      <c r="IG54" s="163">
        <v>146.60433316000001</v>
      </c>
      <c r="IH54" s="163">
        <v>96.652203958000001</v>
      </c>
      <c r="II54" s="163">
        <v>98.862584145</v>
      </c>
      <c r="IJ54" s="163">
        <v>99.299301279999995</v>
      </c>
      <c r="IK54" s="163">
        <v>154.03409948000001</v>
      </c>
      <c r="IL54" s="163">
        <v>123.97966524100001</v>
      </c>
      <c r="IM54" s="163">
        <v>105.63897952699999</v>
      </c>
      <c r="IN54" s="163">
        <v>134.83528614600002</v>
      </c>
      <c r="IO54" s="163">
        <v>141.47162485200002</v>
      </c>
      <c r="IP54" s="163">
        <v>154.03596185500001</v>
      </c>
      <c r="IQ54" s="163">
        <v>124.31788048100002</v>
      </c>
      <c r="IR54" s="163">
        <v>124.744180751</v>
      </c>
      <c r="IS54" s="163">
        <v>194.99038680499999</v>
      </c>
      <c r="IT54" s="158">
        <v>127.50503014</v>
      </c>
      <c r="IU54" s="158">
        <v>97.132117346999991</v>
      </c>
      <c r="IV54" s="158">
        <v>112.15322945899999</v>
      </c>
      <c r="IW54" s="158">
        <v>142.546330388</v>
      </c>
      <c r="IX54" s="158">
        <v>96.682782152999991</v>
      </c>
      <c r="IY54" s="158">
        <v>133.207347344</v>
      </c>
      <c r="IZ54" s="158"/>
      <c r="JA54" s="158"/>
      <c r="JB54" s="158"/>
      <c r="JC54" s="158"/>
      <c r="JD54" s="158"/>
      <c r="JE54" s="158"/>
    </row>
    <row r="55" spans="1:265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1">
        <v>497.644703252</v>
      </c>
      <c r="GY55" s="161">
        <v>461.07844755899998</v>
      </c>
      <c r="GZ55" s="161">
        <v>503.29528442100002</v>
      </c>
      <c r="HA55" s="161">
        <v>1229.9007744839998</v>
      </c>
      <c r="HB55" s="161">
        <v>669.81188811800007</v>
      </c>
      <c r="HC55" s="161">
        <v>778.32101483199995</v>
      </c>
      <c r="HD55" s="161">
        <v>552.08463956699995</v>
      </c>
      <c r="HE55" s="161">
        <v>978.107000019</v>
      </c>
      <c r="HF55" s="161">
        <v>1032.2170839519999</v>
      </c>
      <c r="HG55" s="161">
        <v>527.0618680020001</v>
      </c>
      <c r="HH55" s="161">
        <v>541.98395199300001</v>
      </c>
      <c r="HI55" s="161">
        <v>1311.4852857549999</v>
      </c>
      <c r="HJ55" s="166">
        <v>501.03440889699999</v>
      </c>
      <c r="HK55" s="166">
        <v>479.136658614</v>
      </c>
      <c r="HL55" s="166">
        <v>541.91046815699997</v>
      </c>
      <c r="HM55" s="166">
        <v>490.02347988900004</v>
      </c>
      <c r="HN55" s="166">
        <v>545.66746018000003</v>
      </c>
      <c r="HO55" s="166">
        <v>488.26043384400003</v>
      </c>
      <c r="HP55" s="166">
        <v>553.11653568999998</v>
      </c>
      <c r="HQ55" s="166">
        <v>481.67302708700004</v>
      </c>
      <c r="HR55" s="166">
        <v>545.89265405800006</v>
      </c>
      <c r="HS55" s="166">
        <v>469.25483080600003</v>
      </c>
      <c r="HT55" s="166">
        <v>515.93060813800003</v>
      </c>
      <c r="HU55" s="166">
        <v>883.77359831199999</v>
      </c>
      <c r="HV55" s="166">
        <v>558.01460446999999</v>
      </c>
      <c r="HW55" s="166">
        <v>547.137139488</v>
      </c>
      <c r="HX55" s="166">
        <v>668.74631575399997</v>
      </c>
      <c r="HY55" s="166">
        <v>546.71720772499998</v>
      </c>
      <c r="HZ55" s="166">
        <v>599.58814249299996</v>
      </c>
      <c r="IA55" s="166">
        <v>597.26568690900001</v>
      </c>
      <c r="IB55" s="166">
        <v>630.49724762400001</v>
      </c>
      <c r="IC55" s="166">
        <v>635.25651790899997</v>
      </c>
      <c r="ID55" s="166">
        <v>730.64940378999995</v>
      </c>
      <c r="IE55" s="166">
        <v>592.29412067200008</v>
      </c>
      <c r="IF55" s="166">
        <v>724.31812427500006</v>
      </c>
      <c r="IG55" s="166">
        <v>918.96266928399996</v>
      </c>
      <c r="IH55" s="166">
        <v>610.447964361</v>
      </c>
      <c r="II55" s="166">
        <v>739.55053188700003</v>
      </c>
      <c r="IJ55" s="166">
        <v>758.81322253100006</v>
      </c>
      <c r="IK55" s="166">
        <v>758.67116838799984</v>
      </c>
      <c r="IL55" s="166">
        <v>677.11840093300009</v>
      </c>
      <c r="IM55" s="166">
        <v>755.66983923800001</v>
      </c>
      <c r="IN55" s="166">
        <v>726.43484904700006</v>
      </c>
      <c r="IO55" s="166">
        <v>763.33991503600009</v>
      </c>
      <c r="IP55" s="166">
        <v>694.19669639600011</v>
      </c>
      <c r="IQ55" s="166">
        <v>782.76541107599985</v>
      </c>
      <c r="IR55" s="166">
        <v>692.1194494990001</v>
      </c>
      <c r="IS55" s="166">
        <v>1202.660037652</v>
      </c>
      <c r="IT55" s="161">
        <v>681.90167386099995</v>
      </c>
      <c r="IU55" s="161">
        <v>754.40971622400002</v>
      </c>
      <c r="IV55" s="161">
        <v>757.09387550499991</v>
      </c>
      <c r="IW55" s="161">
        <v>750.09373792200006</v>
      </c>
      <c r="IX55" s="161">
        <v>740.19488153200007</v>
      </c>
      <c r="IY55" s="161">
        <v>744.65206402299998</v>
      </c>
      <c r="IZ55" s="161"/>
      <c r="JA55" s="161"/>
      <c r="JB55" s="161"/>
      <c r="JC55" s="161"/>
      <c r="JD55" s="161"/>
      <c r="JE55" s="161"/>
    </row>
    <row r="56" spans="1:265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8">
        <v>262.32104478499997</v>
      </c>
      <c r="GY56" s="158">
        <v>285.17527377499999</v>
      </c>
      <c r="GZ56" s="158">
        <v>273.63009894400005</v>
      </c>
      <c r="HA56" s="158">
        <v>281.73489987100004</v>
      </c>
      <c r="HB56" s="158">
        <v>278.83563601900005</v>
      </c>
      <c r="HC56" s="158">
        <v>286.08662753999999</v>
      </c>
      <c r="HD56" s="158">
        <v>288.82947146900005</v>
      </c>
      <c r="HE56" s="158">
        <v>293.68029157500001</v>
      </c>
      <c r="HF56" s="158">
        <v>288.111464754</v>
      </c>
      <c r="HG56" s="158">
        <v>298.27328750000004</v>
      </c>
      <c r="HH56" s="158">
        <v>293.29591282000001</v>
      </c>
      <c r="HI56" s="158">
        <v>295.55849977100002</v>
      </c>
      <c r="HJ56" s="163">
        <v>286.082180365</v>
      </c>
      <c r="HK56" s="163">
        <v>292.79059751400001</v>
      </c>
      <c r="HL56" s="163">
        <v>303.45636434100004</v>
      </c>
      <c r="HM56" s="163">
        <v>296.16602255600003</v>
      </c>
      <c r="HN56" s="163">
        <v>300.52011501700002</v>
      </c>
      <c r="HO56" s="163">
        <v>294.848576428</v>
      </c>
      <c r="HP56" s="163">
        <v>298.26176945399999</v>
      </c>
      <c r="HQ56" s="163">
        <v>301.71719897000003</v>
      </c>
      <c r="HR56" s="163">
        <v>302.792174381</v>
      </c>
      <c r="HS56" s="163">
        <v>299.64305744300003</v>
      </c>
      <c r="HT56" s="163">
        <v>310.73532037400003</v>
      </c>
      <c r="HU56" s="163">
        <v>310.72400394800002</v>
      </c>
      <c r="HV56" s="163">
        <v>312.32300265599997</v>
      </c>
      <c r="HW56" s="163">
        <v>331.42198351800005</v>
      </c>
      <c r="HX56" s="163">
        <v>334.05569344399998</v>
      </c>
      <c r="HY56" s="163">
        <v>335.54895570399998</v>
      </c>
      <c r="HZ56" s="163">
        <v>340.56868284500001</v>
      </c>
      <c r="IA56" s="163">
        <v>341.02945903299997</v>
      </c>
      <c r="IB56" s="163">
        <v>344.66857101300002</v>
      </c>
      <c r="IC56" s="163">
        <v>359.303275085</v>
      </c>
      <c r="ID56" s="163">
        <v>346.64644049999998</v>
      </c>
      <c r="IE56" s="163">
        <v>348.20600613600004</v>
      </c>
      <c r="IF56" s="163">
        <v>351.10722996100003</v>
      </c>
      <c r="IG56" s="163">
        <v>357.69012692800004</v>
      </c>
      <c r="IH56" s="163">
        <v>361.184453249</v>
      </c>
      <c r="II56" s="163">
        <v>392.58435272100002</v>
      </c>
      <c r="IJ56" s="163">
        <v>393.12575886500002</v>
      </c>
      <c r="IK56" s="163">
        <v>399.79406151699999</v>
      </c>
      <c r="IL56" s="163">
        <v>394.38746515400004</v>
      </c>
      <c r="IM56" s="163">
        <v>391.48082533199999</v>
      </c>
      <c r="IN56" s="163">
        <v>399.55089403199997</v>
      </c>
      <c r="IO56" s="163">
        <v>403.20626392700001</v>
      </c>
      <c r="IP56" s="163">
        <v>403.60310564700001</v>
      </c>
      <c r="IQ56" s="163">
        <v>406.50256355199997</v>
      </c>
      <c r="IR56" s="163">
        <v>405.29356861299999</v>
      </c>
      <c r="IS56" s="163">
        <v>410.327731449</v>
      </c>
      <c r="IT56" s="158">
        <v>401.50162616199998</v>
      </c>
      <c r="IU56" s="158">
        <v>449.94974522799998</v>
      </c>
      <c r="IV56" s="158">
        <v>438.43787432799996</v>
      </c>
      <c r="IW56" s="158">
        <v>447.49202055200004</v>
      </c>
      <c r="IX56" s="158">
        <v>431.94042629299997</v>
      </c>
      <c r="IY56" s="158">
        <v>426.96554845999998</v>
      </c>
      <c r="IZ56" s="158"/>
      <c r="JA56" s="158"/>
      <c r="JB56" s="158"/>
      <c r="JC56" s="158"/>
      <c r="JD56" s="158"/>
      <c r="JE56" s="158"/>
    </row>
    <row r="57" spans="1:265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8">
        <v>214.613616073</v>
      </c>
      <c r="GY57" s="158">
        <v>145.20234210999999</v>
      </c>
      <c r="GZ57" s="158">
        <v>199.14616286099999</v>
      </c>
      <c r="HA57" s="158">
        <v>911.55902036499992</v>
      </c>
      <c r="HB57" s="158">
        <v>372.93146080300005</v>
      </c>
      <c r="HC57" s="158">
        <v>468.82750163700001</v>
      </c>
      <c r="HD57" s="158">
        <v>243.53976627599997</v>
      </c>
      <c r="HE57" s="158">
        <v>661.94324133999999</v>
      </c>
      <c r="HF57" s="158">
        <v>724.19606864399998</v>
      </c>
      <c r="HG57" s="158">
        <v>206.66281221100002</v>
      </c>
      <c r="HH57" s="158">
        <v>228.83386247200002</v>
      </c>
      <c r="HI57" s="158">
        <v>993.76753768499998</v>
      </c>
      <c r="HJ57" s="163">
        <v>195.75128152600001</v>
      </c>
      <c r="HK57" s="163">
        <v>160.87615720700001</v>
      </c>
      <c r="HL57" s="163">
        <v>208.80188889299998</v>
      </c>
      <c r="HM57" s="163">
        <v>160.52663006899999</v>
      </c>
      <c r="HN57" s="163">
        <v>223.67378062899999</v>
      </c>
      <c r="HO57" s="163">
        <v>170.619080368</v>
      </c>
      <c r="HP57" s="163">
        <v>231.51635789699998</v>
      </c>
      <c r="HQ57" s="163">
        <v>157.328460888</v>
      </c>
      <c r="HR57" s="163">
        <v>222.46480175899998</v>
      </c>
      <c r="HS57" s="163">
        <v>148.82781401499997</v>
      </c>
      <c r="HT57" s="163">
        <v>180.45374373600001</v>
      </c>
      <c r="HU57" s="163">
        <v>546.541921366</v>
      </c>
      <c r="HV57" s="163">
        <v>222.61625670500001</v>
      </c>
      <c r="HW57" s="163">
        <v>163.65733162399999</v>
      </c>
      <c r="HX57" s="163">
        <v>234.34988693299999</v>
      </c>
      <c r="HY57" s="163">
        <v>167.02365900799998</v>
      </c>
      <c r="HZ57" s="163">
        <v>199.73179212400001</v>
      </c>
      <c r="IA57" s="163">
        <v>210.92575491099998</v>
      </c>
      <c r="IB57" s="163">
        <v>240.87436968599999</v>
      </c>
      <c r="IC57" s="163">
        <v>180.22229683</v>
      </c>
      <c r="ID57" s="163">
        <v>239.91005514900002</v>
      </c>
      <c r="IE57" s="163">
        <v>180.33913218799998</v>
      </c>
      <c r="IF57" s="163">
        <v>311.726232616</v>
      </c>
      <c r="IG57" s="163">
        <v>495.84512603299999</v>
      </c>
      <c r="IH57" s="163">
        <v>217.69475839900002</v>
      </c>
      <c r="II57" s="163">
        <v>280.33010949100003</v>
      </c>
      <c r="IJ57" s="163">
        <v>198.994553086</v>
      </c>
      <c r="IK57" s="163">
        <v>286.04875783299997</v>
      </c>
      <c r="IL57" s="163">
        <v>209.276399849</v>
      </c>
      <c r="IM57" s="163">
        <v>273.47520688599997</v>
      </c>
      <c r="IN57" s="163">
        <v>215.64821542999999</v>
      </c>
      <c r="IO57" s="163">
        <v>302.51916913700001</v>
      </c>
      <c r="IP57" s="163">
        <v>223.00429313200002</v>
      </c>
      <c r="IQ57" s="163">
        <v>297.33299452199998</v>
      </c>
      <c r="IR57" s="163">
        <v>259.51501582000003</v>
      </c>
      <c r="IS57" s="163">
        <v>700.44782445099997</v>
      </c>
      <c r="IT57" s="158">
        <v>260.599814525</v>
      </c>
      <c r="IU57" s="158">
        <v>269.79145231100006</v>
      </c>
      <c r="IV57" s="158">
        <v>279.85136358</v>
      </c>
      <c r="IW57" s="158">
        <v>275.81109014899999</v>
      </c>
      <c r="IX57" s="158">
        <v>281.50389901900002</v>
      </c>
      <c r="IY57" s="158">
        <v>293.55045695999996</v>
      </c>
      <c r="IZ57" s="158"/>
      <c r="JA57" s="158"/>
      <c r="JB57" s="158"/>
      <c r="JC57" s="158"/>
      <c r="JD57" s="158"/>
      <c r="JE57" s="158"/>
    </row>
    <row r="58" spans="1:265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8">
        <v>20.710042394000002</v>
      </c>
      <c r="GY58" s="158">
        <v>30.700831674000003</v>
      </c>
      <c r="GZ58" s="158">
        <v>30.519022615999997</v>
      </c>
      <c r="HA58" s="158">
        <v>36.606854247999998</v>
      </c>
      <c r="HB58" s="158">
        <v>18.044791296</v>
      </c>
      <c r="HC58" s="158">
        <v>23.406885655000004</v>
      </c>
      <c r="HD58" s="158">
        <v>19.715401822</v>
      </c>
      <c r="HE58" s="158">
        <v>22.483467103999999</v>
      </c>
      <c r="HF58" s="158">
        <v>19.909550554000003</v>
      </c>
      <c r="HG58" s="158">
        <v>22.125768291</v>
      </c>
      <c r="HH58" s="158">
        <v>19.854176701</v>
      </c>
      <c r="HI58" s="158">
        <v>22.159248299000019</v>
      </c>
      <c r="HJ58" s="163">
        <v>19.200947006</v>
      </c>
      <c r="HK58" s="163">
        <v>25.469903892999998</v>
      </c>
      <c r="HL58" s="163">
        <v>29.652214922999999</v>
      </c>
      <c r="HM58" s="163">
        <v>33.330827264</v>
      </c>
      <c r="HN58" s="163">
        <v>21.473564534000001</v>
      </c>
      <c r="HO58" s="163">
        <v>22.792777048000005</v>
      </c>
      <c r="HP58" s="163">
        <v>23.338408339000001</v>
      </c>
      <c r="HQ58" s="163">
        <v>22.627367229000001</v>
      </c>
      <c r="HR58" s="163">
        <v>20.635677918000003</v>
      </c>
      <c r="HS58" s="163">
        <v>20.783959348</v>
      </c>
      <c r="HT58" s="163">
        <v>24.741544028</v>
      </c>
      <c r="HU58" s="163">
        <v>26.507672998</v>
      </c>
      <c r="HV58" s="163">
        <v>23.075345109000001</v>
      </c>
      <c r="HW58" s="163">
        <v>52.057824346000004</v>
      </c>
      <c r="HX58" s="163">
        <v>100.340735377</v>
      </c>
      <c r="HY58" s="163">
        <v>44.144593012999998</v>
      </c>
      <c r="HZ58" s="163">
        <v>59.287667524000007</v>
      </c>
      <c r="IA58" s="163">
        <v>45.31047296500001</v>
      </c>
      <c r="IB58" s="163">
        <v>44.954306925000004</v>
      </c>
      <c r="IC58" s="163">
        <v>95.73094599400001</v>
      </c>
      <c r="ID58" s="163">
        <v>144.09290814099998</v>
      </c>
      <c r="IE58" s="163">
        <v>63.748982348000006</v>
      </c>
      <c r="IF58" s="163">
        <v>61.484661697999996</v>
      </c>
      <c r="IG58" s="163">
        <v>65.427416323000003</v>
      </c>
      <c r="IH58" s="163">
        <v>31.568752713000006</v>
      </c>
      <c r="II58" s="163">
        <v>66.636069675000002</v>
      </c>
      <c r="IJ58" s="163">
        <v>166.69291058000002</v>
      </c>
      <c r="IK58" s="163">
        <v>72.828349037999985</v>
      </c>
      <c r="IL58" s="163">
        <v>73.454535929999977</v>
      </c>
      <c r="IM58" s="163">
        <v>90.71380701999999</v>
      </c>
      <c r="IN58" s="163">
        <v>111.23573958499999</v>
      </c>
      <c r="IO58" s="163">
        <v>57.614481972</v>
      </c>
      <c r="IP58" s="163">
        <v>67.589297617</v>
      </c>
      <c r="IQ58" s="163">
        <v>78.929853002000002</v>
      </c>
      <c r="IR58" s="163">
        <v>27.310865065999998</v>
      </c>
      <c r="IS58" s="163">
        <v>91.884481751999999</v>
      </c>
      <c r="IT58" s="158">
        <v>19.800233174000002</v>
      </c>
      <c r="IU58" s="158">
        <v>34.668518685000002</v>
      </c>
      <c r="IV58" s="158">
        <v>38.804637597000003</v>
      </c>
      <c r="IW58" s="158">
        <v>26.790627221000001</v>
      </c>
      <c r="IX58" s="158">
        <v>26.75055622</v>
      </c>
      <c r="IY58" s="158">
        <v>24.136058603000002</v>
      </c>
      <c r="IZ58" s="158"/>
      <c r="JA58" s="158"/>
      <c r="JB58" s="158"/>
      <c r="JC58" s="158"/>
      <c r="JD58" s="158"/>
      <c r="JE58" s="158"/>
    </row>
    <row r="59" spans="1:265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8">
        <v>41.243180448000004</v>
      </c>
      <c r="GY59" s="158">
        <v>41.754725809999996</v>
      </c>
      <c r="GZ59" s="158">
        <v>235.92106307100002</v>
      </c>
      <c r="HA59" s="158">
        <v>69.079582385999998</v>
      </c>
      <c r="HB59" s="158">
        <v>37.462054514000002</v>
      </c>
      <c r="HC59" s="158">
        <v>48.365206979</v>
      </c>
      <c r="HD59" s="158">
        <v>377.46767568700005</v>
      </c>
      <c r="HE59" s="158">
        <v>82.687648748000001</v>
      </c>
      <c r="HF59" s="158">
        <v>41.719500185000001</v>
      </c>
      <c r="HG59" s="158">
        <v>74.673030795000003</v>
      </c>
      <c r="HH59" s="158">
        <v>91.573174350000002</v>
      </c>
      <c r="HI59" s="158">
        <v>195.981298466</v>
      </c>
      <c r="HJ59" s="163">
        <v>8.7232370110000002</v>
      </c>
      <c r="HK59" s="163">
        <v>36.922277418999997</v>
      </c>
      <c r="HL59" s="163">
        <v>266.32573536799998</v>
      </c>
      <c r="HM59" s="163">
        <v>112.82071161100001</v>
      </c>
      <c r="HN59" s="163">
        <v>73.184348212000003</v>
      </c>
      <c r="HO59" s="163">
        <v>54.698986129000005</v>
      </c>
      <c r="HP59" s="163">
        <v>298.66543189600003</v>
      </c>
      <c r="HQ59" s="163">
        <v>141.06646231500002</v>
      </c>
      <c r="HR59" s="163">
        <v>116.66541165300001</v>
      </c>
      <c r="HS59" s="163">
        <v>86.13614930899999</v>
      </c>
      <c r="HT59" s="163">
        <v>151.95670382499998</v>
      </c>
      <c r="HU59" s="163">
        <v>221.055129521</v>
      </c>
      <c r="HV59" s="163">
        <v>17.415824048999998</v>
      </c>
      <c r="HW59" s="163">
        <v>78.238105062000017</v>
      </c>
      <c r="HX59" s="163">
        <v>326.76362183000003</v>
      </c>
      <c r="HY59" s="163">
        <v>102.467831867</v>
      </c>
      <c r="HZ59" s="163">
        <v>98.991499309000005</v>
      </c>
      <c r="IA59" s="163">
        <v>113.05013703199999</v>
      </c>
      <c r="IB59" s="163">
        <v>358.61870580500005</v>
      </c>
      <c r="IC59" s="163">
        <v>99.222745038999989</v>
      </c>
      <c r="ID59" s="163">
        <v>87.804783721000007</v>
      </c>
      <c r="IE59" s="163">
        <v>125.66294286899999</v>
      </c>
      <c r="IF59" s="163">
        <v>157.00334591100003</v>
      </c>
      <c r="IG59" s="163">
        <v>180.805629861</v>
      </c>
      <c r="IH59" s="163">
        <v>48.702143448000001</v>
      </c>
      <c r="II59" s="163">
        <v>65.878293010000007</v>
      </c>
      <c r="IJ59" s="163">
        <v>289.038785163</v>
      </c>
      <c r="IK59" s="163">
        <v>103.99018276699999</v>
      </c>
      <c r="IL59" s="163">
        <v>148.08465399100001</v>
      </c>
      <c r="IM59" s="163">
        <v>101.05044324400001</v>
      </c>
      <c r="IN59" s="163">
        <v>292.63191656100003</v>
      </c>
      <c r="IO59" s="163">
        <v>80.197789756000006</v>
      </c>
      <c r="IP59" s="163">
        <v>105.43594014999999</v>
      </c>
      <c r="IQ59" s="163">
        <v>173.65320180700002</v>
      </c>
      <c r="IR59" s="163">
        <v>158.60008696199998</v>
      </c>
      <c r="IS59" s="163">
        <v>753.39653363100001</v>
      </c>
      <c r="IT59" s="158">
        <v>9.1606075030000014</v>
      </c>
      <c r="IU59" s="158">
        <v>120.791473983</v>
      </c>
      <c r="IV59" s="158">
        <v>160.37972028500002</v>
      </c>
      <c r="IW59" s="158">
        <v>163.72374456899999</v>
      </c>
      <c r="IX59" s="158">
        <v>270.08122899700004</v>
      </c>
      <c r="IY59" s="158">
        <v>192.33654062599999</v>
      </c>
      <c r="IZ59" s="158"/>
      <c r="JA59" s="158"/>
      <c r="JB59" s="158"/>
      <c r="JC59" s="158"/>
      <c r="JD59" s="158"/>
      <c r="JE59" s="158"/>
    </row>
    <row r="60" spans="1:265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1">
        <v>18.764249133</v>
      </c>
      <c r="GY60" s="161">
        <v>14.657161009999999</v>
      </c>
      <c r="GZ60" s="161">
        <v>189.01965766400002</v>
      </c>
      <c r="HA60" s="161">
        <v>19.305537243000003</v>
      </c>
      <c r="HB60" s="161">
        <v>10.407426337</v>
      </c>
      <c r="HC60" s="161">
        <v>18.845349406</v>
      </c>
      <c r="HD60" s="161">
        <v>24.548681719999998</v>
      </c>
      <c r="HE60" s="161">
        <v>52.812218790000003</v>
      </c>
      <c r="HF60" s="161">
        <v>17.866112944000001</v>
      </c>
      <c r="HG60" s="161">
        <v>40.690642056999998</v>
      </c>
      <c r="HH60" s="161">
        <v>70.581661659000005</v>
      </c>
      <c r="HI60" s="161">
        <v>108.21823471399999</v>
      </c>
      <c r="HJ60" s="166">
        <v>8.4503174180000009</v>
      </c>
      <c r="HK60" s="166">
        <v>11.023418969</v>
      </c>
      <c r="HL60" s="166">
        <v>22.997737848999996</v>
      </c>
      <c r="HM60" s="166">
        <v>71.675286880000002</v>
      </c>
      <c r="HN60" s="166">
        <v>30.894451137000001</v>
      </c>
      <c r="HO60" s="166">
        <v>23.537512322000001</v>
      </c>
      <c r="HP60" s="166">
        <v>21.108397910000001</v>
      </c>
      <c r="HQ60" s="166">
        <v>46.838838991000003</v>
      </c>
      <c r="HR60" s="166">
        <v>30.399054747999998</v>
      </c>
      <c r="HS60" s="166">
        <v>47.002787067999996</v>
      </c>
      <c r="HT60" s="166">
        <v>38.919646358999991</v>
      </c>
      <c r="HU60" s="166">
        <v>61.270292998000002</v>
      </c>
      <c r="HV60" s="166">
        <v>17.415824048999998</v>
      </c>
      <c r="HW60" s="166">
        <v>15.68162616</v>
      </c>
      <c r="HX60" s="166">
        <v>22.192588903000001</v>
      </c>
      <c r="HY60" s="166">
        <v>32.830961524999999</v>
      </c>
      <c r="HZ60" s="166">
        <v>32.891077420999999</v>
      </c>
      <c r="IA60" s="166">
        <v>49.269101163999991</v>
      </c>
      <c r="IB60" s="166">
        <v>52.443594742999984</v>
      </c>
      <c r="IC60" s="166">
        <v>42.73939640799999</v>
      </c>
      <c r="ID60" s="166">
        <v>52.187625604999994</v>
      </c>
      <c r="IE60" s="166">
        <v>52.990386037999997</v>
      </c>
      <c r="IF60" s="166">
        <v>48.068290874000006</v>
      </c>
      <c r="IG60" s="166">
        <v>61.459369212000006</v>
      </c>
      <c r="IH60" s="166">
        <v>17.960889546000001</v>
      </c>
      <c r="II60" s="166">
        <v>14.814047390000001</v>
      </c>
      <c r="IJ60" s="166">
        <v>46.996443696</v>
      </c>
      <c r="IK60" s="166">
        <v>65.431476545999999</v>
      </c>
      <c r="IL60" s="166">
        <v>62.052607149000004</v>
      </c>
      <c r="IM60" s="166">
        <v>35.981243816000003</v>
      </c>
      <c r="IN60" s="166">
        <v>74.192838196999986</v>
      </c>
      <c r="IO60" s="166">
        <v>32.002067650000008</v>
      </c>
      <c r="IP60" s="166">
        <v>22.047084529999999</v>
      </c>
      <c r="IQ60" s="166">
        <v>48.677039709999995</v>
      </c>
      <c r="IR60" s="166">
        <v>49.540476529999999</v>
      </c>
      <c r="IS60" s="166">
        <v>349.77085186099998</v>
      </c>
      <c r="IT60" s="161">
        <v>8.6700339570000011</v>
      </c>
      <c r="IU60" s="161">
        <v>25.587230349999999</v>
      </c>
      <c r="IV60" s="161">
        <v>69.157256285000017</v>
      </c>
      <c r="IW60" s="161">
        <v>55.896597330999988</v>
      </c>
      <c r="IX60" s="161">
        <v>129.05403566500001</v>
      </c>
      <c r="IY60" s="161">
        <v>69.665342180999986</v>
      </c>
      <c r="IZ60" s="161"/>
      <c r="JA60" s="161"/>
      <c r="JB60" s="161"/>
      <c r="JC60" s="161"/>
      <c r="JD60" s="161"/>
      <c r="JE60" s="161"/>
    </row>
    <row r="61" spans="1:265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8">
        <v>5</v>
      </c>
      <c r="GY61" s="158">
        <v>2.4363447000000003</v>
      </c>
      <c r="GZ61" s="158">
        <v>167</v>
      </c>
      <c r="HA61" s="158">
        <v>6.2526553000000007</v>
      </c>
      <c r="HB61" s="158">
        <v>3</v>
      </c>
      <c r="HC61" s="158">
        <v>3.3450000000000002</v>
      </c>
      <c r="HD61" s="158">
        <v>3.0049999999999999</v>
      </c>
      <c r="HE61" s="158">
        <v>22.293528770000002</v>
      </c>
      <c r="HF61" s="158">
        <v>3</v>
      </c>
      <c r="HG61" s="158">
        <v>2.9101815000000002</v>
      </c>
      <c r="HH61" s="158">
        <v>32.111750000000001</v>
      </c>
      <c r="HI61" s="158">
        <v>11.4790145</v>
      </c>
      <c r="HJ61" s="163">
        <v>4</v>
      </c>
      <c r="HK61" s="163">
        <v>4.2638749999999996</v>
      </c>
      <c r="HL61" s="163">
        <v>3.1</v>
      </c>
      <c r="HM61" s="163">
        <v>45.256456806000003</v>
      </c>
      <c r="HN61" s="163">
        <v>6.4</v>
      </c>
      <c r="HO61" s="163">
        <v>5.5</v>
      </c>
      <c r="HP61" s="163">
        <v>2</v>
      </c>
      <c r="HQ61" s="163">
        <v>6</v>
      </c>
      <c r="HR61" s="163">
        <v>5.9998313200000002</v>
      </c>
      <c r="HS61" s="163">
        <v>-1.0451150000000001E-3</v>
      </c>
      <c r="HT61" s="163">
        <v>9.999915660000001</v>
      </c>
      <c r="HU61" s="163">
        <v>11.01553292</v>
      </c>
      <c r="HV61" s="163">
        <v>6.627737647</v>
      </c>
      <c r="HW61" s="163">
        <v>1.3662738990000001</v>
      </c>
      <c r="HX61" s="163">
        <v>1.5</v>
      </c>
      <c r="HY61" s="163">
        <v>12</v>
      </c>
      <c r="HZ61" s="163">
        <v>10.5124616</v>
      </c>
      <c r="IA61" s="163">
        <v>6.5184609560000002</v>
      </c>
      <c r="IB61" s="163">
        <v>7.0026400210000004</v>
      </c>
      <c r="IC61" s="163">
        <v>1.5</v>
      </c>
      <c r="ID61" s="163">
        <v>7.6248199999999997</v>
      </c>
      <c r="IE61" s="163">
        <v>6.5</v>
      </c>
      <c r="IF61" s="163">
        <v>7.5</v>
      </c>
      <c r="IG61" s="163">
        <v>18.714478293999999</v>
      </c>
      <c r="IH61" s="163">
        <v>6.627737647</v>
      </c>
      <c r="II61" s="163">
        <v>1.5</v>
      </c>
      <c r="IJ61" s="163">
        <v>9.5039999999999996</v>
      </c>
      <c r="IK61" s="163">
        <v>28.292877187999999</v>
      </c>
      <c r="IL61" s="163">
        <v>1.499930446</v>
      </c>
      <c r="IM61" s="163">
        <v>6.8419799999999995</v>
      </c>
      <c r="IN61" s="163">
        <v>16.119040000000002</v>
      </c>
      <c r="IO61" s="163">
        <v>6.4192825030000007</v>
      </c>
      <c r="IP61" s="163">
        <v>2.6</v>
      </c>
      <c r="IQ61" s="163">
        <v>7.218267784</v>
      </c>
      <c r="IR61" s="163">
        <v>2.3199999999999998</v>
      </c>
      <c r="IS61" s="163">
        <v>15.972545002</v>
      </c>
      <c r="IT61" s="158">
        <v>2.9506307270000001</v>
      </c>
      <c r="IU61" s="158">
        <v>1.731943</v>
      </c>
      <c r="IV61" s="158">
        <v>4.1247049999999996</v>
      </c>
      <c r="IW61" s="158">
        <v>16.357658205</v>
      </c>
      <c r="IX61" s="158">
        <v>20.842849130999998</v>
      </c>
      <c r="IY61" s="158">
        <v>31.968753273999997</v>
      </c>
      <c r="IZ61" s="158"/>
      <c r="JA61" s="158"/>
      <c r="JB61" s="158"/>
      <c r="JC61" s="158"/>
      <c r="JD61" s="158"/>
      <c r="JE61" s="158"/>
    </row>
    <row r="62" spans="1:265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8">
        <v>9.3737218999999996</v>
      </c>
      <c r="GY62" s="158">
        <v>6.0894722739999994</v>
      </c>
      <c r="GZ62" s="158">
        <v>9.487838009999999</v>
      </c>
      <c r="HA62" s="158">
        <v>7.3426401859999988</v>
      </c>
      <c r="HB62" s="158">
        <v>3.1594064259999999</v>
      </c>
      <c r="HC62" s="158">
        <v>9.1438699280000009</v>
      </c>
      <c r="HD62" s="158">
        <v>8.631641063</v>
      </c>
      <c r="HE62" s="158">
        <v>13.333719148</v>
      </c>
      <c r="HF62" s="158">
        <v>10.192797962</v>
      </c>
      <c r="HG62" s="158">
        <v>20.781027200999997</v>
      </c>
      <c r="HH62" s="158">
        <v>28.569984221000002</v>
      </c>
      <c r="HI62" s="158">
        <v>70.032026405999986</v>
      </c>
      <c r="HJ62" s="163">
        <v>0.69842334899999969</v>
      </c>
      <c r="HK62" s="163">
        <v>2.0229943599999998</v>
      </c>
      <c r="HL62" s="163">
        <v>8.1000107919999991</v>
      </c>
      <c r="HM62" s="163">
        <v>15.069289813999999</v>
      </c>
      <c r="HN62" s="163">
        <v>10.336424435000001</v>
      </c>
      <c r="HO62" s="163">
        <v>12.143719151000001</v>
      </c>
      <c r="HP62" s="163">
        <v>10.738969989999999</v>
      </c>
      <c r="HQ62" s="163">
        <v>27.511474710000002</v>
      </c>
      <c r="HR62" s="163">
        <v>16.802559879</v>
      </c>
      <c r="HS62" s="163">
        <v>28.536849829999998</v>
      </c>
      <c r="HT62" s="163">
        <v>23.204370296999997</v>
      </c>
      <c r="HU62" s="163">
        <v>36.791467458000007</v>
      </c>
      <c r="HV62" s="163">
        <v>4.0202161239999992</v>
      </c>
      <c r="HW62" s="163">
        <v>6.1566027989999998</v>
      </c>
      <c r="HX62" s="163">
        <v>12.794604133</v>
      </c>
      <c r="HY62" s="163">
        <v>9.5997889560000011</v>
      </c>
      <c r="HZ62" s="163">
        <v>11.612579852</v>
      </c>
      <c r="IA62" s="163">
        <v>27.384644579</v>
      </c>
      <c r="IB62" s="163">
        <v>25.878564189000002</v>
      </c>
      <c r="IC62" s="163">
        <v>29.054169043000002</v>
      </c>
      <c r="ID62" s="163">
        <v>30.744650118000003</v>
      </c>
      <c r="IE62" s="163">
        <v>35.589152184</v>
      </c>
      <c r="IF62" s="163">
        <v>20.903136431000004</v>
      </c>
      <c r="IG62" s="163">
        <v>28.433656696000007</v>
      </c>
      <c r="IH62" s="163">
        <v>4.6095970140000002</v>
      </c>
      <c r="II62" s="163">
        <v>4.7976671450000001</v>
      </c>
      <c r="IJ62" s="163">
        <v>12.655019925000001</v>
      </c>
      <c r="IK62" s="163">
        <v>25.299137942999998</v>
      </c>
      <c r="IL62" s="163">
        <v>29.598558240000003</v>
      </c>
      <c r="IM62" s="163">
        <v>14.267149925999998</v>
      </c>
      <c r="IN62" s="163">
        <v>32.398725514999995</v>
      </c>
      <c r="IO62" s="163">
        <v>16.398954414999999</v>
      </c>
      <c r="IP62" s="163">
        <v>8.0399105720000001</v>
      </c>
      <c r="IQ62" s="163">
        <v>20.515353934000004</v>
      </c>
      <c r="IR62" s="163">
        <v>23.750217762000002</v>
      </c>
      <c r="IS62" s="163">
        <v>26.761446427000003</v>
      </c>
      <c r="IT62" s="158">
        <v>1.3361637780000002</v>
      </c>
      <c r="IU62" s="158">
        <v>11.188073524</v>
      </c>
      <c r="IV62" s="158">
        <v>11.616618176000001</v>
      </c>
      <c r="IW62" s="158">
        <v>16.843373342</v>
      </c>
      <c r="IX62" s="158">
        <v>31.992113463999999</v>
      </c>
      <c r="IY62" s="158">
        <v>11.433426416999998</v>
      </c>
      <c r="IZ62" s="158"/>
      <c r="JA62" s="158"/>
      <c r="JB62" s="158"/>
      <c r="JC62" s="158"/>
      <c r="JD62" s="158"/>
      <c r="JE62" s="158"/>
    </row>
    <row r="63" spans="1:265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8">
        <v>0</v>
      </c>
      <c r="GY63" s="158">
        <v>1.8450781360000001</v>
      </c>
      <c r="GZ63" s="158">
        <v>0</v>
      </c>
      <c r="HA63" s="158">
        <v>3.0983894810000003</v>
      </c>
      <c r="HB63" s="158">
        <v>5.5913407999999998E-2</v>
      </c>
      <c r="HC63" s="158">
        <v>1.8824019029999999</v>
      </c>
      <c r="HD63" s="158">
        <v>4.855034045</v>
      </c>
      <c r="HE63" s="158">
        <v>11.448992373000001</v>
      </c>
      <c r="HF63" s="158">
        <v>7.4534400000000001E-2</v>
      </c>
      <c r="HG63" s="158">
        <v>10.605515348999999</v>
      </c>
      <c r="HH63" s="158">
        <v>2.4441829529999994</v>
      </c>
      <c r="HI63" s="158">
        <v>11.517367579000002</v>
      </c>
      <c r="HJ63" s="163">
        <v>0</v>
      </c>
      <c r="HK63" s="163">
        <v>0.21630703000000001</v>
      </c>
      <c r="HL63" s="163">
        <v>3.2644365579999999</v>
      </c>
      <c r="HM63" s="163">
        <v>1.0902978999999988E-2</v>
      </c>
      <c r="HN63" s="163">
        <v>2.3515376800000012</v>
      </c>
      <c r="HO63" s="163">
        <v>0.28710568199999992</v>
      </c>
      <c r="HP63" s="163">
        <v>0.21158413400000017</v>
      </c>
      <c r="HQ63" s="163">
        <v>6.0131807450000005</v>
      </c>
      <c r="HR63" s="163">
        <v>7.4522594000000025E-2</v>
      </c>
      <c r="HS63" s="163">
        <v>12.816336096999999</v>
      </c>
      <c r="HT63" s="163">
        <v>0.47895432200000049</v>
      </c>
      <c r="HU63" s="163">
        <v>3.3292275900000003</v>
      </c>
      <c r="HV63" s="163">
        <v>0.21557721599999999</v>
      </c>
      <c r="HW63" s="163">
        <v>3.9306751580000001</v>
      </c>
      <c r="HX63" s="163">
        <v>2.0990644699999992</v>
      </c>
      <c r="HY63" s="163">
        <v>3.9295738720000002</v>
      </c>
      <c r="HZ63" s="163">
        <v>0.34395837600000051</v>
      </c>
      <c r="IA63" s="163">
        <v>0</v>
      </c>
      <c r="IB63" s="163">
        <v>0.16561581300000033</v>
      </c>
      <c r="IC63" s="163">
        <v>5.4251490999999985E-2</v>
      </c>
      <c r="ID63" s="163">
        <v>6.1869188470000003</v>
      </c>
      <c r="IE63" s="163">
        <v>4.1240110879999996</v>
      </c>
      <c r="IF63" s="163">
        <v>2.2832281679999995</v>
      </c>
      <c r="IG63" s="163">
        <v>0.60891933200000126</v>
      </c>
      <c r="IH63" s="163">
        <v>2.010738221</v>
      </c>
      <c r="II63" s="163">
        <v>0.88449999999999995</v>
      </c>
      <c r="IJ63" s="163">
        <v>0.62982123499999998</v>
      </c>
      <c r="IK63" s="163">
        <v>1.4964637730000003</v>
      </c>
      <c r="IL63" s="163">
        <v>6.9897078429999997</v>
      </c>
      <c r="IM63" s="163">
        <v>3.5798026539999999</v>
      </c>
      <c r="IN63" s="163">
        <v>1.8829649800000006</v>
      </c>
      <c r="IO63" s="163">
        <v>0.32346610499999995</v>
      </c>
      <c r="IP63" s="163">
        <v>0.58358900399999991</v>
      </c>
      <c r="IQ63" s="163">
        <v>6.7106545000000004E-2</v>
      </c>
      <c r="IR63" s="163">
        <v>3.3665896000000431E-2</v>
      </c>
      <c r="IS63" s="163">
        <v>3.6944807099999997</v>
      </c>
      <c r="IT63" s="158">
        <v>0.10048207100000001</v>
      </c>
      <c r="IU63" s="158">
        <v>3.3000000000000003E-5</v>
      </c>
      <c r="IV63" s="158">
        <v>1.8778349999999997</v>
      </c>
      <c r="IW63" s="158">
        <v>9.8186403000000005E-2</v>
      </c>
      <c r="IX63" s="158">
        <v>2.8170425000000012</v>
      </c>
      <c r="IY63" s="158">
        <v>0.05</v>
      </c>
      <c r="IZ63" s="158"/>
      <c r="JA63" s="158"/>
      <c r="JB63" s="158"/>
      <c r="JC63" s="158"/>
      <c r="JD63" s="158"/>
      <c r="JE63" s="158"/>
    </row>
    <row r="64" spans="1:265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8">
        <v>1.2874739369999999</v>
      </c>
      <c r="GY64" s="158">
        <v>1.7540126039999999</v>
      </c>
      <c r="GZ64" s="158">
        <v>9.8645663579999994</v>
      </c>
      <c r="HA64" s="158">
        <v>0.58592898000000004</v>
      </c>
      <c r="HB64" s="158">
        <v>1.791183207</v>
      </c>
      <c r="HC64" s="158">
        <v>1.6021542790000001</v>
      </c>
      <c r="HD64" s="158">
        <v>5.5557533160000006</v>
      </c>
      <c r="HE64" s="158">
        <v>3.3087252029999998</v>
      </c>
      <c r="HF64" s="158">
        <v>1.8815272860000001</v>
      </c>
      <c r="HG64" s="158">
        <v>4.1266647110000001</v>
      </c>
      <c r="HH64" s="158">
        <v>4.9861511890000001</v>
      </c>
      <c r="HI64" s="158">
        <v>13.274086691999999</v>
      </c>
      <c r="HJ64" s="163">
        <v>0.37367410600000001</v>
      </c>
      <c r="HK64" s="163">
        <v>1.8463226159999999</v>
      </c>
      <c r="HL64" s="163">
        <v>5.6023705360000005</v>
      </c>
      <c r="HM64" s="163">
        <v>8.6162173179999986</v>
      </c>
      <c r="HN64" s="163">
        <v>9.194069059000002</v>
      </c>
      <c r="HO64" s="163">
        <v>3.1042675260000001</v>
      </c>
      <c r="HP64" s="163">
        <v>5.7104238230000002</v>
      </c>
      <c r="HQ64" s="163">
        <v>4.8617635730000002</v>
      </c>
      <c r="HR64" s="163">
        <v>5.0369199920000005</v>
      </c>
      <c r="HS64" s="163">
        <v>3.2132262929999995</v>
      </c>
      <c r="HT64" s="163">
        <v>3.0366461169999996</v>
      </c>
      <c r="HU64" s="163">
        <v>8.2351588299999996</v>
      </c>
      <c r="HV64" s="163">
        <v>2.8549330989999997</v>
      </c>
      <c r="HW64" s="163">
        <v>1.3138143410000001</v>
      </c>
      <c r="HX64" s="163">
        <v>2.7481603369999994</v>
      </c>
      <c r="HY64" s="163">
        <v>4.7393387339999995</v>
      </c>
      <c r="HZ64" s="163">
        <v>7.6528176300000004</v>
      </c>
      <c r="IA64" s="163">
        <v>12.800235666000001</v>
      </c>
      <c r="IB64" s="163">
        <v>16.686014757000002</v>
      </c>
      <c r="IC64" s="163">
        <v>9.6552159109999991</v>
      </c>
      <c r="ID64" s="163">
        <v>5.0854766770000008</v>
      </c>
      <c r="IE64" s="163">
        <v>4.3414628030000006</v>
      </c>
      <c r="IF64" s="163">
        <v>15.171207175999999</v>
      </c>
      <c r="IG64" s="163">
        <v>10.802908691999999</v>
      </c>
      <c r="IH64" s="163">
        <v>0.325883331</v>
      </c>
      <c r="II64" s="163">
        <v>4.5575469119999994</v>
      </c>
      <c r="IJ64" s="163">
        <v>21.108269202999999</v>
      </c>
      <c r="IK64" s="163">
        <v>7.6636643089999996</v>
      </c>
      <c r="IL64" s="163">
        <v>21.177577286999998</v>
      </c>
      <c r="IM64" s="163">
        <v>8.652977903</v>
      </c>
      <c r="IN64" s="163">
        <v>21.201774368999999</v>
      </c>
      <c r="IO64" s="163">
        <v>6.2706182540000004</v>
      </c>
      <c r="IP64" s="163">
        <v>8.152824991000001</v>
      </c>
      <c r="IQ64" s="163">
        <v>18.585551484</v>
      </c>
      <c r="IR64" s="163">
        <v>21.254873773</v>
      </c>
      <c r="IS64" s="163">
        <v>301.42997352399999</v>
      </c>
      <c r="IT64" s="158">
        <v>0.45256469399999999</v>
      </c>
      <c r="IU64" s="158">
        <v>10.021988139000001</v>
      </c>
      <c r="IV64" s="158">
        <v>48.301905422000004</v>
      </c>
      <c r="IW64" s="158">
        <v>19.356186792999996</v>
      </c>
      <c r="IX64" s="158">
        <v>70.02083778299999</v>
      </c>
      <c r="IY64" s="158">
        <v>23.189010666999998</v>
      </c>
      <c r="IZ64" s="158"/>
      <c r="JA64" s="158"/>
      <c r="JB64" s="158"/>
      <c r="JC64" s="158"/>
      <c r="JD64" s="158"/>
      <c r="JE64" s="158"/>
    </row>
    <row r="65" spans="1:265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8">
        <v>3.1030532960000001</v>
      </c>
      <c r="GY65" s="158">
        <v>2.5322532959999999</v>
      </c>
      <c r="GZ65" s="158">
        <v>2.6672532959999997</v>
      </c>
      <c r="HA65" s="158">
        <v>2.0259232959999998</v>
      </c>
      <c r="HB65" s="158">
        <v>2.4009232959999998</v>
      </c>
      <c r="HC65" s="158">
        <v>2.8719232959999998</v>
      </c>
      <c r="HD65" s="158">
        <v>2.5012532959999998</v>
      </c>
      <c r="HE65" s="158">
        <v>2.4272532959999999</v>
      </c>
      <c r="HF65" s="158">
        <v>2.717253296</v>
      </c>
      <c r="HG65" s="158">
        <v>2.2672532959999998</v>
      </c>
      <c r="HH65" s="158">
        <v>2.4695932960000002</v>
      </c>
      <c r="HI65" s="158">
        <v>1.9157395369999999</v>
      </c>
      <c r="HJ65" s="163">
        <v>3.3782199629999998</v>
      </c>
      <c r="HK65" s="163">
        <v>2.6739199629999999</v>
      </c>
      <c r="HL65" s="163">
        <v>2.930919963</v>
      </c>
      <c r="HM65" s="163">
        <v>2.7224199629999997</v>
      </c>
      <c r="HN65" s="163">
        <v>2.6124199629999998</v>
      </c>
      <c r="HO65" s="163">
        <v>2.5024199629999999</v>
      </c>
      <c r="HP65" s="163">
        <v>2.4474199629999998</v>
      </c>
      <c r="HQ65" s="163">
        <v>2.4524199629999996</v>
      </c>
      <c r="HR65" s="163">
        <v>2.4852209630000002</v>
      </c>
      <c r="HS65" s="163">
        <v>2.437419963</v>
      </c>
      <c r="HT65" s="163">
        <v>2.199759963</v>
      </c>
      <c r="HU65" s="163">
        <v>1.8989061999999999</v>
      </c>
      <c r="HV65" s="163">
        <v>3.6973599629999998</v>
      </c>
      <c r="HW65" s="163">
        <v>2.9142599630000001</v>
      </c>
      <c r="HX65" s="163">
        <v>3.050759963</v>
      </c>
      <c r="HY65" s="163">
        <v>2.5622599629999998</v>
      </c>
      <c r="HZ65" s="163">
        <v>2.7692599630000001</v>
      </c>
      <c r="IA65" s="163">
        <v>2.5657599630000001</v>
      </c>
      <c r="IB65" s="163">
        <v>2.7107599630000001</v>
      </c>
      <c r="IC65" s="163">
        <v>2.4757599629999998</v>
      </c>
      <c r="ID65" s="163">
        <v>2.5457599630000001</v>
      </c>
      <c r="IE65" s="163">
        <v>2.4357599629999998</v>
      </c>
      <c r="IF65" s="163">
        <v>2.2107190989999999</v>
      </c>
      <c r="IG65" s="163">
        <v>2.8994061980000003</v>
      </c>
      <c r="IH65" s="163">
        <v>4.386933333</v>
      </c>
      <c r="II65" s="163">
        <v>3.0743333330000002</v>
      </c>
      <c r="IJ65" s="163">
        <v>3.0993333330000001</v>
      </c>
      <c r="IK65" s="163">
        <v>2.6793333330000002</v>
      </c>
      <c r="IL65" s="163">
        <v>2.7868333330000001</v>
      </c>
      <c r="IM65" s="163">
        <v>2.6393333330000002</v>
      </c>
      <c r="IN65" s="163">
        <v>2.5903333330000002</v>
      </c>
      <c r="IO65" s="163">
        <v>2.5897463730000001</v>
      </c>
      <c r="IP65" s="163">
        <v>2.6707599630000001</v>
      </c>
      <c r="IQ65" s="163">
        <v>2.2907599630000002</v>
      </c>
      <c r="IR65" s="163">
        <v>2.1817190989999999</v>
      </c>
      <c r="IS65" s="163">
        <v>1.912406198</v>
      </c>
      <c r="IT65" s="158">
        <v>3.8301926870000003</v>
      </c>
      <c r="IU65" s="158">
        <v>2.6451926870000002</v>
      </c>
      <c r="IV65" s="158">
        <v>3.2361926870000004</v>
      </c>
      <c r="IW65" s="158">
        <v>3.2411925880000001</v>
      </c>
      <c r="IX65" s="158">
        <v>3.3811927869999998</v>
      </c>
      <c r="IY65" s="158">
        <v>3.024151823</v>
      </c>
      <c r="IZ65" s="158"/>
      <c r="JA65" s="158"/>
      <c r="JB65" s="158"/>
      <c r="JC65" s="158"/>
      <c r="JD65" s="158"/>
      <c r="JE65" s="158"/>
    </row>
    <row r="66" spans="1:265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8">
        <v>22.478931315000001</v>
      </c>
      <c r="GY66" s="158">
        <v>27.097564800000001</v>
      </c>
      <c r="GZ66" s="158">
        <v>46.901405406999999</v>
      </c>
      <c r="HA66" s="158">
        <v>49.774045143000002</v>
      </c>
      <c r="HB66" s="158">
        <v>27.054628176999998</v>
      </c>
      <c r="HC66" s="158">
        <v>29.519857572999999</v>
      </c>
      <c r="HD66" s="158">
        <v>352.91899396700006</v>
      </c>
      <c r="HE66" s="158">
        <v>29.875429958000002</v>
      </c>
      <c r="HF66" s="158">
        <v>23.853387241</v>
      </c>
      <c r="HG66" s="158">
        <v>33.982388738000004</v>
      </c>
      <c r="HH66" s="158">
        <v>20.991512690999997</v>
      </c>
      <c r="HI66" s="158">
        <v>87.763063751999994</v>
      </c>
      <c r="HJ66" s="163">
        <v>0.27291959300000002</v>
      </c>
      <c r="HK66" s="163">
        <v>25.898858449999999</v>
      </c>
      <c r="HL66" s="163">
        <v>243.32799751900001</v>
      </c>
      <c r="HM66" s="163">
        <v>41.145424731000006</v>
      </c>
      <c r="HN66" s="163">
        <v>42.289897074999999</v>
      </c>
      <c r="HO66" s="163">
        <v>31.161473807000004</v>
      </c>
      <c r="HP66" s="163">
        <v>277.55703398600002</v>
      </c>
      <c r="HQ66" s="163">
        <v>94.227623324000021</v>
      </c>
      <c r="HR66" s="163">
        <v>86.266356905000009</v>
      </c>
      <c r="HS66" s="163">
        <v>39.133362240999993</v>
      </c>
      <c r="HT66" s="163">
        <v>113.03705746599999</v>
      </c>
      <c r="HU66" s="163">
        <v>159.784836523</v>
      </c>
      <c r="HV66" s="163">
        <v>0</v>
      </c>
      <c r="HW66" s="163">
        <v>62.556478902000009</v>
      </c>
      <c r="HX66" s="163">
        <v>304.57103292700003</v>
      </c>
      <c r="HY66" s="163">
        <v>69.636870342000009</v>
      </c>
      <c r="HZ66" s="163">
        <v>66.100421888</v>
      </c>
      <c r="IA66" s="163">
        <v>63.781035868000004</v>
      </c>
      <c r="IB66" s="163">
        <v>306.17511106200004</v>
      </c>
      <c r="IC66" s="163">
        <v>56.483348630999998</v>
      </c>
      <c r="ID66" s="163">
        <v>35.617158116000006</v>
      </c>
      <c r="IE66" s="163">
        <v>72.672556830999994</v>
      </c>
      <c r="IF66" s="163">
        <v>108.93505503700001</v>
      </c>
      <c r="IG66" s="163">
        <v>119.34626064899999</v>
      </c>
      <c r="IH66" s="163">
        <v>30.741253902</v>
      </c>
      <c r="II66" s="163">
        <v>51.064245620000001</v>
      </c>
      <c r="IJ66" s="163">
        <v>242.042341467</v>
      </c>
      <c r="IK66" s="163">
        <v>38.558706221000001</v>
      </c>
      <c r="IL66" s="163">
        <v>86.032046842</v>
      </c>
      <c r="IM66" s="163">
        <v>65.069199428000005</v>
      </c>
      <c r="IN66" s="163">
        <v>218.43907836400001</v>
      </c>
      <c r="IO66" s="163">
        <v>48.195722105999998</v>
      </c>
      <c r="IP66" s="163">
        <v>83.388855620000001</v>
      </c>
      <c r="IQ66" s="163">
        <v>124.97616209700001</v>
      </c>
      <c r="IR66" s="163">
        <v>109.05961043199999</v>
      </c>
      <c r="IS66" s="163">
        <v>403.62568177000003</v>
      </c>
      <c r="IT66" s="158">
        <v>0.49057354600000008</v>
      </c>
      <c r="IU66" s="158">
        <v>95.204243633000004</v>
      </c>
      <c r="IV66" s="158">
        <v>91.222464000000002</v>
      </c>
      <c r="IW66" s="158">
        <v>107.82714723800001</v>
      </c>
      <c r="IX66" s="158">
        <v>141.027193332</v>
      </c>
      <c r="IY66" s="158">
        <v>122.67119844499999</v>
      </c>
      <c r="IZ66" s="158"/>
      <c r="JA66" s="158"/>
      <c r="JB66" s="158"/>
      <c r="JC66" s="158"/>
      <c r="JD66" s="158"/>
      <c r="JE66" s="158"/>
    </row>
    <row r="67" spans="1:265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8">
        <v>22.478931315000001</v>
      </c>
      <c r="GY67" s="158">
        <v>27.097564800000001</v>
      </c>
      <c r="GZ67" s="158">
        <v>46.901405406999999</v>
      </c>
      <c r="HA67" s="158">
        <v>49.774045143000002</v>
      </c>
      <c r="HB67" s="158">
        <v>27.054628176999998</v>
      </c>
      <c r="HC67" s="158">
        <v>29.519857572999999</v>
      </c>
      <c r="HD67" s="158">
        <v>27.486033716000005</v>
      </c>
      <c r="HE67" s="158">
        <v>29.875429959000002</v>
      </c>
      <c r="HF67" s="158">
        <v>23.853387241</v>
      </c>
      <c r="HG67" s="158">
        <v>33.982388738000004</v>
      </c>
      <c r="HH67" s="158">
        <v>20.991512690999997</v>
      </c>
      <c r="HI67" s="158">
        <v>28.966010846999996</v>
      </c>
      <c r="HJ67" s="163">
        <v>0.27291959300000002</v>
      </c>
      <c r="HK67" s="163">
        <v>25.898858449999999</v>
      </c>
      <c r="HL67" s="163">
        <v>13.327997526999999</v>
      </c>
      <c r="HM67" s="163">
        <v>41.145424731000006</v>
      </c>
      <c r="HN67" s="163">
        <v>42.289897074999999</v>
      </c>
      <c r="HO67" s="163">
        <v>31.161473807000004</v>
      </c>
      <c r="HP67" s="163">
        <v>53.216877894999996</v>
      </c>
      <c r="HQ67" s="163">
        <v>94.227623324000021</v>
      </c>
      <c r="HR67" s="163">
        <v>59.688302193000006</v>
      </c>
      <c r="HS67" s="163">
        <v>39.133362240999993</v>
      </c>
      <c r="HT67" s="163">
        <v>113.03705746599999</v>
      </c>
      <c r="HU67" s="163">
        <v>159.784836523</v>
      </c>
      <c r="HV67" s="163">
        <v>0</v>
      </c>
      <c r="HW67" s="163">
        <v>62.556478902000009</v>
      </c>
      <c r="HX67" s="163">
        <v>64.483648744999996</v>
      </c>
      <c r="HY67" s="163">
        <v>69.636870342000009</v>
      </c>
      <c r="HZ67" s="163">
        <v>66.100421888</v>
      </c>
      <c r="IA67" s="163">
        <v>63.781035868000004</v>
      </c>
      <c r="IB67" s="163">
        <v>66.08772685000001</v>
      </c>
      <c r="IC67" s="163">
        <v>56.483348630999998</v>
      </c>
      <c r="ID67" s="163">
        <v>35.617158116000006</v>
      </c>
      <c r="IE67" s="163">
        <v>72.672556830999994</v>
      </c>
      <c r="IF67" s="163">
        <v>108.93505503700001</v>
      </c>
      <c r="IG67" s="163">
        <v>104.84626066199999</v>
      </c>
      <c r="IH67" s="163">
        <v>30.741253902</v>
      </c>
      <c r="II67" s="163">
        <v>51.064245620000001</v>
      </c>
      <c r="IJ67" s="163">
        <v>64.504475353999993</v>
      </c>
      <c r="IK67" s="163">
        <v>38.558706221000001</v>
      </c>
      <c r="IL67" s="163">
        <v>86.032046842</v>
      </c>
      <c r="IM67" s="163">
        <v>65.069199428000005</v>
      </c>
      <c r="IN67" s="163">
        <v>40.901212222000005</v>
      </c>
      <c r="IO67" s="163">
        <v>48.195722105999998</v>
      </c>
      <c r="IP67" s="163">
        <v>83.388855620000001</v>
      </c>
      <c r="IQ67" s="163">
        <v>124.97616209700001</v>
      </c>
      <c r="IR67" s="163">
        <v>109.05961043199999</v>
      </c>
      <c r="IS67" s="163">
        <v>226.08781564899999</v>
      </c>
      <c r="IT67" s="158">
        <v>0.49057354600000008</v>
      </c>
      <c r="IU67" s="158">
        <v>95.204243633000004</v>
      </c>
      <c r="IV67" s="158">
        <v>91.222464000000002</v>
      </c>
      <c r="IW67" s="158">
        <v>107.82714723800001</v>
      </c>
      <c r="IX67" s="158">
        <v>141.027193332</v>
      </c>
      <c r="IY67" s="158">
        <v>122.67119844499999</v>
      </c>
      <c r="IZ67" s="158"/>
      <c r="JA67" s="158"/>
      <c r="JB67" s="158"/>
      <c r="JC67" s="158"/>
      <c r="JD67" s="158"/>
      <c r="JE67" s="158"/>
    </row>
    <row r="68" spans="1:265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8">
        <v>0</v>
      </c>
      <c r="GY68" s="158">
        <v>0</v>
      </c>
      <c r="GZ68" s="158">
        <v>0</v>
      </c>
      <c r="HA68" s="158">
        <v>0</v>
      </c>
      <c r="HB68" s="158">
        <v>0</v>
      </c>
      <c r="HC68" s="158">
        <v>0</v>
      </c>
      <c r="HD68" s="158">
        <v>0</v>
      </c>
      <c r="HE68" s="158">
        <v>0</v>
      </c>
      <c r="HF68" s="158">
        <v>0</v>
      </c>
      <c r="HG68" s="158">
        <v>0</v>
      </c>
      <c r="HH68" s="158">
        <v>0</v>
      </c>
      <c r="HI68" s="158">
        <v>0</v>
      </c>
      <c r="HJ68" s="163">
        <v>0</v>
      </c>
      <c r="HK68" s="163">
        <v>0</v>
      </c>
      <c r="HL68" s="163">
        <v>0</v>
      </c>
      <c r="HM68" s="163">
        <v>0</v>
      </c>
      <c r="HN68" s="163">
        <v>0</v>
      </c>
      <c r="HO68" s="163">
        <v>0</v>
      </c>
      <c r="HP68" s="163">
        <v>0</v>
      </c>
      <c r="HQ68" s="163">
        <v>0</v>
      </c>
      <c r="HR68" s="163">
        <v>0</v>
      </c>
      <c r="HS68" s="163">
        <v>0</v>
      </c>
      <c r="HT68" s="163">
        <v>0</v>
      </c>
      <c r="HU68" s="163">
        <v>0</v>
      </c>
      <c r="HV68" s="163">
        <v>0</v>
      </c>
      <c r="HW68" s="163">
        <v>0</v>
      </c>
      <c r="HX68" s="163">
        <v>0</v>
      </c>
      <c r="HY68" s="163">
        <v>0</v>
      </c>
      <c r="HZ68" s="163">
        <v>0</v>
      </c>
      <c r="IA68" s="163">
        <v>0</v>
      </c>
      <c r="IB68" s="163">
        <v>0</v>
      </c>
      <c r="IC68" s="163">
        <v>0</v>
      </c>
      <c r="ID68" s="163">
        <v>0</v>
      </c>
      <c r="IE68" s="163">
        <v>0</v>
      </c>
      <c r="IF68" s="163">
        <v>0</v>
      </c>
      <c r="IG68" s="163">
        <v>0</v>
      </c>
      <c r="IH68" s="163">
        <v>0</v>
      </c>
      <c r="II68" s="163">
        <v>0</v>
      </c>
      <c r="IJ68" s="163">
        <v>0</v>
      </c>
      <c r="IK68" s="163">
        <v>0</v>
      </c>
      <c r="IL68" s="163">
        <v>0</v>
      </c>
      <c r="IM68" s="163">
        <v>0</v>
      </c>
      <c r="IN68" s="163">
        <v>0</v>
      </c>
      <c r="IO68" s="163">
        <v>0</v>
      </c>
      <c r="IP68" s="163">
        <v>0</v>
      </c>
      <c r="IQ68" s="163">
        <v>0</v>
      </c>
      <c r="IR68" s="163">
        <v>0</v>
      </c>
      <c r="IS68" s="163">
        <v>0</v>
      </c>
      <c r="IT68" s="158">
        <v>0</v>
      </c>
      <c r="IU68" s="158">
        <v>0</v>
      </c>
      <c r="IV68" s="158">
        <v>0</v>
      </c>
      <c r="IW68" s="158">
        <v>0</v>
      </c>
      <c r="IX68" s="158">
        <v>0</v>
      </c>
      <c r="IY68" s="158">
        <v>0</v>
      </c>
      <c r="IZ68" s="158"/>
      <c r="JA68" s="158"/>
      <c r="JB68" s="158"/>
      <c r="JC68" s="158"/>
      <c r="JD68" s="158"/>
      <c r="JE68" s="158"/>
    </row>
    <row r="69" spans="1:265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8">
        <v>0</v>
      </c>
      <c r="GY69" s="158">
        <v>0</v>
      </c>
      <c r="GZ69" s="158">
        <v>0</v>
      </c>
      <c r="HA69" s="158">
        <v>0</v>
      </c>
      <c r="HB69" s="158">
        <v>0</v>
      </c>
      <c r="HC69" s="158">
        <v>0</v>
      </c>
      <c r="HD69" s="158">
        <v>325.432960251</v>
      </c>
      <c r="HE69" s="158">
        <v>-9.9999999999999986E-10</v>
      </c>
      <c r="HF69" s="158">
        <v>0</v>
      </c>
      <c r="HG69" s="158">
        <v>0</v>
      </c>
      <c r="HH69" s="158">
        <v>0</v>
      </c>
      <c r="HI69" s="158">
        <v>58.797052904999994</v>
      </c>
      <c r="HJ69" s="163">
        <v>0</v>
      </c>
      <c r="HK69" s="163">
        <v>0</v>
      </c>
      <c r="HL69" s="163">
        <v>229.999999992</v>
      </c>
      <c r="HM69" s="163">
        <v>0</v>
      </c>
      <c r="HN69" s="163">
        <v>0</v>
      </c>
      <c r="HO69" s="163">
        <v>0</v>
      </c>
      <c r="HP69" s="163">
        <v>224.34015609100001</v>
      </c>
      <c r="HQ69" s="163">
        <v>0</v>
      </c>
      <c r="HR69" s="163">
        <v>26.578054712</v>
      </c>
      <c r="HS69" s="163">
        <v>0</v>
      </c>
      <c r="HT69" s="163">
        <v>0</v>
      </c>
      <c r="HU69" s="163">
        <v>0</v>
      </c>
      <c r="HV69" s="163">
        <v>0</v>
      </c>
      <c r="HW69" s="163">
        <v>0</v>
      </c>
      <c r="HX69" s="163">
        <v>240.08738418200002</v>
      </c>
      <c r="HY69" s="163">
        <v>0</v>
      </c>
      <c r="HZ69" s="163">
        <v>0</v>
      </c>
      <c r="IA69" s="163">
        <v>0</v>
      </c>
      <c r="IB69" s="163">
        <v>240.08738421200002</v>
      </c>
      <c r="IC69" s="163">
        <v>0</v>
      </c>
      <c r="ID69" s="163">
        <v>0</v>
      </c>
      <c r="IE69" s="163">
        <v>0</v>
      </c>
      <c r="IF69" s="163">
        <v>0</v>
      </c>
      <c r="IG69" s="163">
        <v>14.499999986999999</v>
      </c>
      <c r="IH69" s="163">
        <v>0</v>
      </c>
      <c r="II69" s="163">
        <v>0</v>
      </c>
      <c r="IJ69" s="163">
        <v>177.53786611300001</v>
      </c>
      <c r="IK69" s="163">
        <v>0</v>
      </c>
      <c r="IL69" s="163">
        <v>0</v>
      </c>
      <c r="IM69" s="163">
        <v>0</v>
      </c>
      <c r="IN69" s="163">
        <v>177.53786614200001</v>
      </c>
      <c r="IO69" s="163">
        <v>0</v>
      </c>
      <c r="IP69" s="163">
        <v>0</v>
      </c>
      <c r="IQ69" s="163">
        <v>0</v>
      </c>
      <c r="IR69" s="163">
        <v>0</v>
      </c>
      <c r="IS69" s="163">
        <v>177.53786612100001</v>
      </c>
      <c r="IT69" s="158">
        <v>0</v>
      </c>
      <c r="IU69" s="158">
        <v>0</v>
      </c>
      <c r="IV69" s="158">
        <v>0</v>
      </c>
      <c r="IW69" s="158">
        <v>0</v>
      </c>
      <c r="IX69" s="158">
        <v>0</v>
      </c>
      <c r="IY69" s="158">
        <v>0</v>
      </c>
      <c r="IZ69" s="158"/>
      <c r="JA69" s="158"/>
      <c r="JB69" s="158"/>
      <c r="JC69" s="158"/>
      <c r="JD69" s="158"/>
      <c r="JE69" s="158"/>
    </row>
    <row r="70" spans="1:265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63"/>
      <c r="HK70" s="163"/>
      <c r="HL70" s="163"/>
      <c r="HM70" s="163"/>
      <c r="HN70" s="163"/>
      <c r="HO70" s="163"/>
      <c r="HP70" s="163"/>
      <c r="HQ70" s="163"/>
      <c r="HR70" s="163"/>
      <c r="HS70" s="163"/>
      <c r="HT70" s="163"/>
      <c r="HU70" s="163"/>
      <c r="HV70" s="163"/>
      <c r="HW70" s="163"/>
      <c r="HX70" s="163"/>
      <c r="HY70" s="163"/>
      <c r="HZ70" s="163"/>
      <c r="IA70" s="163"/>
      <c r="IB70" s="163"/>
      <c r="IC70" s="163"/>
      <c r="ID70" s="163"/>
      <c r="IE70" s="163"/>
      <c r="IF70" s="163"/>
      <c r="IG70" s="163"/>
      <c r="IH70" s="163"/>
      <c r="II70" s="163"/>
      <c r="IJ70" s="163"/>
      <c r="IK70" s="163"/>
      <c r="IL70" s="163"/>
      <c r="IM70" s="163"/>
      <c r="IN70" s="163"/>
      <c r="IO70" s="163"/>
      <c r="IP70" s="163"/>
      <c r="IQ70" s="163"/>
      <c r="IR70" s="163"/>
      <c r="IS70" s="163"/>
      <c r="IT70" s="158"/>
      <c r="IU70" s="158"/>
      <c r="IV70" s="158"/>
      <c r="IW70" s="158"/>
      <c r="IX70" s="158"/>
      <c r="IY70" s="158"/>
      <c r="IZ70" s="158"/>
      <c r="JA70" s="158"/>
      <c r="JB70" s="158"/>
      <c r="JC70" s="158"/>
      <c r="JD70" s="158"/>
      <c r="JE70" s="158"/>
    </row>
    <row r="71" spans="1:265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8">
        <v>122.85454824699991</v>
      </c>
      <c r="GY71" s="158">
        <v>93.400280959000611</v>
      </c>
      <c r="GZ71" s="158">
        <v>-496.41882633700016</v>
      </c>
      <c r="HA71" s="158">
        <v>-1734.4812734090006</v>
      </c>
      <c r="HB71" s="158">
        <v>-664.55776934599999</v>
      </c>
      <c r="HC71" s="158">
        <v>-214.7344359119993</v>
      </c>
      <c r="HD71" s="158">
        <v>-281.75379703399994</v>
      </c>
      <c r="HE71" s="158">
        <v>-274.96643460799942</v>
      </c>
      <c r="HF71" s="158">
        <v>-491.07974826899999</v>
      </c>
      <c r="HG71" s="158">
        <v>-319.18911852000019</v>
      </c>
      <c r="HH71" s="158">
        <v>48.042428829999153</v>
      </c>
      <c r="HI71" s="158">
        <v>-1803.465695396002</v>
      </c>
      <c r="HJ71" s="163">
        <v>848.96992785400016</v>
      </c>
      <c r="HK71" s="163">
        <v>12.137308710000525</v>
      </c>
      <c r="HL71" s="163">
        <v>-549.28236193999965</v>
      </c>
      <c r="HM71" s="163">
        <v>91.251280878000216</v>
      </c>
      <c r="HN71" s="163">
        <v>296.9289315240012</v>
      </c>
      <c r="HO71" s="163">
        <v>159.03790858000002</v>
      </c>
      <c r="HP71" s="163">
        <v>85.394233523999901</v>
      </c>
      <c r="HQ71" s="163">
        <v>-377.82721408399993</v>
      </c>
      <c r="HR71" s="163">
        <v>-61.838962732000709</v>
      </c>
      <c r="HS71" s="163">
        <v>-238.44118697400017</v>
      </c>
      <c r="HT71" s="163">
        <v>137.45154410699979</v>
      </c>
      <c r="HU71" s="163">
        <v>-2353.1505870380001</v>
      </c>
      <c r="HV71" s="163">
        <v>487.35626008700001</v>
      </c>
      <c r="HW71" s="163">
        <v>110.58905746000028</v>
      </c>
      <c r="HX71" s="163">
        <v>-641.1399070489997</v>
      </c>
      <c r="HY71" s="163">
        <v>758.62583480500007</v>
      </c>
      <c r="HZ71" s="163">
        <v>1042.5764552249993</v>
      </c>
      <c r="IA71" s="163">
        <v>27.670754383999338</v>
      </c>
      <c r="IB71" s="163">
        <v>360.52305825899884</v>
      </c>
      <c r="IC71" s="163">
        <v>-157.20767317000036</v>
      </c>
      <c r="ID71" s="163">
        <v>162.64793679800005</v>
      </c>
      <c r="IE71" s="163">
        <v>-431.02765843399993</v>
      </c>
      <c r="IF71" s="163">
        <v>140.7586171920002</v>
      </c>
      <c r="IG71" s="163">
        <v>-2075.9568085220017</v>
      </c>
      <c r="IH71" s="163">
        <v>60.089517969000553</v>
      </c>
      <c r="II71" s="163">
        <v>-493.7975441399999</v>
      </c>
      <c r="IJ71" s="163">
        <v>-670.20636770200008</v>
      </c>
      <c r="IK71" s="163">
        <v>-129.17630966800016</v>
      </c>
      <c r="IL71" s="163">
        <v>515.85544108499926</v>
      </c>
      <c r="IM71" s="163">
        <v>288.83818403000078</v>
      </c>
      <c r="IN71" s="163">
        <v>394.92014657399977</v>
      </c>
      <c r="IO71" s="163">
        <v>-143.69332220600018</v>
      </c>
      <c r="IP71" s="163">
        <v>-228.85756748999938</v>
      </c>
      <c r="IQ71" s="163">
        <v>-334.17170214900034</v>
      </c>
      <c r="IR71" s="163">
        <v>127.28688409400002</v>
      </c>
      <c r="IS71" s="163">
        <v>-3950.7019679220002</v>
      </c>
      <c r="IT71" s="158">
        <v>1002.3856376040003</v>
      </c>
      <c r="IU71" s="158">
        <v>-591.62787570999944</v>
      </c>
      <c r="IV71" s="158">
        <v>-1699.7818783279995</v>
      </c>
      <c r="IW71" s="158">
        <v>1123.5998421269996</v>
      </c>
      <c r="IX71" s="158">
        <v>1144.9855842650004</v>
      </c>
      <c r="IY71" s="158">
        <v>398.7548827250007</v>
      </c>
      <c r="IZ71" s="158"/>
      <c r="JA71" s="158"/>
      <c r="JB71" s="158"/>
      <c r="JC71" s="158"/>
      <c r="JD71" s="158"/>
      <c r="JE71" s="158"/>
    </row>
    <row r="72" spans="1:265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8"/>
      <c r="GY72" s="158"/>
      <c r="GZ72" s="158"/>
      <c r="HA72" s="158"/>
      <c r="HB72" s="158"/>
      <c r="HC72" s="158"/>
      <c r="HD72" s="158"/>
      <c r="HE72" s="158"/>
      <c r="HF72" s="158"/>
      <c r="HG72" s="158"/>
      <c r="HH72" s="158"/>
      <c r="HI72" s="158"/>
      <c r="HJ72" s="163"/>
      <c r="HK72" s="163"/>
      <c r="HL72" s="163"/>
      <c r="HM72" s="163"/>
      <c r="HN72" s="163"/>
      <c r="HO72" s="163"/>
      <c r="HP72" s="163"/>
      <c r="HQ72" s="163"/>
      <c r="HR72" s="163"/>
      <c r="HS72" s="163"/>
      <c r="HT72" s="163"/>
      <c r="HU72" s="163"/>
      <c r="HV72" s="163"/>
      <c r="HW72" s="163"/>
      <c r="HX72" s="163"/>
      <c r="HY72" s="163"/>
      <c r="HZ72" s="163"/>
      <c r="IA72" s="163"/>
      <c r="IB72" s="163"/>
      <c r="IC72" s="163"/>
      <c r="ID72" s="163"/>
      <c r="IE72" s="163"/>
      <c r="IF72" s="163"/>
      <c r="IG72" s="163"/>
      <c r="IH72" s="163"/>
      <c r="II72" s="163"/>
      <c r="IJ72" s="163"/>
      <c r="IK72" s="163"/>
      <c r="IL72" s="163"/>
      <c r="IM72" s="163"/>
      <c r="IN72" s="163"/>
      <c r="IO72" s="163"/>
      <c r="IP72" s="163"/>
      <c r="IQ72" s="163"/>
      <c r="IR72" s="163"/>
      <c r="IS72" s="163"/>
      <c r="IT72" s="158"/>
      <c r="IU72" s="158"/>
      <c r="IV72" s="158"/>
      <c r="IW72" s="158"/>
      <c r="IX72" s="158"/>
      <c r="IY72" s="158"/>
      <c r="IZ72" s="158"/>
      <c r="JA72" s="158"/>
      <c r="JB72" s="158"/>
      <c r="JC72" s="158"/>
      <c r="JD72" s="158"/>
      <c r="JE72" s="158"/>
    </row>
    <row r="73" spans="1:265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8"/>
      <c r="GY73" s="158"/>
      <c r="GZ73" s="158"/>
      <c r="HA73" s="158"/>
      <c r="HB73" s="158"/>
      <c r="HC73" s="158"/>
      <c r="HD73" s="158"/>
      <c r="HE73" s="158"/>
      <c r="HF73" s="158"/>
      <c r="HG73" s="158"/>
      <c r="HH73" s="158"/>
      <c r="HI73" s="158"/>
      <c r="HJ73" s="163"/>
      <c r="HK73" s="163"/>
      <c r="HL73" s="163"/>
      <c r="HM73" s="163"/>
      <c r="HN73" s="163"/>
      <c r="HO73" s="163"/>
      <c r="HP73" s="163"/>
      <c r="HQ73" s="163"/>
      <c r="HR73" s="163"/>
      <c r="HS73" s="163"/>
      <c r="HT73" s="163"/>
      <c r="HU73" s="163"/>
      <c r="HV73" s="163"/>
      <c r="HW73" s="163"/>
      <c r="HX73" s="163"/>
      <c r="HY73" s="163"/>
      <c r="HZ73" s="163"/>
      <c r="IA73" s="163"/>
      <c r="IB73" s="163"/>
      <c r="IC73" s="163"/>
      <c r="ID73" s="163"/>
      <c r="IE73" s="163"/>
      <c r="IF73" s="163"/>
      <c r="IG73" s="163"/>
      <c r="IH73" s="163"/>
      <c r="II73" s="163"/>
      <c r="IJ73" s="163"/>
      <c r="IK73" s="163"/>
      <c r="IL73" s="163"/>
      <c r="IM73" s="163"/>
      <c r="IN73" s="163"/>
      <c r="IO73" s="163"/>
      <c r="IP73" s="163"/>
      <c r="IQ73" s="163"/>
      <c r="IR73" s="163"/>
      <c r="IS73" s="163"/>
      <c r="IT73" s="158"/>
      <c r="IU73" s="158"/>
      <c r="IV73" s="158"/>
      <c r="IW73" s="158"/>
      <c r="IX73" s="158"/>
      <c r="IY73" s="158"/>
      <c r="IZ73" s="158"/>
      <c r="JA73" s="158"/>
      <c r="JB73" s="158"/>
      <c r="JC73" s="158"/>
      <c r="JD73" s="158"/>
      <c r="JE73" s="158"/>
    </row>
    <row r="74" spans="1:265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8">
        <v>192.15273772799995</v>
      </c>
      <c r="GY74" s="158">
        <v>329.84726874999996</v>
      </c>
      <c r="GZ74" s="158">
        <v>1087.0036912142689</v>
      </c>
      <c r="HA74" s="158">
        <v>625.24383709500023</v>
      </c>
      <c r="HB74" s="158">
        <v>533.10587041300005</v>
      </c>
      <c r="HC74" s="158">
        <v>634.01283350099993</v>
      </c>
      <c r="HD74" s="158">
        <v>715.00596093059812</v>
      </c>
      <c r="HE74" s="158">
        <v>474.89873150799997</v>
      </c>
      <c r="HF74" s="158">
        <v>612.57603950600014</v>
      </c>
      <c r="HG74" s="158">
        <v>656.4707370399999</v>
      </c>
      <c r="HH74" s="158">
        <v>543.43496989499988</v>
      </c>
      <c r="HI74" s="158">
        <v>2309.1323341470002</v>
      </c>
      <c r="HJ74" s="163">
        <v>351.200546342</v>
      </c>
      <c r="HK74" s="163">
        <v>256.878163347</v>
      </c>
      <c r="HL74" s="163">
        <v>549.36670378999997</v>
      </c>
      <c r="HM74" s="163">
        <v>572.115925404</v>
      </c>
      <c r="HN74" s="163">
        <v>447.30158323800003</v>
      </c>
      <c r="HO74" s="163">
        <v>602.67154546399979</v>
      </c>
      <c r="HP74" s="163">
        <v>670.32467355199992</v>
      </c>
      <c r="HQ74" s="163">
        <v>514.17291009999997</v>
      </c>
      <c r="HR74" s="163">
        <v>782.87648019799997</v>
      </c>
      <c r="HS74" s="163">
        <v>798.04740953099986</v>
      </c>
      <c r="HT74" s="163">
        <v>484.37519161999995</v>
      </c>
      <c r="HU74" s="163">
        <v>1847.869838826</v>
      </c>
      <c r="HV74" s="163">
        <v>150.41103527000001</v>
      </c>
      <c r="HW74" s="163">
        <v>704.32763323999984</v>
      </c>
      <c r="HX74" s="163">
        <v>782.70984796899972</v>
      </c>
      <c r="HY74" s="163">
        <v>635.54538233499989</v>
      </c>
      <c r="HZ74" s="163">
        <v>446.16607789999995</v>
      </c>
      <c r="IA74" s="163">
        <v>745.59017486897312</v>
      </c>
      <c r="IB74" s="163">
        <v>606.82756364900001</v>
      </c>
      <c r="IC74" s="163">
        <v>620.548820933</v>
      </c>
      <c r="ID74" s="163">
        <v>653.03030324600002</v>
      </c>
      <c r="IE74" s="163">
        <v>1056.3443942690001</v>
      </c>
      <c r="IF74" s="163">
        <v>730.54544868900007</v>
      </c>
      <c r="IG74" s="163">
        <v>1247.3256469080002</v>
      </c>
      <c r="IH74" s="163">
        <v>360.286152238</v>
      </c>
      <c r="II74" s="163">
        <v>535.47513248199994</v>
      </c>
      <c r="IJ74" s="163">
        <v>615.89220963100001</v>
      </c>
      <c r="IK74" s="163">
        <v>886.91010285099992</v>
      </c>
      <c r="IL74" s="163">
        <v>363.67095662999998</v>
      </c>
      <c r="IM74" s="163">
        <v>332.22961023699997</v>
      </c>
      <c r="IN74" s="163">
        <v>602.87989839299996</v>
      </c>
      <c r="IO74" s="163">
        <v>349.55572974400008</v>
      </c>
      <c r="IP74" s="163">
        <v>264.53358075799997</v>
      </c>
      <c r="IQ74" s="163">
        <v>658.11103892300002</v>
      </c>
      <c r="IR74" s="163">
        <v>928.61867993700002</v>
      </c>
      <c r="IS74" s="163">
        <v>2366.272428498</v>
      </c>
      <c r="IT74" s="158">
        <v>37.041825209999999</v>
      </c>
      <c r="IU74" s="158">
        <v>184.82380115500004</v>
      </c>
      <c r="IV74" s="158">
        <v>468.93283557800009</v>
      </c>
      <c r="IW74" s="158">
        <v>612.93987192400004</v>
      </c>
      <c r="IX74" s="158">
        <v>508.08560216199999</v>
      </c>
      <c r="IY74" s="158">
        <v>478.72999795999993</v>
      </c>
      <c r="IZ74" s="158"/>
      <c r="JA74" s="158"/>
      <c r="JB74" s="158"/>
      <c r="JC74" s="158"/>
      <c r="JD74" s="158"/>
      <c r="JE74" s="158"/>
    </row>
    <row r="75" spans="1:265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8">
        <v>184.45806172799996</v>
      </c>
      <c r="GY75" s="158">
        <v>323.66625989699997</v>
      </c>
      <c r="GZ75" s="158">
        <v>745.78827330299987</v>
      </c>
      <c r="HA75" s="158">
        <v>616.5801459180002</v>
      </c>
      <c r="HB75" s="158">
        <v>531.32989416200007</v>
      </c>
      <c r="HC75" s="158">
        <v>628.71745793999992</v>
      </c>
      <c r="HD75" s="158">
        <v>411.97029782300007</v>
      </c>
      <c r="HE75" s="158">
        <v>472.35451294299997</v>
      </c>
      <c r="HF75" s="158">
        <v>489.86777134100009</v>
      </c>
      <c r="HG75" s="158">
        <v>647.77833204499996</v>
      </c>
      <c r="HH75" s="158">
        <v>531.89577888399992</v>
      </c>
      <c r="HI75" s="158">
        <v>2249.6624149620002</v>
      </c>
      <c r="HJ75" s="163">
        <v>56.722097298999984</v>
      </c>
      <c r="HK75" s="163">
        <v>256.12129134700001</v>
      </c>
      <c r="HL75" s="163">
        <v>446.67393295800002</v>
      </c>
      <c r="HM75" s="163">
        <v>561.97159128399994</v>
      </c>
      <c r="HN75" s="163">
        <v>446.34024823800002</v>
      </c>
      <c r="HO75" s="163">
        <v>477.93062447399984</v>
      </c>
      <c r="HP75" s="163">
        <v>513.66646919300001</v>
      </c>
      <c r="HQ75" s="163">
        <v>512.26262429299993</v>
      </c>
      <c r="HR75" s="163">
        <v>659.71209988299995</v>
      </c>
      <c r="HS75" s="163">
        <v>660.28680381399988</v>
      </c>
      <c r="HT75" s="163">
        <v>482.92633577599997</v>
      </c>
      <c r="HU75" s="163">
        <v>1715.978650219</v>
      </c>
      <c r="HV75" s="163">
        <v>148.23167074600002</v>
      </c>
      <c r="HW75" s="163">
        <v>566.42913321299989</v>
      </c>
      <c r="HX75" s="163">
        <v>485.77311215999976</v>
      </c>
      <c r="HY75" s="163">
        <v>626.19290550199992</v>
      </c>
      <c r="HZ75" s="163">
        <v>435.90611576099997</v>
      </c>
      <c r="IA75" s="163">
        <v>549.22808893900014</v>
      </c>
      <c r="IB75" s="163">
        <v>599.64698422399999</v>
      </c>
      <c r="IC75" s="163">
        <v>618.97392008700001</v>
      </c>
      <c r="ID75" s="163">
        <v>648.02599124599999</v>
      </c>
      <c r="IE75" s="163">
        <v>1008.8468665370001</v>
      </c>
      <c r="IF75" s="163">
        <v>606.27433354000004</v>
      </c>
      <c r="IG75" s="163">
        <v>1239.5135494280003</v>
      </c>
      <c r="IH75" s="163">
        <v>308.62149716700003</v>
      </c>
      <c r="II75" s="163">
        <v>527.13948275999996</v>
      </c>
      <c r="IJ75" s="163">
        <v>474.64080677700008</v>
      </c>
      <c r="IK75" s="163">
        <v>860.44673445399997</v>
      </c>
      <c r="IL75" s="163">
        <v>347.91515812999995</v>
      </c>
      <c r="IM75" s="163">
        <v>326.91210064699999</v>
      </c>
      <c r="IN75" s="163">
        <v>592.40043401200001</v>
      </c>
      <c r="IO75" s="163">
        <v>288.8359776530001</v>
      </c>
      <c r="IP75" s="163">
        <v>261.40965575799999</v>
      </c>
      <c r="IQ75" s="163">
        <v>596.22092383000006</v>
      </c>
      <c r="IR75" s="163">
        <v>883.52175959600004</v>
      </c>
      <c r="IS75" s="163">
        <v>2250.0884096539999</v>
      </c>
      <c r="IT75" s="158">
        <v>33.694866810000001</v>
      </c>
      <c r="IU75" s="158">
        <v>111.44811590300004</v>
      </c>
      <c r="IV75" s="158">
        <v>464.98149370800007</v>
      </c>
      <c r="IW75" s="158">
        <v>604.62276099900009</v>
      </c>
      <c r="IX75" s="158">
        <v>499.62814789699996</v>
      </c>
      <c r="IY75" s="158">
        <v>473.88904741099992</v>
      </c>
      <c r="IZ75" s="158"/>
      <c r="JA75" s="158"/>
      <c r="JB75" s="158"/>
      <c r="JC75" s="158"/>
      <c r="JD75" s="158"/>
      <c r="JE75" s="158"/>
    </row>
    <row r="76" spans="1:265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8">
        <v>7.6946760000000003</v>
      </c>
      <c r="GY76" s="158">
        <v>6.1810088530000007</v>
      </c>
      <c r="GZ76" s="158">
        <v>1.2058228309999999</v>
      </c>
      <c r="HA76" s="158">
        <v>8.6636911770000005</v>
      </c>
      <c r="HB76" s="158">
        <v>1.7759762510000001</v>
      </c>
      <c r="HC76" s="158">
        <v>5.2953755610000002</v>
      </c>
      <c r="HD76" s="158">
        <v>0.60692312700000006</v>
      </c>
      <c r="HE76" s="158">
        <v>2.544218565</v>
      </c>
      <c r="HF76" s="158">
        <v>2.979952634</v>
      </c>
      <c r="HG76" s="158">
        <v>8.6924049949999986</v>
      </c>
      <c r="HH76" s="158">
        <v>11.539191011000002</v>
      </c>
      <c r="HI76" s="158">
        <v>6.7265083969999999</v>
      </c>
      <c r="HJ76" s="163">
        <v>4.3542000000000004E-2</v>
      </c>
      <c r="HK76" s="163">
        <v>0.7568720000000001</v>
      </c>
      <c r="HL76" s="163">
        <v>0.46079100000000001</v>
      </c>
      <c r="HM76" s="163">
        <v>10.144334120000002</v>
      </c>
      <c r="HN76" s="163">
        <v>0.96133499999999994</v>
      </c>
      <c r="HO76" s="163">
        <v>2.3693932499999999</v>
      </c>
      <c r="HP76" s="163">
        <v>3.2376322160000002</v>
      </c>
      <c r="HQ76" s="163">
        <v>1.9102858070000002</v>
      </c>
      <c r="HR76" s="163">
        <v>1.5840022660000002</v>
      </c>
      <c r="HS76" s="163">
        <v>0.49872349999999999</v>
      </c>
      <c r="HT76" s="163">
        <v>1.4488558439999999</v>
      </c>
      <c r="HU76" s="163">
        <v>9.4411769999999997</v>
      </c>
      <c r="HV76" s="163">
        <v>2.1793645239999999</v>
      </c>
      <c r="HW76" s="163">
        <v>0.22769010000000001</v>
      </c>
      <c r="HX76" s="163">
        <v>2.4427370179999999</v>
      </c>
      <c r="HY76" s="163">
        <v>9.3524768330000008</v>
      </c>
      <c r="HZ76" s="163">
        <v>10.259962139000001</v>
      </c>
      <c r="IA76" s="163">
        <v>3.4304171329999997</v>
      </c>
      <c r="IB76" s="163">
        <v>7.1805794249999995</v>
      </c>
      <c r="IC76" s="163">
        <v>1.574900846</v>
      </c>
      <c r="ID76" s="163">
        <v>5.0043119999999996</v>
      </c>
      <c r="IE76" s="163">
        <v>1.1074111499999999</v>
      </c>
      <c r="IF76" s="163">
        <v>2.6037714999999997</v>
      </c>
      <c r="IG76" s="163">
        <v>7.8120974799999994</v>
      </c>
      <c r="IH76" s="163">
        <v>0</v>
      </c>
      <c r="II76" s="163">
        <v>8.3356497219999994</v>
      </c>
      <c r="IJ76" s="163">
        <v>2.422942682</v>
      </c>
      <c r="IK76" s="163">
        <v>2.5699564700000002</v>
      </c>
      <c r="IL76" s="163">
        <v>15.755798500000001</v>
      </c>
      <c r="IM76" s="163">
        <v>5.3175095899999993</v>
      </c>
      <c r="IN76" s="163">
        <v>10.479464381000001</v>
      </c>
      <c r="IO76" s="163">
        <v>7.5623311209999997</v>
      </c>
      <c r="IP76" s="163">
        <v>3.1239250000000003</v>
      </c>
      <c r="IQ76" s="163">
        <v>5.5131234809999992</v>
      </c>
      <c r="IR76" s="163">
        <v>5.7114250000000002</v>
      </c>
      <c r="IS76" s="163">
        <v>6.603900361</v>
      </c>
      <c r="IT76" s="158">
        <v>3.3469584000000001</v>
      </c>
      <c r="IU76" s="158">
        <v>8.8194265639999987</v>
      </c>
      <c r="IV76" s="158">
        <v>3.9513418699999998</v>
      </c>
      <c r="IW76" s="158">
        <v>8.3171109249999997</v>
      </c>
      <c r="IX76" s="158">
        <v>8.4574542649999991</v>
      </c>
      <c r="IY76" s="158">
        <v>4.8409505489999995</v>
      </c>
      <c r="IZ76" s="158"/>
      <c r="JA76" s="158"/>
      <c r="JB76" s="158"/>
      <c r="JC76" s="158"/>
      <c r="JD76" s="158"/>
      <c r="JE76" s="158"/>
    </row>
    <row r="77" spans="1:265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8">
        <v>0</v>
      </c>
      <c r="GY77" s="158">
        <v>0</v>
      </c>
      <c r="GZ77" s="158">
        <v>340.00959508026898</v>
      </c>
      <c r="HA77" s="158">
        <v>0</v>
      </c>
      <c r="HB77" s="158">
        <v>0</v>
      </c>
      <c r="HC77" s="158">
        <v>0</v>
      </c>
      <c r="HD77" s="158">
        <v>302.42873998059798</v>
      </c>
      <c r="HE77" s="158">
        <v>0</v>
      </c>
      <c r="HF77" s="158">
        <v>119.72831553100001</v>
      </c>
      <c r="HG77" s="158">
        <v>0</v>
      </c>
      <c r="HH77" s="158">
        <v>0</v>
      </c>
      <c r="HI77" s="158">
        <v>52.743410787999998</v>
      </c>
      <c r="HJ77" s="163">
        <v>294.43490704300001</v>
      </c>
      <c r="HK77" s="163">
        <v>0</v>
      </c>
      <c r="HL77" s="163">
        <v>102.23197983199999</v>
      </c>
      <c r="HM77" s="163">
        <v>0</v>
      </c>
      <c r="HN77" s="163">
        <v>0</v>
      </c>
      <c r="HO77" s="163">
        <v>122.37152774</v>
      </c>
      <c r="HP77" s="163">
        <v>153.42057214299999</v>
      </c>
      <c r="HQ77" s="163">
        <v>0</v>
      </c>
      <c r="HR77" s="163">
        <v>121.580378049</v>
      </c>
      <c r="HS77" s="163">
        <v>137.26188221699999</v>
      </c>
      <c r="HT77" s="163">
        <v>0</v>
      </c>
      <c r="HU77" s="163">
        <v>122.45001160699999</v>
      </c>
      <c r="HV77" s="163">
        <v>0</v>
      </c>
      <c r="HW77" s="163">
        <v>137.67080992699999</v>
      </c>
      <c r="HX77" s="163">
        <v>294.49399879099997</v>
      </c>
      <c r="HY77" s="163">
        <v>0</v>
      </c>
      <c r="HZ77" s="163">
        <v>0</v>
      </c>
      <c r="IA77" s="163">
        <v>192.93166879697301</v>
      </c>
      <c r="IB77" s="163">
        <v>0</v>
      </c>
      <c r="IC77" s="163">
        <v>0</v>
      </c>
      <c r="ID77" s="163">
        <v>0</v>
      </c>
      <c r="IE77" s="163">
        <v>46.390116582000005</v>
      </c>
      <c r="IF77" s="163">
        <v>121.667343649</v>
      </c>
      <c r="IG77" s="163">
        <v>0</v>
      </c>
      <c r="IH77" s="163">
        <v>51.664655070999999</v>
      </c>
      <c r="II77" s="163">
        <v>0</v>
      </c>
      <c r="IJ77" s="163">
        <v>138.82846017199998</v>
      </c>
      <c r="IK77" s="163">
        <v>23.893411927000002</v>
      </c>
      <c r="IL77" s="163">
        <v>0</v>
      </c>
      <c r="IM77" s="163">
        <v>0</v>
      </c>
      <c r="IN77" s="163">
        <v>0</v>
      </c>
      <c r="IO77" s="163">
        <v>53.157420969999997</v>
      </c>
      <c r="IP77" s="163">
        <v>0</v>
      </c>
      <c r="IQ77" s="163">
        <v>56.376991611999998</v>
      </c>
      <c r="IR77" s="163">
        <v>39.385495341000002</v>
      </c>
      <c r="IS77" s="163">
        <v>109.58011848299999</v>
      </c>
      <c r="IT77" s="158">
        <v>0</v>
      </c>
      <c r="IU77" s="158">
        <v>64.556258688</v>
      </c>
      <c r="IV77" s="158">
        <v>0</v>
      </c>
      <c r="IW77" s="158">
        <v>0</v>
      </c>
      <c r="IX77" s="158">
        <v>0</v>
      </c>
      <c r="IY77" s="158">
        <v>0</v>
      </c>
      <c r="IZ77" s="158"/>
      <c r="JA77" s="158"/>
      <c r="JB77" s="158"/>
      <c r="JC77" s="158"/>
      <c r="JD77" s="158"/>
      <c r="JE77" s="158"/>
    </row>
    <row r="78" spans="1:265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2">
        <v>-69.298189481000037</v>
      </c>
      <c r="GY78" s="162">
        <v>-236.44698779099934</v>
      </c>
      <c r="GZ78" s="162">
        <v>-1583.422517551269</v>
      </c>
      <c r="HA78" s="162">
        <v>-2359.7251105040009</v>
      </c>
      <c r="HB78" s="162">
        <v>-1197.663639759</v>
      </c>
      <c r="HC78" s="162">
        <v>-848.74726941299923</v>
      </c>
      <c r="HD78" s="162">
        <v>-996.75975796459807</v>
      </c>
      <c r="HE78" s="162">
        <v>-749.86516611599939</v>
      </c>
      <c r="HF78" s="162">
        <v>-1103.6557877750001</v>
      </c>
      <c r="HG78" s="162">
        <v>-975.6598555600001</v>
      </c>
      <c r="HH78" s="162">
        <v>-495.39254106500073</v>
      </c>
      <c r="HI78" s="162">
        <v>-4112.5980295430018</v>
      </c>
      <c r="HJ78" s="167">
        <v>497.76938151200017</v>
      </c>
      <c r="HK78" s="167">
        <v>-244.74085463699947</v>
      </c>
      <c r="HL78" s="167">
        <v>-1098.6490657299996</v>
      </c>
      <c r="HM78" s="167">
        <v>-480.86464452599978</v>
      </c>
      <c r="HN78" s="167">
        <v>-150.37265171399883</v>
      </c>
      <c r="HO78" s="167">
        <v>-443.63363688399977</v>
      </c>
      <c r="HP78" s="167">
        <v>-584.93044002800002</v>
      </c>
      <c r="HQ78" s="167">
        <v>-892.0001241839999</v>
      </c>
      <c r="HR78" s="167">
        <v>-844.71544293000068</v>
      </c>
      <c r="HS78" s="167">
        <v>-1036.488596505</v>
      </c>
      <c r="HT78" s="167">
        <v>-346.92364751300016</v>
      </c>
      <c r="HU78" s="167">
        <v>-4201.0204258640006</v>
      </c>
      <c r="HV78" s="167">
        <v>336.945224817</v>
      </c>
      <c r="HW78" s="167">
        <v>-593.73857577999956</v>
      </c>
      <c r="HX78" s="167">
        <v>-1423.8497550179995</v>
      </c>
      <c r="HY78" s="167">
        <v>123.08045247000018</v>
      </c>
      <c r="HZ78" s="167">
        <v>596.41037732499944</v>
      </c>
      <c r="IA78" s="167">
        <v>-717.91942048497378</v>
      </c>
      <c r="IB78" s="167">
        <v>-246.30450539000117</v>
      </c>
      <c r="IC78" s="167">
        <v>-777.75649410300036</v>
      </c>
      <c r="ID78" s="167">
        <v>-490.38236644799997</v>
      </c>
      <c r="IE78" s="167">
        <v>-1487.372052703</v>
      </c>
      <c r="IF78" s="167">
        <v>-589.78683149699987</v>
      </c>
      <c r="IG78" s="167">
        <v>-3323.2824554300018</v>
      </c>
      <c r="IH78" s="167">
        <v>-300.19663426899945</v>
      </c>
      <c r="II78" s="167">
        <v>-1029.2726766219998</v>
      </c>
      <c r="IJ78" s="167">
        <v>-1286.0985773330001</v>
      </c>
      <c r="IK78" s="167">
        <v>-1016.0864125190001</v>
      </c>
      <c r="IL78" s="167">
        <v>152.18448445499928</v>
      </c>
      <c r="IM78" s="167">
        <v>-43.391426206999199</v>
      </c>
      <c r="IN78" s="167">
        <v>-207.95975181900019</v>
      </c>
      <c r="IO78" s="167">
        <v>-493.24905195000025</v>
      </c>
      <c r="IP78" s="167">
        <v>-493.39114824799935</v>
      </c>
      <c r="IQ78" s="167">
        <v>-992.28274107200036</v>
      </c>
      <c r="IR78" s="167">
        <v>-801.33179584300001</v>
      </c>
      <c r="IS78" s="167">
        <v>-6316.9743964200006</v>
      </c>
      <c r="IT78" s="162">
        <v>965.34381239400034</v>
      </c>
      <c r="IU78" s="162">
        <v>-776.45167686499951</v>
      </c>
      <c r="IV78" s="162">
        <v>-2168.7147139059998</v>
      </c>
      <c r="IW78" s="162">
        <v>510.6599702029996</v>
      </c>
      <c r="IX78" s="162">
        <v>636.89998210300041</v>
      </c>
      <c r="IY78" s="162">
        <v>-79.975115234999237</v>
      </c>
      <c r="IZ78" s="162"/>
      <c r="JA78" s="162"/>
      <c r="JB78" s="162"/>
      <c r="JC78" s="162"/>
      <c r="JD78" s="162"/>
      <c r="JE78" s="162"/>
    </row>
    <row r="79" spans="1:265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63"/>
      <c r="HK79" s="163"/>
      <c r="HL79" s="163"/>
      <c r="HM79" s="163"/>
      <c r="HN79" s="163"/>
      <c r="HO79" s="163"/>
      <c r="HP79" s="163"/>
      <c r="HQ79" s="163"/>
      <c r="HR79" s="163"/>
      <c r="HS79" s="163"/>
      <c r="HT79" s="163"/>
      <c r="HU79" s="163"/>
      <c r="HV79" s="163"/>
      <c r="HW79" s="163"/>
      <c r="HX79" s="163"/>
      <c r="HY79" s="163"/>
      <c r="HZ79" s="163"/>
      <c r="IA79" s="163"/>
      <c r="IB79" s="163"/>
      <c r="IC79" s="163"/>
      <c r="ID79" s="163"/>
      <c r="IE79" s="163"/>
      <c r="IF79" s="163"/>
      <c r="IG79" s="163"/>
      <c r="IH79" s="163"/>
      <c r="II79" s="163"/>
      <c r="IJ79" s="163"/>
      <c r="IK79" s="163"/>
      <c r="IL79" s="163"/>
      <c r="IM79" s="163"/>
      <c r="IN79" s="163"/>
      <c r="IO79" s="163"/>
      <c r="IP79" s="163"/>
      <c r="IQ79" s="163"/>
      <c r="IR79" s="163"/>
      <c r="IS79" s="163"/>
      <c r="IT79" s="158"/>
      <c r="IU79" s="158"/>
      <c r="IV79" s="158"/>
      <c r="IW79" s="158"/>
      <c r="IX79" s="158"/>
      <c r="IY79" s="158"/>
      <c r="IZ79" s="158"/>
      <c r="JA79" s="158"/>
      <c r="JB79" s="158"/>
      <c r="JC79" s="158"/>
      <c r="JD79" s="158"/>
      <c r="JE79" s="158"/>
    </row>
    <row r="80" spans="1:265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8"/>
      <c r="GY80" s="158"/>
      <c r="GZ80" s="158"/>
      <c r="HA80" s="158"/>
      <c r="HB80" s="158"/>
      <c r="HC80" s="158"/>
      <c r="HD80" s="158"/>
      <c r="HE80" s="158"/>
      <c r="HF80" s="158"/>
      <c r="HG80" s="158"/>
      <c r="HH80" s="158"/>
      <c r="HI80" s="158"/>
      <c r="HJ80" s="163"/>
      <c r="HK80" s="163"/>
      <c r="HL80" s="163"/>
      <c r="HM80" s="163"/>
      <c r="HN80" s="163"/>
      <c r="HO80" s="163"/>
      <c r="HP80" s="163"/>
      <c r="HQ80" s="163"/>
      <c r="HR80" s="163"/>
      <c r="HS80" s="163"/>
      <c r="HT80" s="163"/>
      <c r="HU80" s="163"/>
      <c r="HV80" s="163"/>
      <c r="HW80" s="163"/>
      <c r="HX80" s="163"/>
      <c r="HY80" s="163"/>
      <c r="HZ80" s="163"/>
      <c r="IA80" s="163"/>
      <c r="IB80" s="163"/>
      <c r="IC80" s="163"/>
      <c r="ID80" s="163"/>
      <c r="IE80" s="163"/>
      <c r="IF80" s="163"/>
      <c r="IG80" s="163"/>
      <c r="IH80" s="163"/>
      <c r="II80" s="163"/>
      <c r="IJ80" s="163"/>
      <c r="IK80" s="163"/>
      <c r="IL80" s="163"/>
      <c r="IM80" s="163"/>
      <c r="IN80" s="163"/>
      <c r="IO80" s="163"/>
      <c r="IP80" s="163"/>
      <c r="IQ80" s="163"/>
      <c r="IR80" s="163"/>
      <c r="IS80" s="163"/>
      <c r="IT80" s="158"/>
      <c r="IU80" s="158"/>
      <c r="IV80" s="158"/>
      <c r="IW80" s="158"/>
      <c r="IX80" s="158"/>
      <c r="IY80" s="158"/>
      <c r="IZ80" s="158"/>
      <c r="JA80" s="158"/>
      <c r="JB80" s="158"/>
      <c r="JC80" s="158"/>
      <c r="JD80" s="158"/>
      <c r="JE80" s="158"/>
    </row>
    <row r="81" spans="1:265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8"/>
      <c r="GY81" s="158"/>
      <c r="GZ81" s="158"/>
      <c r="HA81" s="158"/>
      <c r="HB81" s="158"/>
      <c r="HC81" s="158"/>
      <c r="HD81" s="158"/>
      <c r="HE81" s="158"/>
      <c r="HF81" s="158"/>
      <c r="HG81" s="158"/>
      <c r="HH81" s="158"/>
      <c r="HI81" s="158"/>
      <c r="HJ81" s="163"/>
      <c r="HK81" s="163"/>
      <c r="HL81" s="163"/>
      <c r="HM81" s="163"/>
      <c r="HN81" s="163"/>
      <c r="HO81" s="163"/>
      <c r="HP81" s="163"/>
      <c r="HQ81" s="163"/>
      <c r="HR81" s="163"/>
      <c r="HS81" s="163"/>
      <c r="HT81" s="163"/>
      <c r="HU81" s="163"/>
      <c r="HV81" s="163"/>
      <c r="HW81" s="163"/>
      <c r="HX81" s="163"/>
      <c r="HY81" s="163"/>
      <c r="HZ81" s="163"/>
      <c r="IA81" s="163"/>
      <c r="IB81" s="163"/>
      <c r="IC81" s="163"/>
      <c r="ID81" s="163"/>
      <c r="IE81" s="163"/>
      <c r="IF81" s="163"/>
      <c r="IG81" s="163"/>
      <c r="IH81" s="163"/>
      <c r="II81" s="163"/>
      <c r="IJ81" s="163"/>
      <c r="IK81" s="163"/>
      <c r="IL81" s="163"/>
      <c r="IM81" s="163"/>
      <c r="IN81" s="163"/>
      <c r="IO81" s="163"/>
      <c r="IP81" s="163"/>
      <c r="IQ81" s="163"/>
      <c r="IR81" s="163"/>
      <c r="IS81" s="163"/>
      <c r="IT81" s="158"/>
      <c r="IU81" s="158"/>
      <c r="IV81" s="158"/>
      <c r="IW81" s="158"/>
      <c r="IX81" s="158"/>
      <c r="IY81" s="158"/>
      <c r="IZ81" s="158"/>
      <c r="JA81" s="158"/>
      <c r="JB81" s="158"/>
      <c r="JC81" s="158"/>
      <c r="JD81" s="158"/>
      <c r="JE81" s="158"/>
    </row>
    <row r="82" spans="1:265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8">
        <v>3265.1092217005939</v>
      </c>
      <c r="GY82" s="158">
        <v>332.63781257375592</v>
      </c>
      <c r="GZ82" s="158">
        <v>2747.2876135053912</v>
      </c>
      <c r="HA82" s="158">
        <v>5780.6440161487126</v>
      </c>
      <c r="HB82" s="158">
        <v>-1472.5118649612907</v>
      </c>
      <c r="HC82" s="158">
        <v>-566.98698193820314</v>
      </c>
      <c r="HD82" s="158">
        <v>-1617.8525709465098</v>
      </c>
      <c r="HE82" s="158">
        <v>-1106.310041272943</v>
      </c>
      <c r="HF82" s="158">
        <v>-298.84944257130536</v>
      </c>
      <c r="HG82" s="158">
        <v>-281.7899586716909</v>
      </c>
      <c r="HH82" s="158">
        <v>-366.72505644377657</v>
      </c>
      <c r="HI82" s="158">
        <v>324.26417011684805</v>
      </c>
      <c r="HJ82" s="163">
        <v>3433.1500896124794</v>
      </c>
      <c r="HK82" s="163">
        <v>-449.99490536915198</v>
      </c>
      <c r="HL82" s="163">
        <v>-1337.6371232462775</v>
      </c>
      <c r="HM82" s="163">
        <v>624.69097851008917</v>
      </c>
      <c r="HN82" s="163">
        <v>62.865987360629966</v>
      </c>
      <c r="HO82" s="163">
        <v>203.75903081913569</v>
      </c>
      <c r="HP82" s="163">
        <v>186.12085610654944</v>
      </c>
      <c r="HQ82" s="163">
        <v>-901.72490927566446</v>
      </c>
      <c r="HR82" s="163">
        <v>-580.75825553873096</v>
      </c>
      <c r="HS82" s="163">
        <v>578.47406340663656</v>
      </c>
      <c r="HT82" s="163">
        <v>1547.1819274457814</v>
      </c>
      <c r="HU82" s="163">
        <v>-1896.4000410956496</v>
      </c>
      <c r="HV82" s="163">
        <v>1029.8677917933881</v>
      </c>
      <c r="HW82" s="163">
        <v>1248.8458354875102</v>
      </c>
      <c r="HX82" s="163">
        <v>-1076.5904365615702</v>
      </c>
      <c r="HY82" s="163">
        <v>184.8064157339748</v>
      </c>
      <c r="HZ82" s="163">
        <v>2073.3753530151839</v>
      </c>
      <c r="IA82" s="163">
        <v>-329.06301537710061</v>
      </c>
      <c r="IB82" s="163">
        <v>45.372041049668773</v>
      </c>
      <c r="IC82" s="163">
        <v>-418.26394490303596</v>
      </c>
      <c r="ID82" s="163">
        <v>1029.9176726785681</v>
      </c>
      <c r="IE82" s="163">
        <v>1238.8438406987202</v>
      </c>
      <c r="IF82" s="163">
        <v>-915.712402647369</v>
      </c>
      <c r="IG82" s="163">
        <v>-2408.9767489584569</v>
      </c>
      <c r="IH82" s="163">
        <v>47.742805617724223</v>
      </c>
      <c r="II82" s="163">
        <v>-575.5391866699033</v>
      </c>
      <c r="IJ82" s="163">
        <v>-783.67654629411527</v>
      </c>
      <c r="IK82" s="163">
        <v>158.89390416868912</v>
      </c>
      <c r="IL82" s="163">
        <v>-265.47025143900339</v>
      </c>
      <c r="IM82" s="163">
        <v>281.0712814522015</v>
      </c>
      <c r="IN82" s="163">
        <v>4197.4687696707442</v>
      </c>
      <c r="IO82" s="163">
        <v>-1231.0962531790208</v>
      </c>
      <c r="IP82" s="163">
        <v>489.15356658901783</v>
      </c>
      <c r="IQ82" s="163">
        <v>-405.71327093265296</v>
      </c>
      <c r="IR82" s="163">
        <v>-615.09613539183124</v>
      </c>
      <c r="IS82" s="163">
        <v>-1824.917376734724</v>
      </c>
      <c r="IT82" s="158">
        <v>-1021.9301791981368</v>
      </c>
      <c r="IU82" s="158">
        <v>6691.0526495389449</v>
      </c>
      <c r="IV82" s="158">
        <v>-1.1558573839999999</v>
      </c>
      <c r="IW82" s="158">
        <v>31.709224807000002</v>
      </c>
      <c r="IX82" s="158">
        <v>28.822257353000001</v>
      </c>
      <c r="IY82" s="158">
        <v>42.332901110000002</v>
      </c>
      <c r="IZ82" s="158"/>
      <c r="JA82" s="158"/>
      <c r="JB82" s="158"/>
      <c r="JC82" s="158"/>
      <c r="JD82" s="158"/>
      <c r="JE82" s="158"/>
    </row>
    <row r="83" spans="1:265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8">
        <v>3265.1092217005939</v>
      </c>
      <c r="GY83" s="158">
        <v>332.63781257375592</v>
      </c>
      <c r="GZ83" s="158">
        <v>2747.2876135053912</v>
      </c>
      <c r="HA83" s="158">
        <v>5780.6440161487126</v>
      </c>
      <c r="HB83" s="158">
        <v>-1472.5118649612907</v>
      </c>
      <c r="HC83" s="158">
        <v>-566.98698193820314</v>
      </c>
      <c r="HD83" s="158">
        <v>-1617.8525709465098</v>
      </c>
      <c r="HE83" s="158">
        <v>-1106.310041272943</v>
      </c>
      <c r="HF83" s="158">
        <v>-298.84944257130536</v>
      </c>
      <c r="HG83" s="158">
        <v>-281.7899586716909</v>
      </c>
      <c r="HH83" s="158">
        <v>-366.72505644377657</v>
      </c>
      <c r="HI83" s="158">
        <v>324.26417011684805</v>
      </c>
      <c r="HJ83" s="163">
        <v>3433.1500896124794</v>
      </c>
      <c r="HK83" s="163">
        <v>-449.99490536915198</v>
      </c>
      <c r="HL83" s="163">
        <v>-1337.6371232462775</v>
      </c>
      <c r="HM83" s="163">
        <v>624.69097851008917</v>
      </c>
      <c r="HN83" s="163">
        <v>62.865987360629966</v>
      </c>
      <c r="HO83" s="163">
        <v>203.75903081913569</v>
      </c>
      <c r="HP83" s="163">
        <v>186.12085610654944</v>
      </c>
      <c r="HQ83" s="163">
        <v>-901.72490927566446</v>
      </c>
      <c r="HR83" s="163">
        <v>-580.75825553873096</v>
      </c>
      <c r="HS83" s="163">
        <v>578.47406340663656</v>
      </c>
      <c r="HT83" s="163">
        <v>1547.1819274457814</v>
      </c>
      <c r="HU83" s="163">
        <v>-1896.4000410956496</v>
      </c>
      <c r="HV83" s="163">
        <v>1029.8677917933881</v>
      </c>
      <c r="HW83" s="163">
        <v>1248.8458354875102</v>
      </c>
      <c r="HX83" s="163">
        <v>-1076.5904365615702</v>
      </c>
      <c r="HY83" s="163">
        <v>184.8064157339748</v>
      </c>
      <c r="HZ83" s="163">
        <v>2073.3753530151839</v>
      </c>
      <c r="IA83" s="163">
        <v>-329.06301537710061</v>
      </c>
      <c r="IB83" s="163">
        <v>45.372041049668773</v>
      </c>
      <c r="IC83" s="163">
        <v>-418.26394490303596</v>
      </c>
      <c r="ID83" s="163">
        <v>1029.9176726785681</v>
      </c>
      <c r="IE83" s="163">
        <v>1238.8438406987202</v>
      </c>
      <c r="IF83" s="163">
        <v>-915.712402647369</v>
      </c>
      <c r="IG83" s="163">
        <v>-2408.9767489584569</v>
      </c>
      <c r="IH83" s="163">
        <v>47.742805617724223</v>
      </c>
      <c r="II83" s="163">
        <v>-575.5391866699033</v>
      </c>
      <c r="IJ83" s="163">
        <v>-783.67654629411527</v>
      </c>
      <c r="IK83" s="163">
        <v>158.89390416868912</v>
      </c>
      <c r="IL83" s="163">
        <v>-265.47025143900339</v>
      </c>
      <c r="IM83" s="163">
        <v>281.0712814522015</v>
      </c>
      <c r="IN83" s="163">
        <v>4197.4687696707442</v>
      </c>
      <c r="IO83" s="163">
        <v>-1231.0962531790208</v>
      </c>
      <c r="IP83" s="163">
        <v>489.15356658901783</v>
      </c>
      <c r="IQ83" s="163">
        <v>-405.71327093265296</v>
      </c>
      <c r="IR83" s="163">
        <v>-615.09613539183124</v>
      </c>
      <c r="IS83" s="163">
        <v>-1824.917376734724</v>
      </c>
      <c r="IT83" s="158">
        <v>-1021.9301791981368</v>
      </c>
      <c r="IU83" s="158">
        <v>6691.0526495389449</v>
      </c>
      <c r="IV83" s="158">
        <v>-1.1558573839999999</v>
      </c>
      <c r="IW83" s="158">
        <v>31.709224807000002</v>
      </c>
      <c r="IX83" s="158">
        <v>28.822257353000001</v>
      </c>
      <c r="IY83" s="158">
        <v>42.332901110000002</v>
      </c>
      <c r="IZ83" s="158"/>
      <c r="JA83" s="158"/>
      <c r="JB83" s="158"/>
      <c r="JC83" s="158"/>
      <c r="JD83" s="158"/>
      <c r="JE83" s="158"/>
    </row>
    <row r="84" spans="1:265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8">
        <v>0</v>
      </c>
      <c r="GY84" s="158">
        <v>0</v>
      </c>
      <c r="GZ84" s="158">
        <v>0</v>
      </c>
      <c r="HA84" s="158">
        <v>0</v>
      </c>
      <c r="HB84" s="158">
        <v>0</v>
      </c>
      <c r="HC84" s="158">
        <v>0</v>
      </c>
      <c r="HD84" s="158">
        <v>0</v>
      </c>
      <c r="HE84" s="158">
        <v>0</v>
      </c>
      <c r="HF84" s="158">
        <v>0</v>
      </c>
      <c r="HG84" s="158">
        <v>0</v>
      </c>
      <c r="HH84" s="158">
        <v>0</v>
      </c>
      <c r="HI84" s="158">
        <v>0</v>
      </c>
      <c r="HJ84" s="163">
        <v>0</v>
      </c>
      <c r="HK84" s="163">
        <v>0</v>
      </c>
      <c r="HL84" s="163">
        <v>0</v>
      </c>
      <c r="HM84" s="163">
        <v>0</v>
      </c>
      <c r="HN84" s="163">
        <v>0</v>
      </c>
      <c r="HO84" s="163">
        <v>0</v>
      </c>
      <c r="HP84" s="163">
        <v>0</v>
      </c>
      <c r="HQ84" s="163">
        <v>0</v>
      </c>
      <c r="HR84" s="163">
        <v>0</v>
      </c>
      <c r="HS84" s="163">
        <v>0</v>
      </c>
      <c r="HT84" s="163">
        <v>0</v>
      </c>
      <c r="HU84" s="163">
        <v>0</v>
      </c>
      <c r="HV84" s="163">
        <v>0</v>
      </c>
      <c r="HW84" s="163">
        <v>0</v>
      </c>
      <c r="HX84" s="163">
        <v>0</v>
      </c>
      <c r="HY84" s="163">
        <v>0</v>
      </c>
      <c r="HZ84" s="163">
        <v>0</v>
      </c>
      <c r="IA84" s="163">
        <v>0</v>
      </c>
      <c r="IB84" s="163">
        <v>0</v>
      </c>
      <c r="IC84" s="163">
        <v>0</v>
      </c>
      <c r="ID84" s="163">
        <v>0</v>
      </c>
      <c r="IE84" s="163">
        <v>0</v>
      </c>
      <c r="IF84" s="163">
        <v>0</v>
      </c>
      <c r="IG84" s="163">
        <v>0</v>
      </c>
      <c r="IH84" s="163">
        <v>0</v>
      </c>
      <c r="II84" s="163">
        <v>0</v>
      </c>
      <c r="IJ84" s="163">
        <v>0</v>
      </c>
      <c r="IK84" s="163">
        <v>0</v>
      </c>
      <c r="IL84" s="163">
        <v>0</v>
      </c>
      <c r="IM84" s="163">
        <v>0</v>
      </c>
      <c r="IN84" s="163">
        <v>0</v>
      </c>
      <c r="IO84" s="163">
        <v>0</v>
      </c>
      <c r="IP84" s="163">
        <v>0</v>
      </c>
      <c r="IQ84" s="163">
        <v>0</v>
      </c>
      <c r="IR84" s="163">
        <v>0</v>
      </c>
      <c r="IS84" s="163">
        <v>0</v>
      </c>
      <c r="IT84" s="158">
        <v>0</v>
      </c>
      <c r="IU84" s="158">
        <v>0</v>
      </c>
      <c r="IV84" s="158">
        <v>0</v>
      </c>
      <c r="IW84" s="158">
        <v>0</v>
      </c>
      <c r="IX84" s="158">
        <v>0</v>
      </c>
      <c r="IY84" s="158">
        <v>0</v>
      </c>
      <c r="IZ84" s="158"/>
      <c r="JA84" s="158"/>
      <c r="JB84" s="158"/>
      <c r="JC84" s="158"/>
      <c r="JD84" s="158"/>
      <c r="JE84" s="158"/>
    </row>
    <row r="85" spans="1:265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8">
        <v>4295.0021391460004</v>
      </c>
      <c r="GY85" s="158">
        <v>744.30490440200003</v>
      </c>
      <c r="GZ85" s="158">
        <v>3843.2346266222689</v>
      </c>
      <c r="HA85" s="158">
        <v>3277.7335404629998</v>
      </c>
      <c r="HB85" s="158">
        <v>826.15425645799996</v>
      </c>
      <c r="HC85" s="158">
        <v>12.850689056999983</v>
      </c>
      <c r="HD85" s="158">
        <v>673.50562951659799</v>
      </c>
      <c r="HE85" s="158">
        <v>-19.344264469999985</v>
      </c>
      <c r="HF85" s="158">
        <v>889.60978057900002</v>
      </c>
      <c r="HG85" s="158">
        <v>1564.2081516950002</v>
      </c>
      <c r="HH85" s="158">
        <v>1412.6707275889999</v>
      </c>
      <c r="HI85" s="158">
        <v>4682.6580369660005</v>
      </c>
      <c r="HJ85" s="163">
        <v>4669.3002783510001</v>
      </c>
      <c r="HK85" s="163">
        <v>208.52529535299999</v>
      </c>
      <c r="HL85" s="163">
        <v>517.72980428300002</v>
      </c>
      <c r="HM85" s="163">
        <v>573.69443376599997</v>
      </c>
      <c r="HN85" s="163">
        <v>-42.651590705999993</v>
      </c>
      <c r="HO85" s="163">
        <v>581.47083318599994</v>
      </c>
      <c r="HP85" s="163">
        <v>756.03089962800004</v>
      </c>
      <c r="HQ85" s="163">
        <v>378.24541871299999</v>
      </c>
      <c r="HR85" s="163">
        <v>490.88714562700011</v>
      </c>
      <c r="HS85" s="163">
        <v>819.50834425399989</v>
      </c>
      <c r="HT85" s="163">
        <v>2460.0603359159995</v>
      </c>
      <c r="HU85" s="163">
        <v>1855.5574027990001</v>
      </c>
      <c r="HV85" s="163">
        <v>66.738998314999662</v>
      </c>
      <c r="HW85" s="163">
        <v>807.67977038599997</v>
      </c>
      <c r="HX85" s="163">
        <v>490.167820576</v>
      </c>
      <c r="HY85" s="163">
        <v>240.25088086700006</v>
      </c>
      <c r="HZ85" s="163">
        <v>1714.205332215</v>
      </c>
      <c r="IA85" s="163">
        <v>569.62845444797313</v>
      </c>
      <c r="IB85" s="163">
        <v>516.07050295299996</v>
      </c>
      <c r="IC85" s="163">
        <v>358.05901475499991</v>
      </c>
      <c r="ID85" s="163">
        <v>1569.6255521210003</v>
      </c>
      <c r="IE85" s="163">
        <v>1911.5451343749999</v>
      </c>
      <c r="IF85" s="163">
        <v>-213.49222268600002</v>
      </c>
      <c r="IG85" s="163">
        <v>237.59048417999986</v>
      </c>
      <c r="IH85" s="163">
        <v>2352.705991586</v>
      </c>
      <c r="II85" s="163">
        <v>-1097.163570487</v>
      </c>
      <c r="IJ85" s="163">
        <v>755.79403215499997</v>
      </c>
      <c r="IK85" s="163">
        <v>1090.9989846199999</v>
      </c>
      <c r="IL85" s="163">
        <v>-190.93621516400003</v>
      </c>
      <c r="IM85" s="163">
        <v>199.90619304100002</v>
      </c>
      <c r="IN85" s="163">
        <v>4458.6042673970005</v>
      </c>
      <c r="IO85" s="163">
        <v>-535.35289968899997</v>
      </c>
      <c r="IP85" s="163">
        <v>854.28511848599987</v>
      </c>
      <c r="IQ85" s="163">
        <v>487.30944538800009</v>
      </c>
      <c r="IR85" s="163">
        <v>717.8428640840001</v>
      </c>
      <c r="IS85" s="163">
        <v>4190.648933341</v>
      </c>
      <c r="IT85" s="158">
        <v>-1534.9713241279999</v>
      </c>
      <c r="IU85" s="158">
        <v>4270.8186665559988</v>
      </c>
      <c r="IV85" s="158">
        <v>-555.6078134679999</v>
      </c>
      <c r="IW85" s="158">
        <v>1146.1299144889999</v>
      </c>
      <c r="IX85" s="158">
        <v>1624.1430731699998</v>
      </c>
      <c r="IY85" s="158">
        <v>368.55802280099999</v>
      </c>
      <c r="IZ85" s="158"/>
      <c r="JA85" s="158"/>
      <c r="JB85" s="158"/>
      <c r="JC85" s="158"/>
      <c r="JD85" s="158"/>
      <c r="JE85" s="158"/>
    </row>
    <row r="86" spans="1:265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8">
        <v>878.87078529499979</v>
      </c>
      <c r="GY86" s="158">
        <v>-199.69966118699995</v>
      </c>
      <c r="GZ86" s="158">
        <v>3891.5630476390002</v>
      </c>
      <c r="HA86" s="158">
        <v>-3959.8673090810003</v>
      </c>
      <c r="HB86" s="158">
        <v>-447.61397596799998</v>
      </c>
      <c r="HC86" s="158">
        <v>-152.41159611700002</v>
      </c>
      <c r="HD86" s="158">
        <v>147.76389956200001</v>
      </c>
      <c r="HE86" s="158">
        <v>-134.55916714799997</v>
      </c>
      <c r="HF86" s="158">
        <v>649.59886309800004</v>
      </c>
      <c r="HG86" s="158">
        <v>2.7266493959999707</v>
      </c>
      <c r="HH86" s="158">
        <v>475.54838920599997</v>
      </c>
      <c r="HI86" s="158">
        <v>816.09428813000022</v>
      </c>
      <c r="HJ86" s="163">
        <v>918.69324740500008</v>
      </c>
      <c r="HK86" s="163">
        <v>98.310507419999979</v>
      </c>
      <c r="HL86" s="163">
        <v>295.44448527500003</v>
      </c>
      <c r="HM86" s="163">
        <v>286.80615148699997</v>
      </c>
      <c r="HN86" s="163">
        <v>22.000025976000018</v>
      </c>
      <c r="HO86" s="163">
        <v>112.19727048999999</v>
      </c>
      <c r="HP86" s="163">
        <v>266.21093465600001</v>
      </c>
      <c r="HQ86" s="163">
        <v>323.095029673</v>
      </c>
      <c r="HR86" s="163">
        <v>-46.86946810500001</v>
      </c>
      <c r="HS86" s="163">
        <v>214.67323175000001</v>
      </c>
      <c r="HT86" s="163">
        <v>-789.73131593300002</v>
      </c>
      <c r="HU86" s="163">
        <v>671.43699021000009</v>
      </c>
      <c r="HV86" s="163">
        <v>-1347.9420593930004</v>
      </c>
      <c r="HW86" s="163">
        <v>333.27082194099995</v>
      </c>
      <c r="HX86" s="163">
        <v>123.61144247200002</v>
      </c>
      <c r="HY86" s="163">
        <v>-130.738301845</v>
      </c>
      <c r="HZ86" s="163">
        <v>17.451254062</v>
      </c>
      <c r="IA86" s="163">
        <v>23.242960031000003</v>
      </c>
      <c r="IB86" s="163">
        <v>310.91712368599997</v>
      </c>
      <c r="IC86" s="163">
        <v>-15.018666679000015</v>
      </c>
      <c r="ID86" s="163">
        <v>-56.631383043</v>
      </c>
      <c r="IE86" s="163">
        <v>62.704012530000014</v>
      </c>
      <c r="IF86" s="163">
        <v>-365.64037602500002</v>
      </c>
      <c r="IG86" s="163">
        <v>1026.1107919599999</v>
      </c>
      <c r="IH86" s="163">
        <v>184.24045347099985</v>
      </c>
      <c r="II86" s="163">
        <v>-1523.0070610780001</v>
      </c>
      <c r="IJ86" s="163">
        <v>371.33405000500005</v>
      </c>
      <c r="IK86" s="163">
        <v>-91.886324022000025</v>
      </c>
      <c r="IL86" s="163">
        <v>-104.81838329500002</v>
      </c>
      <c r="IM86" s="163">
        <v>186.04631074800002</v>
      </c>
      <c r="IN86" s="163">
        <v>1164.5474922869998</v>
      </c>
      <c r="IO86" s="163">
        <v>-651.47579849600004</v>
      </c>
      <c r="IP86" s="163">
        <v>137.925569731</v>
      </c>
      <c r="IQ86" s="163">
        <v>-148.23701886499998</v>
      </c>
      <c r="IR86" s="163">
        <v>390.71166259100005</v>
      </c>
      <c r="IS86" s="163">
        <v>3862.6130101970002</v>
      </c>
      <c r="IT86" s="158">
        <v>-1602.6674343519999</v>
      </c>
      <c r="IU86" s="158">
        <v>-2194.157517872</v>
      </c>
      <c r="IV86" s="158">
        <v>-16.420111705</v>
      </c>
      <c r="IW86" s="158">
        <v>1129.139421227</v>
      </c>
      <c r="IX86" s="158">
        <v>-26.516279398999998</v>
      </c>
      <c r="IY86" s="158">
        <v>0</v>
      </c>
      <c r="IZ86" s="158"/>
      <c r="JA86" s="158"/>
      <c r="JB86" s="158"/>
      <c r="JC86" s="158"/>
      <c r="JD86" s="158"/>
      <c r="JE86" s="158"/>
    </row>
    <row r="87" spans="1:265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8">
        <v>3416.1313538510003</v>
      </c>
      <c r="GY87" s="158">
        <v>944.00456558899998</v>
      </c>
      <c r="GZ87" s="158">
        <v>-48.328421016731014</v>
      </c>
      <c r="HA87" s="158">
        <v>7237.6008495440001</v>
      </c>
      <c r="HB87" s="158">
        <v>1273.7682324259999</v>
      </c>
      <c r="HC87" s="158">
        <v>165.262285174</v>
      </c>
      <c r="HD87" s="158">
        <v>525.74172995459799</v>
      </c>
      <c r="HE87" s="158">
        <v>115.21490267799999</v>
      </c>
      <c r="HF87" s="158">
        <v>240.01091748100004</v>
      </c>
      <c r="HG87" s="158">
        <v>1561.4815022990001</v>
      </c>
      <c r="HH87" s="158">
        <v>937.12233838299983</v>
      </c>
      <c r="HI87" s="158">
        <v>3866.5637488360003</v>
      </c>
      <c r="HJ87" s="163">
        <v>3750.6070309459997</v>
      </c>
      <c r="HK87" s="163">
        <v>110.214787933</v>
      </c>
      <c r="HL87" s="163">
        <v>222.28531900799999</v>
      </c>
      <c r="HM87" s="163">
        <v>286.88828227900001</v>
      </c>
      <c r="HN87" s="163">
        <v>-64.651616682000011</v>
      </c>
      <c r="HO87" s="163">
        <v>469.273562696</v>
      </c>
      <c r="HP87" s="163">
        <v>489.81996497199998</v>
      </c>
      <c r="HQ87" s="163">
        <v>55.150389039999993</v>
      </c>
      <c r="HR87" s="163">
        <v>537.75661373200012</v>
      </c>
      <c r="HS87" s="163">
        <v>604.83511250399988</v>
      </c>
      <c r="HT87" s="163">
        <v>3249.7916518489997</v>
      </c>
      <c r="HU87" s="163">
        <v>1184.1204125890001</v>
      </c>
      <c r="HV87" s="163">
        <v>1414.681057708</v>
      </c>
      <c r="HW87" s="163">
        <v>474.40894844500002</v>
      </c>
      <c r="HX87" s="163">
        <v>366.55637810399998</v>
      </c>
      <c r="HY87" s="163">
        <v>370.98918271200006</v>
      </c>
      <c r="HZ87" s="163">
        <v>1696.7540781529999</v>
      </c>
      <c r="IA87" s="163">
        <v>546.38549441697307</v>
      </c>
      <c r="IB87" s="163">
        <v>205.15337926700002</v>
      </c>
      <c r="IC87" s="163">
        <v>373.07768143399994</v>
      </c>
      <c r="ID87" s="163">
        <v>1626.2569351640002</v>
      </c>
      <c r="IE87" s="163">
        <v>1848.8411218449999</v>
      </c>
      <c r="IF87" s="163">
        <v>152.148153339</v>
      </c>
      <c r="IG87" s="163">
        <v>-788.52030778000005</v>
      </c>
      <c r="IH87" s="163">
        <v>2168.4655381150001</v>
      </c>
      <c r="II87" s="163">
        <v>425.84349059100003</v>
      </c>
      <c r="IJ87" s="163">
        <v>384.45998214999997</v>
      </c>
      <c r="IK87" s="163">
        <v>1182.8853086419999</v>
      </c>
      <c r="IL87" s="163">
        <v>-86.117831869000014</v>
      </c>
      <c r="IM87" s="163">
        <v>13.859882292999998</v>
      </c>
      <c r="IN87" s="163">
        <v>3294.0567751100002</v>
      </c>
      <c r="IO87" s="163">
        <v>116.12289880700001</v>
      </c>
      <c r="IP87" s="163">
        <v>716.35954875499988</v>
      </c>
      <c r="IQ87" s="163">
        <v>635.54646425300007</v>
      </c>
      <c r="IR87" s="163">
        <v>327.13120149300005</v>
      </c>
      <c r="IS87" s="163">
        <v>328.03592314399998</v>
      </c>
      <c r="IT87" s="158">
        <v>67.696110224000009</v>
      </c>
      <c r="IU87" s="158">
        <v>6464.9761844279992</v>
      </c>
      <c r="IV87" s="158">
        <v>-539.18770176299995</v>
      </c>
      <c r="IW87" s="158">
        <v>16.990493262000005</v>
      </c>
      <c r="IX87" s="158">
        <v>1650.6593525689998</v>
      </c>
      <c r="IY87" s="158">
        <v>368.55802280099999</v>
      </c>
      <c r="IZ87" s="158"/>
      <c r="JA87" s="158"/>
      <c r="JB87" s="158"/>
      <c r="JC87" s="158"/>
      <c r="JD87" s="158"/>
      <c r="JE87" s="158"/>
    </row>
    <row r="88" spans="1:265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8"/>
      <c r="GY88" s="158"/>
      <c r="GZ88" s="158"/>
      <c r="HA88" s="158"/>
      <c r="HB88" s="158"/>
      <c r="HC88" s="158"/>
      <c r="HD88" s="158"/>
      <c r="HE88" s="158"/>
      <c r="HF88" s="158"/>
      <c r="HG88" s="158"/>
      <c r="HH88" s="158"/>
      <c r="HI88" s="158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  <c r="HX88" s="163"/>
      <c r="HY88" s="163"/>
      <c r="HZ88" s="163"/>
      <c r="IA88" s="163"/>
      <c r="IB88" s="163"/>
      <c r="IC88" s="163"/>
      <c r="ID88" s="163"/>
      <c r="IE88" s="163"/>
      <c r="IF88" s="163"/>
      <c r="IG88" s="163"/>
      <c r="IH88" s="163"/>
      <c r="II88" s="163"/>
      <c r="IJ88" s="163"/>
      <c r="IK88" s="163"/>
      <c r="IL88" s="163"/>
      <c r="IM88" s="163"/>
      <c r="IN88" s="163"/>
      <c r="IO88" s="163"/>
      <c r="IP88" s="163"/>
      <c r="IQ88" s="163"/>
      <c r="IR88" s="163"/>
      <c r="IS88" s="163"/>
      <c r="IT88" s="158"/>
      <c r="IU88" s="158"/>
      <c r="IV88" s="158"/>
      <c r="IW88" s="158"/>
      <c r="IX88" s="158"/>
      <c r="IY88" s="158"/>
      <c r="IZ88" s="158"/>
      <c r="JA88" s="158"/>
      <c r="JB88" s="158"/>
      <c r="JC88" s="158"/>
      <c r="JD88" s="158"/>
      <c r="JE88" s="158"/>
    </row>
    <row r="89" spans="1:265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8">
        <v>878.87078529499979</v>
      </c>
      <c r="GY89" s="158">
        <v>-256.92266118699996</v>
      </c>
      <c r="GZ89" s="158">
        <v>584.56304763899993</v>
      </c>
      <c r="HA89" s="158">
        <v>-151.60730908099998</v>
      </c>
      <c r="HB89" s="158">
        <v>-149.61397596800001</v>
      </c>
      <c r="HC89" s="158">
        <v>-212.03982813000002</v>
      </c>
      <c r="HD89" s="158">
        <v>86.771990187000014</v>
      </c>
      <c r="HE89" s="158">
        <v>95.167832852000004</v>
      </c>
      <c r="HF89" s="158">
        <v>283.94184491299995</v>
      </c>
      <c r="HG89" s="158">
        <v>-247.20535060399999</v>
      </c>
      <c r="HH89" s="158">
        <v>245.05928621799998</v>
      </c>
      <c r="HI89" s="158">
        <v>1135.1805610780002</v>
      </c>
      <c r="HJ89" s="163">
        <v>554.91924740500008</v>
      </c>
      <c r="HK89" s="163">
        <v>-81.689492579999978</v>
      </c>
      <c r="HL89" s="163">
        <v>235.50748527500002</v>
      </c>
      <c r="HM89" s="163">
        <v>142.80615148699999</v>
      </c>
      <c r="HN89" s="163">
        <v>-161.59987958799996</v>
      </c>
      <c r="HO89" s="163">
        <v>-119.844778644</v>
      </c>
      <c r="HP89" s="163">
        <v>127.71093465600002</v>
      </c>
      <c r="HQ89" s="163">
        <v>183.09502967300003</v>
      </c>
      <c r="HR89" s="163">
        <v>-63.479468105000002</v>
      </c>
      <c r="HS89" s="163">
        <v>134.07323174999999</v>
      </c>
      <c r="HT89" s="163">
        <v>-54.879315933000001</v>
      </c>
      <c r="HU89" s="163">
        <v>672.82947132000004</v>
      </c>
      <c r="HV89" s="163">
        <v>-1342.065710309</v>
      </c>
      <c r="HW89" s="163">
        <v>357.43823226299992</v>
      </c>
      <c r="HX89" s="163">
        <v>135.651016115</v>
      </c>
      <c r="HY89" s="163">
        <v>-133.369373564</v>
      </c>
      <c r="HZ89" s="163">
        <v>44.717945753000002</v>
      </c>
      <c r="IA89" s="163">
        <v>41.776765588000004</v>
      </c>
      <c r="IB89" s="163">
        <v>572.01518919099999</v>
      </c>
      <c r="IC89" s="163">
        <v>82.426517996000001</v>
      </c>
      <c r="ID89" s="163">
        <v>-37.658358093000004</v>
      </c>
      <c r="IE89" s="163">
        <v>181.16541122999999</v>
      </c>
      <c r="IF89" s="163">
        <v>-365.56636060800002</v>
      </c>
      <c r="IG89" s="163">
        <v>1201.5641440219999</v>
      </c>
      <c r="IH89" s="163">
        <v>262.28053812300004</v>
      </c>
      <c r="II89" s="163">
        <v>-1674.1639874079999</v>
      </c>
      <c r="IJ89" s="163">
        <v>304.22217989700005</v>
      </c>
      <c r="IK89" s="163">
        <v>-173.73975221100002</v>
      </c>
      <c r="IL89" s="163">
        <v>-140.519369318</v>
      </c>
      <c r="IM89" s="163">
        <v>-191.80422299899999</v>
      </c>
      <c r="IN89" s="163">
        <v>1188.15267423</v>
      </c>
      <c r="IO89" s="163">
        <v>-688.80243422900003</v>
      </c>
      <c r="IP89" s="163">
        <v>152.54492323599999</v>
      </c>
      <c r="IQ89" s="163">
        <v>318.24182003200002</v>
      </c>
      <c r="IR89" s="163">
        <v>402.69668003500004</v>
      </c>
      <c r="IS89" s="163">
        <v>2530.1702743210003</v>
      </c>
      <c r="IT89" s="158">
        <v>-1602.6674343519999</v>
      </c>
      <c r="IU89" s="158">
        <v>-2177.4993455809999</v>
      </c>
      <c r="IV89" s="158">
        <v>-16.344111705</v>
      </c>
      <c r="IW89" s="158">
        <v>244.05842122700003</v>
      </c>
      <c r="IX89" s="158">
        <v>0</v>
      </c>
      <c r="IY89" s="158">
        <v>0</v>
      </c>
      <c r="IZ89" s="158"/>
      <c r="JA89" s="158"/>
      <c r="JB89" s="158"/>
      <c r="JC89" s="158"/>
      <c r="JD89" s="158"/>
      <c r="JE89" s="158"/>
    </row>
    <row r="90" spans="1:265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8">
        <v>1162.4274716409998</v>
      </c>
      <c r="GY90" s="158">
        <v>308.676937689</v>
      </c>
      <c r="GZ90" s="158">
        <v>597.97486594399993</v>
      </c>
      <c r="HA90" s="158">
        <v>-138.153609776</v>
      </c>
      <c r="HB90" s="158">
        <v>-135.14141665100001</v>
      </c>
      <c r="HC90" s="158">
        <v>-198.34726433100002</v>
      </c>
      <c r="HD90" s="158">
        <v>100.69326934300001</v>
      </c>
      <c r="HE90" s="158">
        <v>108.579651157</v>
      </c>
      <c r="HF90" s="158">
        <v>297.35366321799995</v>
      </c>
      <c r="HG90" s="158">
        <v>-80.099766752999997</v>
      </c>
      <c r="HH90" s="158">
        <v>261.24309498899999</v>
      </c>
      <c r="HI90" s="158">
        <v>1151.0198243730001</v>
      </c>
      <c r="HJ90" s="163">
        <v>822.35032837400001</v>
      </c>
      <c r="HK90" s="163">
        <v>372.12589246100003</v>
      </c>
      <c r="HL90" s="163">
        <v>260.90915541100003</v>
      </c>
      <c r="HM90" s="163">
        <v>159.27805819599999</v>
      </c>
      <c r="HN90" s="163">
        <v>-145.11117287899998</v>
      </c>
      <c r="HO90" s="163">
        <v>-101.87294301200001</v>
      </c>
      <c r="HP90" s="163">
        <v>144.94764362700002</v>
      </c>
      <c r="HQ90" s="163">
        <v>200.24168864400002</v>
      </c>
      <c r="HR90" s="163">
        <v>-46.332809134000001</v>
      </c>
      <c r="HS90" s="163">
        <v>165.698664888</v>
      </c>
      <c r="HT90" s="163">
        <v>-17.824839433000001</v>
      </c>
      <c r="HU90" s="163">
        <v>851.63930425800004</v>
      </c>
      <c r="HV90" s="163">
        <v>986.26709684999992</v>
      </c>
      <c r="HW90" s="163">
        <v>589.62574898799994</v>
      </c>
      <c r="HX90" s="163">
        <v>135.651016115</v>
      </c>
      <c r="HY90" s="163">
        <v>-133.369373564</v>
      </c>
      <c r="HZ90" s="163">
        <v>44.717945753000002</v>
      </c>
      <c r="IA90" s="163">
        <v>41.776765588000004</v>
      </c>
      <c r="IB90" s="163">
        <v>572.01518919099999</v>
      </c>
      <c r="IC90" s="163">
        <v>82.426517996000001</v>
      </c>
      <c r="ID90" s="163">
        <v>-37.658358093000004</v>
      </c>
      <c r="IE90" s="163">
        <v>181.16541122999999</v>
      </c>
      <c r="IF90" s="163">
        <v>-365.56636060800002</v>
      </c>
      <c r="IG90" s="163">
        <v>1201.5641440219999</v>
      </c>
      <c r="IH90" s="163">
        <v>1737.4103849140001</v>
      </c>
      <c r="II90" s="163">
        <v>127.72003228600001</v>
      </c>
      <c r="IJ90" s="163">
        <v>304.22217989700005</v>
      </c>
      <c r="IK90" s="163">
        <v>-173.73975221100002</v>
      </c>
      <c r="IL90" s="163">
        <v>-140.519369318</v>
      </c>
      <c r="IM90" s="163">
        <v>-191.80422299899999</v>
      </c>
      <c r="IN90" s="163">
        <v>1188.15267423</v>
      </c>
      <c r="IO90" s="163">
        <v>-688.80243422900003</v>
      </c>
      <c r="IP90" s="163">
        <v>152.54492323599999</v>
      </c>
      <c r="IQ90" s="163">
        <v>318.24182003200002</v>
      </c>
      <c r="IR90" s="163">
        <v>402.69668003500004</v>
      </c>
      <c r="IS90" s="163">
        <v>2530.1702743210003</v>
      </c>
      <c r="IT90" s="158">
        <v>923.04484288100002</v>
      </c>
      <c r="IU90" s="158">
        <v>781.41563478499995</v>
      </c>
      <c r="IV90" s="158">
        <v>-16.344111705</v>
      </c>
      <c r="IW90" s="158">
        <v>244.05842122700003</v>
      </c>
      <c r="IX90" s="158">
        <v>0</v>
      </c>
      <c r="IY90" s="158">
        <v>0</v>
      </c>
      <c r="IZ90" s="158"/>
      <c r="JA90" s="158"/>
      <c r="JB90" s="158"/>
      <c r="JC90" s="158"/>
      <c r="JD90" s="158"/>
      <c r="JE90" s="158"/>
    </row>
    <row r="91" spans="1:265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8">
        <v>283.55668634599999</v>
      </c>
      <c r="GY91" s="158">
        <v>565.59959887599996</v>
      </c>
      <c r="GZ91" s="158">
        <v>13.411818305000001</v>
      </c>
      <c r="HA91" s="158">
        <v>13.453699305000001</v>
      </c>
      <c r="HB91" s="158">
        <v>14.472559317000002</v>
      </c>
      <c r="HC91" s="158">
        <v>13.692563799000002</v>
      </c>
      <c r="HD91" s="158">
        <v>13.921279156000001</v>
      </c>
      <c r="HE91" s="158">
        <v>13.411818305000001</v>
      </c>
      <c r="HF91" s="158">
        <v>13.411818305000001</v>
      </c>
      <c r="HG91" s="158">
        <v>167.10558385100001</v>
      </c>
      <c r="HH91" s="158">
        <v>16.183808770999999</v>
      </c>
      <c r="HI91" s="158">
        <v>15.839263295</v>
      </c>
      <c r="HJ91" s="163">
        <v>267.43108096899999</v>
      </c>
      <c r="HK91" s="163">
        <v>453.81538504100001</v>
      </c>
      <c r="HL91" s="163">
        <v>25.401670136</v>
      </c>
      <c r="HM91" s="163">
        <v>16.471906708999999</v>
      </c>
      <c r="HN91" s="163">
        <v>16.488706708999999</v>
      </c>
      <c r="HO91" s="163">
        <v>17.971835631999998</v>
      </c>
      <c r="HP91" s="163">
        <v>17.236708970999999</v>
      </c>
      <c r="HQ91" s="163">
        <v>17.146658971000001</v>
      </c>
      <c r="HR91" s="163">
        <v>17.146658971000001</v>
      </c>
      <c r="HS91" s="163">
        <v>31.625433138000002</v>
      </c>
      <c r="HT91" s="163">
        <v>37.0544765</v>
      </c>
      <c r="HU91" s="163">
        <v>178.80983293799997</v>
      </c>
      <c r="HV91" s="163">
        <v>2328.3328071589999</v>
      </c>
      <c r="HW91" s="163">
        <v>232.18751672499999</v>
      </c>
      <c r="HX91" s="163">
        <v>0</v>
      </c>
      <c r="HY91" s="163">
        <v>0</v>
      </c>
      <c r="HZ91" s="163">
        <v>0</v>
      </c>
      <c r="IA91" s="163">
        <v>0</v>
      </c>
      <c r="IB91" s="163">
        <v>0</v>
      </c>
      <c r="IC91" s="163">
        <v>0</v>
      </c>
      <c r="ID91" s="163">
        <v>0</v>
      </c>
      <c r="IE91" s="163">
        <v>0</v>
      </c>
      <c r="IF91" s="163">
        <v>0</v>
      </c>
      <c r="IG91" s="163">
        <v>0</v>
      </c>
      <c r="IH91" s="163">
        <v>1475.1298467910001</v>
      </c>
      <c r="II91" s="163">
        <v>1801.884019694</v>
      </c>
      <c r="IJ91" s="163">
        <v>0</v>
      </c>
      <c r="IK91" s="163">
        <v>0</v>
      </c>
      <c r="IL91" s="163">
        <v>0</v>
      </c>
      <c r="IM91" s="163">
        <v>0</v>
      </c>
      <c r="IN91" s="163">
        <v>0</v>
      </c>
      <c r="IO91" s="163">
        <v>0</v>
      </c>
      <c r="IP91" s="163">
        <v>0</v>
      </c>
      <c r="IQ91" s="163">
        <v>0</v>
      </c>
      <c r="IR91" s="163">
        <v>0</v>
      </c>
      <c r="IS91" s="163">
        <v>0</v>
      </c>
      <c r="IT91" s="158">
        <v>2525.7122772329999</v>
      </c>
      <c r="IU91" s="158">
        <v>2958.9149803659998</v>
      </c>
      <c r="IV91" s="158">
        <v>0</v>
      </c>
      <c r="IW91" s="158">
        <v>0</v>
      </c>
      <c r="IX91" s="158">
        <v>0</v>
      </c>
      <c r="IY91" s="158">
        <v>0</v>
      </c>
      <c r="IZ91" s="158"/>
      <c r="JA91" s="158"/>
      <c r="JB91" s="158"/>
      <c r="JC91" s="158"/>
      <c r="JD91" s="158"/>
      <c r="JE91" s="158"/>
    </row>
    <row r="92" spans="1:265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8"/>
      <c r="GY92" s="158"/>
      <c r="GZ92" s="158"/>
      <c r="HA92" s="158"/>
      <c r="HB92" s="158"/>
      <c r="HC92" s="158"/>
      <c r="HD92" s="158"/>
      <c r="HE92" s="158"/>
      <c r="HF92" s="158"/>
      <c r="HG92" s="158"/>
      <c r="HH92" s="158"/>
      <c r="HI92" s="158"/>
      <c r="HJ92" s="163"/>
      <c r="HK92" s="163"/>
      <c r="HL92" s="163"/>
      <c r="HM92" s="163"/>
      <c r="HN92" s="163"/>
      <c r="HO92" s="163"/>
      <c r="HP92" s="163"/>
      <c r="HQ92" s="163"/>
      <c r="HR92" s="163"/>
      <c r="HS92" s="163"/>
      <c r="HT92" s="163"/>
      <c r="HU92" s="163"/>
      <c r="HV92" s="163"/>
      <c r="HW92" s="163"/>
      <c r="HX92" s="163"/>
      <c r="HY92" s="163"/>
      <c r="HZ92" s="163"/>
      <c r="IA92" s="163"/>
      <c r="IB92" s="163"/>
      <c r="IC92" s="163"/>
      <c r="ID92" s="163"/>
      <c r="IE92" s="163"/>
      <c r="IF92" s="163"/>
      <c r="IG92" s="163"/>
      <c r="IH92" s="163"/>
      <c r="II92" s="163"/>
      <c r="IJ92" s="163"/>
      <c r="IK92" s="163"/>
      <c r="IL92" s="163"/>
      <c r="IM92" s="163"/>
      <c r="IN92" s="163"/>
      <c r="IO92" s="163"/>
      <c r="IP92" s="163"/>
      <c r="IQ92" s="163"/>
      <c r="IR92" s="163"/>
      <c r="IS92" s="163"/>
      <c r="IT92" s="158"/>
      <c r="IU92" s="158"/>
      <c r="IV92" s="158"/>
      <c r="IW92" s="158"/>
      <c r="IX92" s="158"/>
      <c r="IY92" s="158"/>
      <c r="IZ92" s="158"/>
      <c r="JA92" s="158"/>
      <c r="JB92" s="158"/>
      <c r="JC92" s="158"/>
      <c r="JD92" s="158"/>
      <c r="JE92" s="158"/>
    </row>
    <row r="93" spans="1:265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8">
        <v>3266.1409289475941</v>
      </c>
      <c r="GY93" s="158">
        <v>342.5019818507559</v>
      </c>
      <c r="GZ93" s="158">
        <v>2748.0598944483913</v>
      </c>
      <c r="HA93" s="158">
        <v>5390.9115314327128</v>
      </c>
      <c r="HB93" s="158">
        <v>-2776.2330160242905</v>
      </c>
      <c r="HC93" s="158">
        <v>-565.62534609320312</v>
      </c>
      <c r="HD93" s="158">
        <v>-1616.3551832725097</v>
      </c>
      <c r="HE93" s="158">
        <v>-1112.0584639579429</v>
      </c>
      <c r="HF93" s="158">
        <v>-536.28480485630541</v>
      </c>
      <c r="HG93" s="158">
        <v>-345.62144534569092</v>
      </c>
      <c r="HH93" s="158">
        <v>-365.24388578577657</v>
      </c>
      <c r="HI93" s="158">
        <v>-113.21893284115195</v>
      </c>
      <c r="HJ93" s="163">
        <v>3433.8951257264794</v>
      </c>
      <c r="HK93" s="163">
        <v>-440.25021083215199</v>
      </c>
      <c r="HL93" s="163">
        <v>-1365.5765090262776</v>
      </c>
      <c r="HM93" s="163">
        <v>626.25425015708913</v>
      </c>
      <c r="HN93" s="163">
        <v>64.756355601629963</v>
      </c>
      <c r="HO93" s="163">
        <v>205.58172745113569</v>
      </c>
      <c r="HP93" s="163">
        <v>189.26097856154945</v>
      </c>
      <c r="HQ93" s="163">
        <v>-1198.2209410146645</v>
      </c>
      <c r="HR93" s="163">
        <v>-879.10302736273093</v>
      </c>
      <c r="HS93" s="163">
        <v>371.66950920663663</v>
      </c>
      <c r="HT93" s="163">
        <v>1748.6344477557814</v>
      </c>
      <c r="HU93" s="163">
        <v>-2366.7857926266497</v>
      </c>
      <c r="HV93" s="163">
        <v>1030.5354381443881</v>
      </c>
      <c r="HW93" s="163">
        <v>985.90775850551017</v>
      </c>
      <c r="HX93" s="163">
        <v>-1074.9725042965702</v>
      </c>
      <c r="HY93" s="163">
        <v>186.08550688797482</v>
      </c>
      <c r="HZ93" s="163">
        <v>2020.388411696184</v>
      </c>
      <c r="IA93" s="163">
        <v>-327.53974793110064</v>
      </c>
      <c r="IB93" s="163">
        <v>46.684215402668777</v>
      </c>
      <c r="IC93" s="163">
        <v>-650.47427473103596</v>
      </c>
      <c r="ID93" s="163">
        <v>788.51952395756803</v>
      </c>
      <c r="IE93" s="163">
        <v>1462.8463502967204</v>
      </c>
      <c r="IF93" s="163">
        <v>-1399.214401017369</v>
      </c>
      <c r="IG93" s="163">
        <v>-2318.042662246457</v>
      </c>
      <c r="IH93" s="163">
        <v>48.518712258724221</v>
      </c>
      <c r="II93" s="163">
        <v>-566.00161425590329</v>
      </c>
      <c r="IJ93" s="163">
        <v>-814.31137424111523</v>
      </c>
      <c r="IK93" s="163">
        <v>360.23016515168911</v>
      </c>
      <c r="IL93" s="163">
        <v>-263.03014650800338</v>
      </c>
      <c r="IM93" s="163">
        <v>164.82111755220149</v>
      </c>
      <c r="IN93" s="163">
        <v>3833.8578899617437</v>
      </c>
      <c r="IO93" s="163">
        <v>-1367.9020873030208</v>
      </c>
      <c r="IP93" s="163">
        <v>261.61395385301779</v>
      </c>
      <c r="IQ93" s="163">
        <v>-287.67342744965299</v>
      </c>
      <c r="IR93" s="163">
        <v>-943.74033632183114</v>
      </c>
      <c r="IS93" s="163">
        <v>-1382.3750731037239</v>
      </c>
      <c r="IT93" s="158">
        <v>-1021.2128286451368</v>
      </c>
      <c r="IU93" s="158">
        <v>6415.3698881189448</v>
      </c>
      <c r="IV93" s="158">
        <v>0</v>
      </c>
      <c r="IW93" s="158">
        <v>0</v>
      </c>
      <c r="IX93" s="158">
        <v>0</v>
      </c>
      <c r="IY93" s="158">
        <v>0</v>
      </c>
      <c r="IZ93" s="158"/>
      <c r="JA93" s="158"/>
      <c r="JB93" s="158"/>
      <c r="JC93" s="158"/>
      <c r="JD93" s="158"/>
      <c r="JE93" s="158"/>
    </row>
    <row r="94" spans="1:265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8">
        <v>3266.1409289475941</v>
      </c>
      <c r="GY94" s="158">
        <v>342.5019818507559</v>
      </c>
      <c r="GZ94" s="158">
        <v>2748.0598944483913</v>
      </c>
      <c r="HA94" s="158">
        <v>5390.9115314327128</v>
      </c>
      <c r="HB94" s="158">
        <v>-2776.2330160242905</v>
      </c>
      <c r="HC94" s="158">
        <v>-565.62534609320312</v>
      </c>
      <c r="HD94" s="158">
        <v>-1616.3551832725097</v>
      </c>
      <c r="HE94" s="158">
        <v>-1112.0584639579429</v>
      </c>
      <c r="HF94" s="158">
        <v>-536.28480485630541</v>
      </c>
      <c r="HG94" s="158">
        <v>-345.62144534569092</v>
      </c>
      <c r="HH94" s="158">
        <v>-365.24388578577657</v>
      </c>
      <c r="HI94" s="158">
        <v>-113.21893284115195</v>
      </c>
      <c r="HJ94" s="163">
        <v>3433.8951257264794</v>
      </c>
      <c r="HK94" s="163">
        <v>-440.25021083215199</v>
      </c>
      <c r="HL94" s="163">
        <v>-1365.5765090262776</v>
      </c>
      <c r="HM94" s="163">
        <v>626.25425015708913</v>
      </c>
      <c r="HN94" s="163">
        <v>64.756355601629963</v>
      </c>
      <c r="HO94" s="163">
        <v>205.58172745113569</v>
      </c>
      <c r="HP94" s="163">
        <v>189.26097856154945</v>
      </c>
      <c r="HQ94" s="163">
        <v>-1198.2209410146645</v>
      </c>
      <c r="HR94" s="163">
        <v>-879.10302736273093</v>
      </c>
      <c r="HS94" s="163">
        <v>371.66950920663663</v>
      </c>
      <c r="HT94" s="163">
        <v>1748.6344477557814</v>
      </c>
      <c r="HU94" s="163">
        <v>-2366.7857926266497</v>
      </c>
      <c r="HV94" s="163">
        <v>1030.5354381443881</v>
      </c>
      <c r="HW94" s="163">
        <v>985.90775850551017</v>
      </c>
      <c r="HX94" s="163">
        <v>-1074.9725042965702</v>
      </c>
      <c r="HY94" s="163">
        <v>186.08550688797482</v>
      </c>
      <c r="HZ94" s="163">
        <v>2020.388411696184</v>
      </c>
      <c r="IA94" s="163">
        <v>-327.53974793110064</v>
      </c>
      <c r="IB94" s="163">
        <v>46.684215402668777</v>
      </c>
      <c r="IC94" s="163">
        <v>-650.47427473103596</v>
      </c>
      <c r="ID94" s="163">
        <v>788.51952395756803</v>
      </c>
      <c r="IE94" s="163">
        <v>1462.8463502967204</v>
      </c>
      <c r="IF94" s="163">
        <v>-1399.214401017369</v>
      </c>
      <c r="IG94" s="163">
        <v>-2318.042662246457</v>
      </c>
      <c r="IH94" s="163">
        <v>48.518712258724221</v>
      </c>
      <c r="II94" s="163">
        <v>-566.00161425590329</v>
      </c>
      <c r="IJ94" s="163">
        <v>-814.31137424111523</v>
      </c>
      <c r="IK94" s="163">
        <v>360.23016515168911</v>
      </c>
      <c r="IL94" s="163">
        <v>-263.03014650800338</v>
      </c>
      <c r="IM94" s="163">
        <v>164.82111755220149</v>
      </c>
      <c r="IN94" s="163">
        <v>3833.8578899617437</v>
      </c>
      <c r="IO94" s="163">
        <v>-1367.9020873030208</v>
      </c>
      <c r="IP94" s="163">
        <v>261.61395385301779</v>
      </c>
      <c r="IQ94" s="163">
        <v>-287.67342744965299</v>
      </c>
      <c r="IR94" s="163">
        <v>-943.74033632183114</v>
      </c>
      <c r="IS94" s="163">
        <v>-1382.3750731037239</v>
      </c>
      <c r="IT94" s="158">
        <v>-1021.2128286451368</v>
      </c>
      <c r="IU94" s="158">
        <v>6415.3698881189448</v>
      </c>
      <c r="IV94" s="158">
        <v>0</v>
      </c>
      <c r="IW94" s="158">
        <v>0</v>
      </c>
      <c r="IX94" s="158">
        <v>0</v>
      </c>
      <c r="IY94" s="158">
        <v>0</v>
      </c>
      <c r="IZ94" s="158"/>
      <c r="JA94" s="158"/>
      <c r="JB94" s="158"/>
      <c r="JC94" s="158"/>
      <c r="JD94" s="158"/>
      <c r="JE94" s="158"/>
    </row>
    <row r="95" spans="1:265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63"/>
      <c r="HK95" s="163"/>
      <c r="HL95" s="163"/>
      <c r="HM95" s="163"/>
      <c r="HN95" s="163"/>
      <c r="HO95" s="163"/>
      <c r="HP95" s="163"/>
      <c r="HQ95" s="163"/>
      <c r="HR95" s="163"/>
      <c r="HS95" s="163"/>
      <c r="HT95" s="163"/>
      <c r="HU95" s="163"/>
      <c r="HV95" s="163"/>
      <c r="HW95" s="163"/>
      <c r="HX95" s="163"/>
      <c r="HY95" s="163"/>
      <c r="HZ95" s="163"/>
      <c r="IA95" s="163"/>
      <c r="IB95" s="163"/>
      <c r="IC95" s="163"/>
      <c r="ID95" s="163"/>
      <c r="IE95" s="163"/>
      <c r="IF95" s="163"/>
      <c r="IG95" s="163"/>
      <c r="IH95" s="163"/>
      <c r="II95" s="163"/>
      <c r="IJ95" s="163"/>
      <c r="IK95" s="163"/>
      <c r="IL95" s="163"/>
      <c r="IM95" s="163"/>
      <c r="IN95" s="163"/>
      <c r="IO95" s="163"/>
      <c r="IP95" s="163"/>
      <c r="IQ95" s="163"/>
      <c r="IR95" s="163"/>
      <c r="IS95" s="163"/>
      <c r="IT95" s="158"/>
      <c r="IU95" s="158"/>
      <c r="IV95" s="158"/>
      <c r="IW95" s="158"/>
      <c r="IX95" s="158"/>
      <c r="IY95" s="158"/>
      <c r="IZ95" s="158"/>
      <c r="JA95" s="158"/>
      <c r="JB95" s="158"/>
      <c r="JC95" s="158"/>
      <c r="JD95" s="158"/>
      <c r="JE95" s="158"/>
    </row>
    <row r="96" spans="1:265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8">
        <v>960.5947279644065</v>
      </c>
      <c r="GY96" s="158">
        <v>175.22010403724482</v>
      </c>
      <c r="GZ96" s="158">
        <v>-487.4755044343915</v>
      </c>
      <c r="HA96" s="158">
        <v>-4862.6355861897136</v>
      </c>
      <c r="HB96" s="158">
        <v>1101.0024816602906</v>
      </c>
      <c r="HC96" s="158">
        <v>-268.90959841779613</v>
      </c>
      <c r="HD96" s="158">
        <v>1294.5984424985097</v>
      </c>
      <c r="HE96" s="158">
        <v>337.10061068694358</v>
      </c>
      <c r="HF96" s="158">
        <v>84.803435375305298</v>
      </c>
      <c r="HG96" s="158">
        <v>870.338254806691</v>
      </c>
      <c r="HH96" s="158">
        <v>1284.0032429677758</v>
      </c>
      <c r="HI96" s="158">
        <v>245.79583730615104</v>
      </c>
      <c r="HJ96" s="163">
        <v>1733.9195702505208</v>
      </c>
      <c r="HK96" s="163">
        <v>413.7793460851525</v>
      </c>
      <c r="HL96" s="163">
        <v>756.7178617992779</v>
      </c>
      <c r="HM96" s="163">
        <v>-531.86118927008897</v>
      </c>
      <c r="HN96" s="163">
        <v>-255.89022978062877</v>
      </c>
      <c r="HO96" s="163">
        <v>-65.921834517135494</v>
      </c>
      <c r="HP96" s="163">
        <v>-15.020396506549446</v>
      </c>
      <c r="HQ96" s="163">
        <v>387.97020380466455</v>
      </c>
      <c r="HR96" s="163">
        <v>226.9299582357304</v>
      </c>
      <c r="HS96" s="163">
        <v>-795.4543156576367</v>
      </c>
      <c r="HT96" s="163">
        <v>565.95476095721801</v>
      </c>
      <c r="HU96" s="163">
        <v>-449.06298196935086</v>
      </c>
      <c r="HV96" s="163">
        <v>-626.18356866138834</v>
      </c>
      <c r="HW96" s="163">
        <v>-1034.9046408815097</v>
      </c>
      <c r="HX96" s="163">
        <v>142.90850211957064</v>
      </c>
      <c r="HY96" s="163">
        <v>178.52491760302544</v>
      </c>
      <c r="HZ96" s="163">
        <v>237.24035652481552</v>
      </c>
      <c r="IA96" s="163">
        <v>180.77204934009995</v>
      </c>
      <c r="IB96" s="163">
        <v>224.39395651333001</v>
      </c>
      <c r="IC96" s="163">
        <v>-1.4335344449644936</v>
      </c>
      <c r="ID96" s="163">
        <v>49.325512994432074</v>
      </c>
      <c r="IE96" s="163">
        <v>-814.67075902672036</v>
      </c>
      <c r="IF96" s="163">
        <v>112.43334846436912</v>
      </c>
      <c r="IG96" s="163">
        <v>-676.71522229154505</v>
      </c>
      <c r="IH96" s="163">
        <v>2004.7665516992763</v>
      </c>
      <c r="II96" s="163">
        <v>-1550.8970604390965</v>
      </c>
      <c r="IJ96" s="163">
        <v>253.37200111611514</v>
      </c>
      <c r="IK96" s="163">
        <v>-83.981332067689209</v>
      </c>
      <c r="IL96" s="163">
        <v>226.71852073000264</v>
      </c>
      <c r="IM96" s="163">
        <v>-124.55651461820068</v>
      </c>
      <c r="IN96" s="163">
        <v>53.175745907255987</v>
      </c>
      <c r="IO96" s="163">
        <v>202.49430154002061</v>
      </c>
      <c r="IP96" s="163">
        <v>-128.25959635101731</v>
      </c>
      <c r="IQ96" s="163">
        <v>-99.260024751347373</v>
      </c>
      <c r="IR96" s="163">
        <v>531.60720363283133</v>
      </c>
      <c r="IS96" s="163">
        <v>-301.40808634427685</v>
      </c>
      <c r="IT96" s="158">
        <v>452.30266746413713</v>
      </c>
      <c r="IU96" s="158">
        <v>-3196.6856598479453</v>
      </c>
      <c r="IV96" s="158">
        <v>-2723.1666699899997</v>
      </c>
      <c r="IW96" s="158">
        <v>1625.0806598849995</v>
      </c>
      <c r="IX96" s="158">
        <v>2232.2207979200002</v>
      </c>
      <c r="IY96" s="158">
        <v>246.25000645600076</v>
      </c>
      <c r="IZ96" s="158"/>
      <c r="JA96" s="158"/>
      <c r="JB96" s="158"/>
      <c r="JC96" s="158"/>
      <c r="JD96" s="158"/>
      <c r="JE96" s="158"/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  <c r="CP102" s="223"/>
      <c r="CQ102" s="223"/>
      <c r="CR102" s="223"/>
      <c r="CS102" s="223"/>
      <c r="CT102" s="223"/>
      <c r="CU102" s="223"/>
      <c r="CV102" s="223"/>
      <c r="CW102" s="223"/>
      <c r="CX102" s="223"/>
      <c r="CY102" s="223"/>
      <c r="CZ102" s="223"/>
      <c r="DA102" s="223"/>
      <c r="DB102" s="223"/>
      <c r="DC102" s="223"/>
      <c r="DD102" s="223"/>
      <c r="DE102" s="223"/>
      <c r="DF102" s="223"/>
      <c r="DG102" s="223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  <c r="DS102" s="223"/>
      <c r="DT102" s="223"/>
      <c r="DU102" s="223"/>
      <c r="DV102" s="223"/>
      <c r="DW102" s="223"/>
      <c r="DX102" s="223"/>
      <c r="DY102" s="223"/>
      <c r="DZ102" s="223"/>
      <c r="EA102" s="223"/>
      <c r="EB102" s="223"/>
      <c r="EC102" s="223"/>
      <c r="ED102" s="223"/>
      <c r="EE102" s="223"/>
      <c r="EF102" s="223"/>
      <c r="EG102" s="223"/>
      <c r="EH102" s="223"/>
      <c r="EI102" s="223"/>
      <c r="EJ102" s="223"/>
      <c r="EK102" s="223"/>
      <c r="EL102" s="223"/>
      <c r="EM102" s="223"/>
      <c r="EN102" s="223"/>
      <c r="EO102" s="223"/>
      <c r="EP102" s="223"/>
      <c r="EQ102" s="223"/>
      <c r="ER102" s="223"/>
      <c r="ES102" s="223"/>
      <c r="ET102" s="223"/>
      <c r="EU102" s="223"/>
      <c r="EV102" s="223"/>
      <c r="EW102" s="223"/>
      <c r="EX102" s="223"/>
      <c r="EY102" s="223"/>
      <c r="EZ102" s="223"/>
      <c r="FA102" s="223"/>
      <c r="FB102" s="223"/>
      <c r="FC102" s="223"/>
      <c r="FD102" s="223"/>
      <c r="FE102" s="223"/>
      <c r="FF102" s="223"/>
      <c r="FG102" s="223"/>
      <c r="FH102" s="223"/>
      <c r="FI102" s="223"/>
      <c r="FJ102" s="223"/>
      <c r="FK102" s="223"/>
      <c r="FL102" s="223"/>
      <c r="FM102" s="223"/>
      <c r="FN102" s="223"/>
      <c r="FO102" s="223"/>
      <c r="FP102" s="223"/>
      <c r="FQ102" s="223"/>
      <c r="FR102" s="223"/>
      <c r="FS102" s="223"/>
      <c r="FT102" s="223"/>
      <c r="FU102" s="223"/>
      <c r="FV102" s="223"/>
      <c r="FW102" s="223"/>
      <c r="FX102" s="223"/>
      <c r="FY102" s="223"/>
      <c r="FZ102" s="223"/>
      <c r="GA102" s="223"/>
      <c r="GB102" s="223"/>
      <c r="GC102" s="223"/>
      <c r="GD102" s="223"/>
      <c r="GE102" s="223"/>
      <c r="GF102" s="223"/>
      <c r="GG102" s="223"/>
      <c r="GH102" s="223"/>
      <c r="GI102" s="223"/>
      <c r="GJ102" s="223"/>
      <c r="GK102" s="223"/>
      <c r="GL102" s="223"/>
      <c r="GM102" s="223"/>
      <c r="GN102" s="223"/>
      <c r="GO102" s="223"/>
      <c r="GP102" s="223"/>
      <c r="GQ102" s="223"/>
      <c r="GR102" s="223"/>
      <c r="GS102" s="223"/>
      <c r="GT102" s="223"/>
      <c r="GU102" s="223"/>
      <c r="GV102" s="223"/>
      <c r="GW102" s="223"/>
      <c r="GX102" s="223"/>
      <c r="GY102" s="223"/>
      <c r="GZ102" s="223"/>
      <c r="HA102" s="223"/>
      <c r="HB102" s="223"/>
      <c r="HC102" s="223"/>
      <c r="HD102" s="223"/>
      <c r="HE102" s="223"/>
      <c r="HF102" s="223"/>
      <c r="HG102" s="223"/>
      <c r="HH102" s="223"/>
      <c r="HI102" s="223"/>
      <c r="HJ102" s="223"/>
      <c r="HK102" s="223"/>
      <c r="HL102" s="223"/>
      <c r="HM102" s="223"/>
      <c r="HN102" s="223"/>
      <c r="HO102" s="223"/>
      <c r="HP102" s="223"/>
      <c r="HQ102" s="223"/>
      <c r="HR102" s="223"/>
      <c r="HS102" s="223"/>
      <c r="HT102" s="223"/>
      <c r="HU102" s="223"/>
      <c r="HV102" s="223"/>
      <c r="HW102" s="223"/>
      <c r="HX102" s="223"/>
      <c r="HY102" s="223"/>
      <c r="HZ102" s="223"/>
      <c r="IA102" s="223"/>
      <c r="IB102" s="223"/>
      <c r="IC102" s="223"/>
      <c r="ID102" s="223"/>
      <c r="IE102" s="223"/>
      <c r="IF102" s="223"/>
      <c r="IG102" s="223"/>
      <c r="IH102" s="223"/>
      <c r="II102" s="223"/>
      <c r="IJ102" s="223"/>
      <c r="IK102" s="223"/>
      <c r="IL102" s="223"/>
      <c r="IM102" s="223"/>
      <c r="IN102" s="223"/>
      <c r="IO102" s="223"/>
      <c r="IP102" s="223"/>
      <c r="IQ102" s="223"/>
      <c r="IR102" s="223"/>
      <c r="IS102" s="223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V268"/>
  <sheetViews>
    <sheetView showGridLines="0" topLeftCell="A3" workbookViewId="0">
      <selection activeCell="B6" sqref="B6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9" max="9" width="15.140625" customWidth="1"/>
    <col min="10" max="10" width="4.7109375" customWidth="1"/>
    <col min="11" max="11" width="10.28515625" bestFit="1" customWidth="1"/>
    <col min="12" max="12" width="12.7109375" bestFit="1" customWidth="1"/>
    <col min="13" max="13" width="8" bestFit="1" customWidth="1"/>
    <col min="14" max="14" width="21.7109375" hidden="1" customWidth="1"/>
    <col min="15" max="15" width="4.5703125" customWidth="1"/>
  </cols>
  <sheetData>
    <row r="2" spans="1:22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6" t="s">
        <v>83</v>
      </c>
      <c r="I2" s="57" t="s">
        <v>70</v>
      </c>
      <c r="K2" s="67" t="s">
        <v>68</v>
      </c>
      <c r="L2" s="67" t="s">
        <v>83</v>
      </c>
      <c r="M2" s="67" t="s">
        <v>67</v>
      </c>
      <c r="N2" t="s">
        <v>170</v>
      </c>
    </row>
    <row r="3" spans="1:22" x14ac:dyDescent="0.25">
      <c r="A3" s="58">
        <v>1</v>
      </c>
      <c r="B3" s="59" t="s">
        <v>71</v>
      </c>
      <c r="D3" s="60">
        <v>2003</v>
      </c>
      <c r="E3" s="194">
        <v>49411.959699781924</v>
      </c>
      <c r="G3" s="60">
        <f>YEAR(H3)</f>
        <v>2003</v>
      </c>
      <c r="H3" s="228">
        <v>37622</v>
      </c>
      <c r="I3" s="61">
        <v>7088.75</v>
      </c>
      <c r="K3">
        <v>2021</v>
      </c>
      <c r="L3" s="155" t="s">
        <v>201</v>
      </c>
      <c r="M3" t="s">
        <v>76</v>
      </c>
      <c r="N3" s="65">
        <v>6744.5118181818189</v>
      </c>
      <c r="T3" s="65"/>
      <c r="V3" s="65"/>
    </row>
    <row r="4" spans="1:22" x14ac:dyDescent="0.25">
      <c r="A4" s="58">
        <v>2</v>
      </c>
      <c r="B4" s="59" t="s">
        <v>72</v>
      </c>
      <c r="D4" s="60">
        <v>2004</v>
      </c>
      <c r="E4" s="194">
        <v>57501.991731711008</v>
      </c>
      <c r="G4" s="60">
        <f t="shared" ref="G4:G67" si="0">YEAR(H4)</f>
        <v>2003</v>
      </c>
      <c r="H4" s="228">
        <v>37653</v>
      </c>
      <c r="I4" s="61">
        <v>6942.77</v>
      </c>
      <c r="K4">
        <v>2021</v>
      </c>
      <c r="L4" s="155" t="s">
        <v>200</v>
      </c>
      <c r="M4" t="s">
        <v>75</v>
      </c>
      <c r="N4" s="65">
        <v>6717.3797500000001</v>
      </c>
      <c r="P4" s="156" t="s">
        <v>67</v>
      </c>
      <c r="Q4" s="156" t="s">
        <v>68</v>
      </c>
      <c r="R4" s="156" t="s">
        <v>83</v>
      </c>
      <c r="T4" s="65"/>
      <c r="V4" s="65"/>
    </row>
    <row r="5" spans="1:22" x14ac:dyDescent="0.25">
      <c r="A5" s="58">
        <v>3</v>
      </c>
      <c r="B5" s="59" t="s">
        <v>73</v>
      </c>
      <c r="D5" s="60">
        <v>2005</v>
      </c>
      <c r="E5" s="194">
        <v>66335.828408449219</v>
      </c>
      <c r="G5" s="60">
        <f t="shared" si="0"/>
        <v>2003</v>
      </c>
      <c r="H5" s="228">
        <v>37681</v>
      </c>
      <c r="I5" s="61">
        <v>6851.04</v>
      </c>
      <c r="K5">
        <v>2021</v>
      </c>
      <c r="L5" s="155" t="s">
        <v>199</v>
      </c>
      <c r="M5" t="s">
        <v>74</v>
      </c>
      <c r="N5" s="65">
        <v>6410.7487500000007</v>
      </c>
      <c r="P5" s="157" t="str">
        <f>VLOOKUP(MAX(K3:K100),$K$3:$N$100,2,0)</f>
        <v>jun</v>
      </c>
      <c r="Q5" s="157" t="str">
        <f>MID(MAX(K3:K100),3,2)</f>
        <v>24</v>
      </c>
      <c r="R5" s="157" t="str">
        <f>P5&amp;"-"&amp;Q5</f>
        <v>jun-24</v>
      </c>
      <c r="T5" s="65" t="str">
        <f>VLOOKUP(MAX(K3:K100),$K$3:$N$100,3,0)</f>
        <v>Junio</v>
      </c>
      <c r="U5">
        <f>MAX(K3:K100)</f>
        <v>2024</v>
      </c>
      <c r="V5" s="195" t="str">
        <f>T5&amp;" "&amp;U5</f>
        <v>Junio 2024</v>
      </c>
    </row>
    <row r="6" spans="1:22" x14ac:dyDescent="0.25">
      <c r="A6" s="58">
        <v>4</v>
      </c>
      <c r="B6" s="59" t="s">
        <v>74</v>
      </c>
      <c r="D6" s="60">
        <v>2006</v>
      </c>
      <c r="E6" s="194">
        <v>75681.657797839813</v>
      </c>
      <c r="G6" s="60">
        <f t="shared" si="0"/>
        <v>2003</v>
      </c>
      <c r="H6" s="228">
        <v>37712</v>
      </c>
      <c r="I6" s="61">
        <v>6855.04</v>
      </c>
      <c r="K6">
        <v>2021</v>
      </c>
      <c r="L6" s="155" t="s">
        <v>198</v>
      </c>
      <c r="M6" t="s">
        <v>73</v>
      </c>
      <c r="N6" s="65">
        <v>6539.7484090909093</v>
      </c>
      <c r="P6" s="157" t="str">
        <f>VLOOKUP(MAX(K3:K100)-1,$K$3:$N$100,2,0)</f>
        <v>jun</v>
      </c>
      <c r="Q6" s="157" t="str">
        <f>MID(MAX(K3:K100)-1,3,2)</f>
        <v>23</v>
      </c>
      <c r="R6" s="157" t="str">
        <f>P6&amp;"-"&amp;Q6</f>
        <v>jun-23</v>
      </c>
      <c r="T6" s="65"/>
      <c r="V6" s="65"/>
    </row>
    <row r="7" spans="1:22" x14ac:dyDescent="0.25">
      <c r="A7" s="58">
        <v>5</v>
      </c>
      <c r="B7" s="59" t="s">
        <v>75</v>
      </c>
      <c r="D7" s="60">
        <v>2007</v>
      </c>
      <c r="E7" s="194">
        <v>89866.048799896729</v>
      </c>
      <c r="G7" s="60">
        <f t="shared" si="0"/>
        <v>2003</v>
      </c>
      <c r="H7" s="228">
        <v>37742</v>
      </c>
      <c r="I7" s="61">
        <v>6462.22</v>
      </c>
      <c r="K7">
        <v>2021</v>
      </c>
      <c r="L7" s="155" t="s">
        <v>197</v>
      </c>
      <c r="M7" t="s">
        <v>72</v>
      </c>
      <c r="N7" s="65">
        <v>6723.152</v>
      </c>
      <c r="T7" s="65"/>
      <c r="V7" s="65"/>
    </row>
    <row r="8" spans="1:22" x14ac:dyDescent="0.25">
      <c r="A8" s="58">
        <v>6</v>
      </c>
      <c r="B8" s="59" t="s">
        <v>76</v>
      </c>
      <c r="D8" s="60">
        <v>2008</v>
      </c>
      <c r="E8" s="194">
        <v>107403.59062806917</v>
      </c>
      <c r="G8" s="60">
        <f t="shared" si="0"/>
        <v>2003</v>
      </c>
      <c r="H8" s="228">
        <v>37773</v>
      </c>
      <c r="I8" s="61">
        <v>6225.17</v>
      </c>
      <c r="K8">
        <v>2021</v>
      </c>
      <c r="L8" s="155" t="s">
        <v>196</v>
      </c>
      <c r="M8" t="s">
        <v>71</v>
      </c>
      <c r="N8" s="65">
        <v>6902.8254999999999</v>
      </c>
      <c r="T8" s="65"/>
      <c r="V8" s="65"/>
    </row>
    <row r="9" spans="1:22" x14ac:dyDescent="0.25">
      <c r="A9" s="58">
        <v>7</v>
      </c>
      <c r="B9" s="59" t="s">
        <v>77</v>
      </c>
      <c r="D9" s="60">
        <v>2009</v>
      </c>
      <c r="E9" s="194">
        <v>111030.93359014504</v>
      </c>
      <c r="G9" s="60">
        <f t="shared" si="0"/>
        <v>2003</v>
      </c>
      <c r="H9" s="228">
        <v>37803</v>
      </c>
      <c r="I9" s="61">
        <v>6010.63</v>
      </c>
      <c r="K9">
        <v>2022</v>
      </c>
      <c r="L9" s="155" t="s">
        <v>201</v>
      </c>
      <c r="M9" t="s">
        <v>76</v>
      </c>
      <c r="N9" s="65">
        <v>6858.1115909090913</v>
      </c>
      <c r="T9" s="65"/>
      <c r="V9" s="65"/>
    </row>
    <row r="10" spans="1:22" x14ac:dyDescent="0.25">
      <c r="A10" s="58">
        <v>8</v>
      </c>
      <c r="B10" s="59" t="s">
        <v>78</v>
      </c>
      <c r="D10" s="60">
        <v>2010</v>
      </c>
      <c r="E10" s="194">
        <v>129092.8834800366</v>
      </c>
      <c r="G10" s="60">
        <f t="shared" si="0"/>
        <v>2003</v>
      </c>
      <c r="H10" s="228">
        <v>37834</v>
      </c>
      <c r="I10" s="61">
        <v>6227.6</v>
      </c>
      <c r="K10">
        <v>2022</v>
      </c>
      <c r="L10" s="155" t="s">
        <v>200</v>
      </c>
      <c r="M10" t="s">
        <v>75</v>
      </c>
      <c r="N10" s="65">
        <v>6852.8014285714289</v>
      </c>
      <c r="T10" s="65"/>
      <c r="V10" s="65"/>
    </row>
    <row r="11" spans="1:22" x14ac:dyDescent="0.25">
      <c r="A11" s="58">
        <v>9</v>
      </c>
      <c r="B11" s="59" t="s">
        <v>79</v>
      </c>
      <c r="D11" s="60">
        <v>2011</v>
      </c>
      <c r="E11" s="194">
        <v>141486.44939257129</v>
      </c>
      <c r="G11" s="60">
        <f t="shared" si="0"/>
        <v>2003</v>
      </c>
      <c r="H11" s="228">
        <v>37865</v>
      </c>
      <c r="I11" s="61">
        <v>6218.07</v>
      </c>
      <c r="K11">
        <v>2022</v>
      </c>
      <c r="L11" s="155" t="s">
        <v>199</v>
      </c>
      <c r="M11" t="s">
        <v>74</v>
      </c>
      <c r="N11" s="65">
        <v>6851.9389473684205</v>
      </c>
      <c r="T11" s="65"/>
      <c r="V11" s="65"/>
    </row>
    <row r="12" spans="1:22" x14ac:dyDescent="0.25">
      <c r="A12" s="58">
        <v>10</v>
      </c>
      <c r="B12" s="59" t="s">
        <v>80</v>
      </c>
      <c r="D12" s="60">
        <v>2012</v>
      </c>
      <c r="E12" s="194">
        <v>147225.50609466466</v>
      </c>
      <c r="G12" s="60">
        <f t="shared" si="0"/>
        <v>2003</v>
      </c>
      <c r="H12" s="228">
        <v>37895</v>
      </c>
      <c r="I12" s="61">
        <v>6206.46</v>
      </c>
      <c r="K12">
        <v>2022</v>
      </c>
      <c r="L12" s="155" t="s">
        <v>198</v>
      </c>
      <c r="M12" t="s">
        <v>73</v>
      </c>
      <c r="N12" s="65">
        <v>6962.944130434782</v>
      </c>
      <c r="T12" s="65"/>
      <c r="V12" s="65"/>
    </row>
    <row r="13" spans="1:22" x14ac:dyDescent="0.25">
      <c r="A13" s="58">
        <v>11</v>
      </c>
      <c r="B13" s="59" t="s">
        <v>81</v>
      </c>
      <c r="D13" s="60">
        <v>2013</v>
      </c>
      <c r="E13" s="194">
        <v>166350.80510745419</v>
      </c>
      <c r="G13" s="60">
        <f t="shared" si="0"/>
        <v>2003</v>
      </c>
      <c r="H13" s="228">
        <v>37926</v>
      </c>
      <c r="I13" s="61">
        <v>6155.65</v>
      </c>
      <c r="K13">
        <v>2022</v>
      </c>
      <c r="L13" s="155" t="s">
        <v>197</v>
      </c>
      <c r="M13" t="s">
        <v>72</v>
      </c>
      <c r="N13" s="65">
        <v>6966.1513157894742</v>
      </c>
      <c r="T13" s="65"/>
      <c r="V13" s="65"/>
    </row>
    <row r="14" spans="1:22" x14ac:dyDescent="0.25">
      <c r="A14" s="62">
        <v>12</v>
      </c>
      <c r="B14" s="63" t="s">
        <v>82</v>
      </c>
      <c r="D14" s="60">
        <v>2014</v>
      </c>
      <c r="E14" s="194">
        <v>180174.06096624577</v>
      </c>
      <c r="G14" s="60">
        <f t="shared" si="0"/>
        <v>2003</v>
      </c>
      <c r="H14" s="228">
        <v>37956</v>
      </c>
      <c r="I14" s="61">
        <v>5982.66</v>
      </c>
      <c r="K14">
        <v>2022</v>
      </c>
      <c r="L14" s="155" t="s">
        <v>196</v>
      </c>
      <c r="M14" t="s">
        <v>71</v>
      </c>
      <c r="N14" s="65">
        <v>6986.9590476190479</v>
      </c>
      <c r="T14" s="65"/>
      <c r="V14" s="65"/>
    </row>
    <row r="15" spans="1:22" x14ac:dyDescent="0.25">
      <c r="D15" s="60">
        <v>2015</v>
      </c>
      <c r="E15" s="194">
        <v>188477.32697742901</v>
      </c>
      <c r="G15" s="60">
        <f t="shared" si="0"/>
        <v>2004</v>
      </c>
      <c r="H15" s="228">
        <v>37987</v>
      </c>
      <c r="I15" s="61">
        <v>6190.4761904761908</v>
      </c>
      <c r="K15">
        <v>2023</v>
      </c>
      <c r="L15" s="155" t="s">
        <v>201</v>
      </c>
      <c r="M15" t="s">
        <v>76</v>
      </c>
      <c r="N15" s="65">
        <v>7251.6616666666669</v>
      </c>
      <c r="T15" s="65"/>
      <c r="V15" s="65"/>
    </row>
    <row r="16" spans="1:22" x14ac:dyDescent="0.25">
      <c r="D16" s="60">
        <v>2016</v>
      </c>
      <c r="E16" s="194">
        <v>204647.27307504832</v>
      </c>
      <c r="G16" s="60">
        <f t="shared" si="0"/>
        <v>2004</v>
      </c>
      <c r="H16" s="228">
        <v>38018</v>
      </c>
      <c r="I16" s="61">
        <v>6038.35</v>
      </c>
      <c r="K16">
        <v>2023</v>
      </c>
      <c r="L16" s="155" t="s">
        <v>200</v>
      </c>
      <c r="M16" t="s">
        <v>75</v>
      </c>
      <c r="N16" s="65">
        <v>7207.7045238095252</v>
      </c>
      <c r="T16" s="65"/>
      <c r="V16" s="65"/>
    </row>
    <row r="17" spans="4:22" x14ac:dyDescent="0.25">
      <c r="D17" s="60">
        <v>2017</v>
      </c>
      <c r="E17" s="194">
        <v>219122.27720283097</v>
      </c>
      <c r="G17" s="60">
        <f t="shared" si="0"/>
        <v>2004</v>
      </c>
      <c r="H17" s="228">
        <v>38047</v>
      </c>
      <c r="I17" s="61">
        <v>5974.636363636364</v>
      </c>
      <c r="K17">
        <v>2023</v>
      </c>
      <c r="L17" s="155" t="s">
        <v>199</v>
      </c>
      <c r="M17" t="s">
        <v>74</v>
      </c>
      <c r="N17" s="65">
        <v>7173.0261111111104</v>
      </c>
      <c r="T17" s="65"/>
      <c r="V17" s="65"/>
    </row>
    <row r="18" spans="4:22" x14ac:dyDescent="0.25">
      <c r="D18" s="60">
        <v>2018</v>
      </c>
      <c r="E18" s="194">
        <v>230576.47747041125</v>
      </c>
      <c r="G18" s="60">
        <f t="shared" si="0"/>
        <v>2004</v>
      </c>
      <c r="H18" s="228">
        <v>38078</v>
      </c>
      <c r="I18" s="61">
        <v>5730.5</v>
      </c>
      <c r="K18">
        <v>2023</v>
      </c>
      <c r="L18" s="155" t="s">
        <v>198</v>
      </c>
      <c r="M18" t="s">
        <v>73</v>
      </c>
      <c r="N18" s="65">
        <v>7184.7078260869566</v>
      </c>
      <c r="T18" s="65"/>
      <c r="V18" s="65"/>
    </row>
    <row r="19" spans="4:22" x14ac:dyDescent="0.25">
      <c r="D19" s="60">
        <v>2019</v>
      </c>
      <c r="E19" s="194">
        <v>236681.49706074136</v>
      </c>
      <c r="G19" s="60">
        <f t="shared" si="0"/>
        <v>2004</v>
      </c>
      <c r="H19" s="228">
        <v>38108</v>
      </c>
      <c r="I19" s="61">
        <v>5756.9047619047615</v>
      </c>
      <c r="K19">
        <v>2023</v>
      </c>
      <c r="L19" s="155" t="s">
        <v>197</v>
      </c>
      <c r="M19" t="s">
        <v>72</v>
      </c>
      <c r="N19" s="65">
        <v>7292.0576315789476</v>
      </c>
      <c r="T19" s="65"/>
      <c r="V19" s="65"/>
    </row>
    <row r="20" spans="4:22" x14ac:dyDescent="0.25">
      <c r="D20" s="60">
        <v>2020</v>
      </c>
      <c r="E20" s="194">
        <v>239914.72879376091</v>
      </c>
      <c r="G20" s="60">
        <f t="shared" si="0"/>
        <v>2004</v>
      </c>
      <c r="H20" s="228">
        <v>38139</v>
      </c>
      <c r="I20" s="61">
        <v>5922.272727272727</v>
      </c>
      <c r="K20">
        <v>2023</v>
      </c>
      <c r="L20" s="155" t="s">
        <v>196</v>
      </c>
      <c r="M20" t="s">
        <v>71</v>
      </c>
      <c r="N20" s="65">
        <v>7373.170681818181</v>
      </c>
      <c r="S20" s="65"/>
      <c r="T20" s="65"/>
      <c r="V20" s="65"/>
    </row>
    <row r="21" spans="4:22" x14ac:dyDescent="0.25">
      <c r="D21" s="60">
        <v>2021</v>
      </c>
      <c r="E21" s="194">
        <v>270633.89619649464</v>
      </c>
      <c r="G21" s="60">
        <f t="shared" si="0"/>
        <v>2004</v>
      </c>
      <c r="H21" s="228">
        <v>38169</v>
      </c>
      <c r="I21" s="61">
        <v>5903.409090909091</v>
      </c>
      <c r="K21">
        <v>2024</v>
      </c>
      <c r="L21" s="155" t="s">
        <v>201</v>
      </c>
      <c r="M21" t="s">
        <v>76</v>
      </c>
      <c r="N21" s="65">
        <v>7533.242631578948</v>
      </c>
      <c r="S21" s="65"/>
      <c r="T21" s="65"/>
      <c r="V21" s="65"/>
    </row>
    <row r="22" spans="4:22" x14ac:dyDescent="0.25">
      <c r="D22" s="60">
        <v>2022</v>
      </c>
      <c r="E22" s="194">
        <v>292946.78898127569</v>
      </c>
      <c r="G22" s="60">
        <f t="shared" si="0"/>
        <v>2004</v>
      </c>
      <c r="H22" s="228">
        <v>38200</v>
      </c>
      <c r="I22" s="61">
        <v>5908.818181818182</v>
      </c>
      <c r="K22">
        <v>2024</v>
      </c>
      <c r="L22" s="155" t="s">
        <v>200</v>
      </c>
      <c r="M22" t="s">
        <v>75</v>
      </c>
      <c r="N22" s="65">
        <v>7506.9517499999993</v>
      </c>
      <c r="S22" s="65"/>
      <c r="V22" s="65"/>
    </row>
    <row r="23" spans="4:22" x14ac:dyDescent="0.25">
      <c r="D23" s="60">
        <v>2023</v>
      </c>
      <c r="E23" s="194">
        <v>313102.70887862978</v>
      </c>
      <c r="F23" s="65"/>
      <c r="G23" s="60">
        <f t="shared" si="0"/>
        <v>2004</v>
      </c>
      <c r="H23" s="228">
        <v>38231</v>
      </c>
      <c r="I23" s="61">
        <v>5919.333333333333</v>
      </c>
      <c r="K23">
        <v>2024</v>
      </c>
      <c r="L23" s="155" t="s">
        <v>199</v>
      </c>
      <c r="M23" t="s">
        <v>74</v>
      </c>
      <c r="N23" s="65">
        <v>7405.4070454545454</v>
      </c>
    </row>
    <row r="24" spans="4:22" x14ac:dyDescent="0.25">
      <c r="D24" s="60">
        <v>2024</v>
      </c>
      <c r="E24" s="194">
        <v>334026.25081226527</v>
      </c>
      <c r="G24" s="60">
        <f t="shared" si="0"/>
        <v>2004</v>
      </c>
      <c r="H24" s="228">
        <v>38261</v>
      </c>
      <c r="I24" s="61">
        <v>5995</v>
      </c>
      <c r="K24">
        <v>2024</v>
      </c>
      <c r="L24" s="155" t="s">
        <v>198</v>
      </c>
      <c r="M24" t="s">
        <v>73</v>
      </c>
      <c r="N24" s="65">
        <v>7317.5874999999996</v>
      </c>
    </row>
    <row r="25" spans="4:22" x14ac:dyDescent="0.25">
      <c r="G25" s="60">
        <f t="shared" si="0"/>
        <v>2004</v>
      </c>
      <c r="H25" s="228">
        <v>38292</v>
      </c>
      <c r="I25" s="61">
        <v>6100</v>
      </c>
      <c r="K25">
        <v>2024</v>
      </c>
      <c r="L25" s="155" t="s">
        <v>197</v>
      </c>
      <c r="M25" t="s">
        <v>72</v>
      </c>
      <c r="N25" s="65">
        <v>7285.0480952380958</v>
      </c>
    </row>
    <row r="26" spans="4:22" x14ac:dyDescent="0.25">
      <c r="F26" s="64"/>
      <c r="G26" s="60">
        <f t="shared" si="0"/>
        <v>2004</v>
      </c>
      <c r="H26" s="228">
        <v>38322</v>
      </c>
      <c r="I26" s="61">
        <v>6185.227272727273</v>
      </c>
      <c r="J26" s="64"/>
      <c r="K26">
        <v>2024</v>
      </c>
      <c r="L26" s="155" t="s">
        <v>196</v>
      </c>
      <c r="M26" t="s">
        <v>71</v>
      </c>
      <c r="N26" s="65">
        <v>7282.9988636363632</v>
      </c>
    </row>
    <row r="27" spans="4:22" x14ac:dyDescent="0.25">
      <c r="G27" s="60">
        <f t="shared" si="0"/>
        <v>2005</v>
      </c>
      <c r="H27" s="228">
        <v>38353</v>
      </c>
      <c r="I27" s="61">
        <v>6276.666666666667</v>
      </c>
    </row>
    <row r="28" spans="4:22" x14ac:dyDescent="0.25">
      <c r="G28" s="60">
        <f t="shared" si="0"/>
        <v>2005</v>
      </c>
      <c r="H28" s="228">
        <v>38384</v>
      </c>
      <c r="I28" s="61">
        <v>6311</v>
      </c>
    </row>
    <row r="29" spans="4:22" x14ac:dyDescent="0.25">
      <c r="G29" s="60">
        <f t="shared" si="0"/>
        <v>2005</v>
      </c>
      <c r="H29" s="228">
        <v>38412</v>
      </c>
      <c r="I29" s="61">
        <v>6262.25</v>
      </c>
    </row>
    <row r="30" spans="4:22" x14ac:dyDescent="0.25">
      <c r="G30" s="60">
        <f t="shared" si="0"/>
        <v>2005</v>
      </c>
      <c r="H30" s="228">
        <v>38443</v>
      </c>
      <c r="I30" s="61">
        <v>6267.75</v>
      </c>
    </row>
    <row r="31" spans="4:22" x14ac:dyDescent="0.25">
      <c r="G31" s="60">
        <f t="shared" si="0"/>
        <v>2005</v>
      </c>
      <c r="H31" s="228">
        <v>38473</v>
      </c>
      <c r="I31" s="61">
        <v>6242.727272727273</v>
      </c>
    </row>
    <row r="32" spans="4:22" x14ac:dyDescent="0.25">
      <c r="G32" s="60">
        <f t="shared" si="0"/>
        <v>2005</v>
      </c>
      <c r="H32" s="228">
        <v>38504</v>
      </c>
      <c r="I32" s="61">
        <v>6129.318181818182</v>
      </c>
    </row>
    <row r="33" spans="7:9" x14ac:dyDescent="0.25">
      <c r="G33" s="60">
        <f t="shared" si="0"/>
        <v>2005</v>
      </c>
      <c r="H33" s="228">
        <v>38534</v>
      </c>
      <c r="I33" s="61">
        <v>6020.4761904761908</v>
      </c>
    </row>
    <row r="34" spans="7:9" x14ac:dyDescent="0.25">
      <c r="G34" s="60">
        <f t="shared" si="0"/>
        <v>2005</v>
      </c>
      <c r="H34" s="228">
        <v>38565</v>
      </c>
      <c r="I34" s="61">
        <v>5996.818181818182</v>
      </c>
    </row>
    <row r="35" spans="7:9" x14ac:dyDescent="0.25">
      <c r="G35" s="60">
        <f t="shared" si="0"/>
        <v>2005</v>
      </c>
      <c r="H35" s="228">
        <v>38596</v>
      </c>
      <c r="I35" s="61">
        <v>6110.2380952380954</v>
      </c>
    </row>
    <row r="36" spans="7:9" x14ac:dyDescent="0.25">
      <c r="G36" s="60">
        <f t="shared" si="0"/>
        <v>2005</v>
      </c>
      <c r="H36" s="228">
        <v>38626</v>
      </c>
      <c r="I36" s="61">
        <v>6118.8095238095239</v>
      </c>
    </row>
    <row r="37" spans="7:9" x14ac:dyDescent="0.25">
      <c r="G37" s="60">
        <f t="shared" si="0"/>
        <v>2005</v>
      </c>
      <c r="H37" s="228">
        <v>38657</v>
      </c>
      <c r="I37" s="61">
        <v>6127.5</v>
      </c>
    </row>
    <row r="38" spans="7:9" x14ac:dyDescent="0.25">
      <c r="G38" s="60">
        <f t="shared" si="0"/>
        <v>2005</v>
      </c>
      <c r="H38" s="228">
        <v>38687</v>
      </c>
      <c r="I38" s="61">
        <v>6109.5238095238092</v>
      </c>
    </row>
    <row r="39" spans="7:9" x14ac:dyDescent="0.25">
      <c r="G39" s="60">
        <f t="shared" si="0"/>
        <v>2006</v>
      </c>
      <c r="H39" s="228">
        <v>38718</v>
      </c>
      <c r="I39" s="61">
        <v>6125.909090909091</v>
      </c>
    </row>
    <row r="40" spans="7:9" x14ac:dyDescent="0.25">
      <c r="G40" s="60">
        <f t="shared" si="0"/>
        <v>2006</v>
      </c>
      <c r="H40" s="228">
        <v>38749</v>
      </c>
      <c r="I40" s="61">
        <v>6059</v>
      </c>
    </row>
    <row r="41" spans="7:9" x14ac:dyDescent="0.25">
      <c r="G41" s="60">
        <f t="shared" si="0"/>
        <v>2006</v>
      </c>
      <c r="H41" s="228">
        <v>38777</v>
      </c>
      <c r="I41" s="61">
        <v>5884.090909090909</v>
      </c>
    </row>
    <row r="42" spans="7:9" x14ac:dyDescent="0.25">
      <c r="G42" s="60">
        <f t="shared" si="0"/>
        <v>2006</v>
      </c>
      <c r="H42" s="228">
        <v>38808</v>
      </c>
      <c r="I42" s="61">
        <v>5796.666666666667</v>
      </c>
    </row>
    <row r="43" spans="7:9" x14ac:dyDescent="0.25">
      <c r="G43" s="60">
        <f t="shared" si="0"/>
        <v>2006</v>
      </c>
      <c r="H43" s="228">
        <v>38838</v>
      </c>
      <c r="I43" s="61">
        <v>5595.7142857142853</v>
      </c>
    </row>
    <row r="44" spans="7:9" x14ac:dyDescent="0.25">
      <c r="G44" s="60">
        <f t="shared" si="0"/>
        <v>2006</v>
      </c>
      <c r="H44" s="228">
        <v>38869</v>
      </c>
      <c r="I44" s="61">
        <v>5615.2380952380954</v>
      </c>
    </row>
    <row r="45" spans="7:9" x14ac:dyDescent="0.25">
      <c r="G45" s="60">
        <f t="shared" si="0"/>
        <v>2006</v>
      </c>
      <c r="H45" s="228">
        <v>38899</v>
      </c>
      <c r="I45" s="61">
        <v>5491.9047619047615</v>
      </c>
    </row>
    <row r="46" spans="7:9" x14ac:dyDescent="0.25">
      <c r="G46" s="60">
        <f t="shared" si="0"/>
        <v>2006</v>
      </c>
      <c r="H46" s="228">
        <v>38930</v>
      </c>
      <c r="I46" s="61">
        <v>5423.181818181818</v>
      </c>
    </row>
    <row r="47" spans="7:9" x14ac:dyDescent="0.25">
      <c r="G47" s="60">
        <f t="shared" si="0"/>
        <v>2006</v>
      </c>
      <c r="H47" s="228">
        <v>38961</v>
      </c>
      <c r="I47" s="61">
        <v>5398.25</v>
      </c>
    </row>
    <row r="48" spans="7:9" x14ac:dyDescent="0.25">
      <c r="G48" s="60">
        <f t="shared" si="0"/>
        <v>2006</v>
      </c>
      <c r="H48" s="228">
        <v>38991</v>
      </c>
      <c r="I48" s="61">
        <v>5344.772727272727</v>
      </c>
    </row>
    <row r="49" spans="7:9" x14ac:dyDescent="0.25">
      <c r="G49" s="60">
        <f t="shared" si="0"/>
        <v>2006</v>
      </c>
      <c r="H49" s="228">
        <v>39022</v>
      </c>
      <c r="I49" s="61">
        <v>5396.363636363636</v>
      </c>
    </row>
    <row r="50" spans="7:9" x14ac:dyDescent="0.25">
      <c r="G50" s="60">
        <f t="shared" si="0"/>
        <v>2006</v>
      </c>
      <c r="H50" s="228">
        <v>39052</v>
      </c>
      <c r="I50" s="61">
        <v>5313.1578947368425</v>
      </c>
    </row>
    <row r="51" spans="7:9" x14ac:dyDescent="0.25">
      <c r="G51" s="60">
        <f t="shared" si="0"/>
        <v>2007</v>
      </c>
      <c r="H51" s="228">
        <v>39083</v>
      </c>
      <c r="I51" s="61">
        <v>5200.681818181818</v>
      </c>
    </row>
    <row r="52" spans="7:9" x14ac:dyDescent="0.25">
      <c r="G52" s="60">
        <f t="shared" si="0"/>
        <v>2007</v>
      </c>
      <c r="H52" s="228">
        <v>39114</v>
      </c>
      <c r="I52" s="61">
        <v>5204</v>
      </c>
    </row>
    <row r="53" spans="7:9" x14ac:dyDescent="0.25">
      <c r="G53" s="60">
        <f t="shared" si="0"/>
        <v>2007</v>
      </c>
      <c r="H53" s="228">
        <v>39142</v>
      </c>
      <c r="I53" s="61">
        <v>5090.9523809523807</v>
      </c>
    </row>
    <row r="54" spans="7:9" x14ac:dyDescent="0.25">
      <c r="G54" s="60">
        <f t="shared" si="0"/>
        <v>2007</v>
      </c>
      <c r="H54" s="228">
        <v>39173</v>
      </c>
      <c r="I54" s="61">
        <v>5023.1578947368425</v>
      </c>
    </row>
    <row r="55" spans="7:9" x14ac:dyDescent="0.25">
      <c r="G55" s="60">
        <f t="shared" si="0"/>
        <v>2007</v>
      </c>
      <c r="H55" s="228">
        <v>39203</v>
      </c>
      <c r="I55" s="61">
        <v>5045.7142857142853</v>
      </c>
    </row>
    <row r="56" spans="7:9" x14ac:dyDescent="0.25">
      <c r="G56" s="60">
        <f t="shared" si="0"/>
        <v>2007</v>
      </c>
      <c r="H56" s="228">
        <v>39234</v>
      </c>
      <c r="I56" s="61">
        <v>5069.5</v>
      </c>
    </row>
    <row r="57" spans="7:9" x14ac:dyDescent="0.25">
      <c r="G57" s="60">
        <f t="shared" si="0"/>
        <v>2007</v>
      </c>
      <c r="H57" s="228">
        <v>39264</v>
      </c>
      <c r="I57" s="61">
        <v>5110.681818181818</v>
      </c>
    </row>
    <row r="58" spans="7:9" x14ac:dyDescent="0.25">
      <c r="G58" s="60">
        <f t="shared" si="0"/>
        <v>2007</v>
      </c>
      <c r="H58" s="228">
        <v>39295</v>
      </c>
      <c r="I58" s="61">
        <v>5096.136363636364</v>
      </c>
    </row>
    <row r="59" spans="7:9" x14ac:dyDescent="0.25">
      <c r="G59" s="60">
        <f t="shared" si="0"/>
        <v>2007</v>
      </c>
      <c r="H59" s="228">
        <v>39326</v>
      </c>
      <c r="I59" s="61">
        <v>5012.5</v>
      </c>
    </row>
    <row r="60" spans="7:9" x14ac:dyDescent="0.25">
      <c r="G60" s="60">
        <f t="shared" si="0"/>
        <v>2007</v>
      </c>
      <c r="H60" s="228">
        <v>39356</v>
      </c>
      <c r="I60" s="61">
        <v>4952.826086956522</v>
      </c>
    </row>
    <row r="61" spans="7:9" x14ac:dyDescent="0.25">
      <c r="G61" s="60">
        <f t="shared" si="0"/>
        <v>2007</v>
      </c>
      <c r="H61" s="228">
        <v>39387</v>
      </c>
      <c r="I61" s="61">
        <v>4714.318181818182</v>
      </c>
    </row>
    <row r="62" spans="7:9" x14ac:dyDescent="0.25">
      <c r="G62" s="60">
        <f t="shared" si="0"/>
        <v>2007</v>
      </c>
      <c r="H62" s="228">
        <v>39417</v>
      </c>
      <c r="I62" s="61">
        <v>4716.5</v>
      </c>
    </row>
    <row r="63" spans="7:9" x14ac:dyDescent="0.25">
      <c r="G63" s="60">
        <f t="shared" si="0"/>
        <v>2008</v>
      </c>
      <c r="H63" s="228">
        <v>39448</v>
      </c>
      <c r="I63" s="61">
        <v>4704.090909090909</v>
      </c>
    </row>
    <row r="64" spans="7:9" x14ac:dyDescent="0.25">
      <c r="G64" s="60">
        <f t="shared" si="0"/>
        <v>2008</v>
      </c>
      <c r="H64" s="228">
        <v>39479</v>
      </c>
      <c r="I64" s="61">
        <v>4672.8571428571431</v>
      </c>
    </row>
    <row r="65" spans="7:9" x14ac:dyDescent="0.25">
      <c r="G65" s="60">
        <f t="shared" si="0"/>
        <v>2008</v>
      </c>
      <c r="H65" s="228">
        <v>39508</v>
      </c>
      <c r="I65" s="61">
        <v>4524.7368421052633</v>
      </c>
    </row>
    <row r="66" spans="7:9" x14ac:dyDescent="0.25">
      <c r="G66" s="60">
        <f t="shared" si="0"/>
        <v>2008</v>
      </c>
      <c r="H66" s="228">
        <v>39539</v>
      </c>
      <c r="I66" s="61">
        <v>4274.090909090909</v>
      </c>
    </row>
    <row r="67" spans="7:9" x14ac:dyDescent="0.25">
      <c r="G67" s="60">
        <f t="shared" si="0"/>
        <v>2008</v>
      </c>
      <c r="H67" s="228">
        <v>39569</v>
      </c>
      <c r="I67" s="61">
        <v>4072.5</v>
      </c>
    </row>
    <row r="68" spans="7:9" x14ac:dyDescent="0.25">
      <c r="G68" s="60">
        <f t="shared" ref="G68:G131" si="1">YEAR(H68)</f>
        <v>2008</v>
      </c>
      <c r="H68" s="228">
        <v>39600</v>
      </c>
      <c r="I68" s="61">
        <v>3969</v>
      </c>
    </row>
    <row r="69" spans="7:9" x14ac:dyDescent="0.25">
      <c r="G69" s="60">
        <f t="shared" si="1"/>
        <v>2008</v>
      </c>
      <c r="H69" s="228">
        <v>39630</v>
      </c>
      <c r="I69" s="61">
        <v>3962.8260869565215</v>
      </c>
    </row>
    <row r="70" spans="7:9" x14ac:dyDescent="0.25">
      <c r="G70" s="60">
        <f t="shared" si="1"/>
        <v>2008</v>
      </c>
      <c r="H70" s="228">
        <v>39661</v>
      </c>
      <c r="I70" s="61">
        <v>3974.5</v>
      </c>
    </row>
    <row r="71" spans="7:9" x14ac:dyDescent="0.25">
      <c r="G71" s="60">
        <f t="shared" si="1"/>
        <v>2008</v>
      </c>
      <c r="H71" s="228">
        <v>39692</v>
      </c>
      <c r="I71" s="61">
        <v>3986.6666666666665</v>
      </c>
    </row>
    <row r="72" spans="7:9" x14ac:dyDescent="0.25">
      <c r="G72" s="60">
        <f t="shared" si="1"/>
        <v>2008</v>
      </c>
      <c r="H72" s="228">
        <v>39722</v>
      </c>
      <c r="I72" s="61">
        <v>4351.95652173913</v>
      </c>
    </row>
    <row r="73" spans="7:9" x14ac:dyDescent="0.25">
      <c r="G73" s="60">
        <f t="shared" si="1"/>
        <v>2008</v>
      </c>
      <c r="H73" s="228">
        <v>39753</v>
      </c>
      <c r="I73" s="61">
        <v>4799</v>
      </c>
    </row>
    <row r="74" spans="7:9" x14ac:dyDescent="0.25">
      <c r="G74" s="60">
        <f t="shared" si="1"/>
        <v>2008</v>
      </c>
      <c r="H74" s="228">
        <v>39783</v>
      </c>
      <c r="I74" s="61">
        <v>4874.2857142857147</v>
      </c>
    </row>
    <row r="75" spans="7:9" x14ac:dyDescent="0.25">
      <c r="G75" s="60">
        <f t="shared" si="1"/>
        <v>2009</v>
      </c>
      <c r="H75" s="228">
        <v>39814</v>
      </c>
      <c r="I75" s="61">
        <v>4978.5714285714284</v>
      </c>
    </row>
    <row r="76" spans="7:9" x14ac:dyDescent="0.25">
      <c r="G76" s="60">
        <f t="shared" si="1"/>
        <v>2009</v>
      </c>
      <c r="H76" s="228">
        <v>39845</v>
      </c>
      <c r="I76" s="61">
        <v>5085.75</v>
      </c>
    </row>
    <row r="77" spans="7:9" x14ac:dyDescent="0.25">
      <c r="G77" s="60">
        <f t="shared" si="1"/>
        <v>2009</v>
      </c>
      <c r="H77" s="228">
        <v>39873</v>
      </c>
      <c r="I77" s="61">
        <v>5124.545454545455</v>
      </c>
    </row>
    <row r="78" spans="7:9" x14ac:dyDescent="0.25">
      <c r="G78" s="60">
        <f t="shared" si="1"/>
        <v>2009</v>
      </c>
      <c r="H78" s="228">
        <v>39904</v>
      </c>
      <c r="I78" s="61">
        <v>5034.5</v>
      </c>
    </row>
    <row r="79" spans="7:9" x14ac:dyDescent="0.25">
      <c r="G79" s="60">
        <f t="shared" si="1"/>
        <v>2009</v>
      </c>
      <c r="H79" s="228">
        <v>39934</v>
      </c>
      <c r="I79" s="61">
        <v>5026.8421052631575</v>
      </c>
    </row>
    <row r="80" spans="7:9" x14ac:dyDescent="0.25">
      <c r="G80" s="60">
        <f t="shared" si="1"/>
        <v>2009</v>
      </c>
      <c r="H80" s="228">
        <v>39965</v>
      </c>
      <c r="I80" s="61">
        <v>5016.1904761904761</v>
      </c>
    </row>
    <row r="81" spans="7:9" x14ac:dyDescent="0.25">
      <c r="G81" s="60">
        <f t="shared" si="1"/>
        <v>2009</v>
      </c>
      <c r="H81" s="228">
        <v>39995</v>
      </c>
      <c r="I81" s="61">
        <v>4998.695652173913</v>
      </c>
    </row>
    <row r="82" spans="7:9" x14ac:dyDescent="0.25">
      <c r="G82" s="60">
        <f t="shared" si="1"/>
        <v>2009</v>
      </c>
      <c r="H82" s="228">
        <v>40026</v>
      </c>
      <c r="I82" s="61">
        <v>4944.7619047619046</v>
      </c>
    </row>
    <row r="83" spans="7:9" x14ac:dyDescent="0.25">
      <c r="G83" s="60">
        <f t="shared" si="1"/>
        <v>2009</v>
      </c>
      <c r="H83" s="228">
        <v>40057</v>
      </c>
      <c r="I83" s="61">
        <v>4923.8095238095239</v>
      </c>
    </row>
    <row r="84" spans="7:9" x14ac:dyDescent="0.25">
      <c r="G84" s="60">
        <f t="shared" si="1"/>
        <v>2009</v>
      </c>
      <c r="H84" s="228">
        <v>40087</v>
      </c>
      <c r="I84" s="61">
        <v>4870</v>
      </c>
    </row>
    <row r="85" spans="7:9" x14ac:dyDescent="0.25">
      <c r="G85" s="60">
        <f t="shared" si="1"/>
        <v>2009</v>
      </c>
      <c r="H85" s="228">
        <v>40118</v>
      </c>
      <c r="I85" s="61">
        <v>4828.5714285714284</v>
      </c>
    </row>
    <row r="86" spans="7:9" x14ac:dyDescent="0.25">
      <c r="G86" s="60">
        <f t="shared" si="1"/>
        <v>2009</v>
      </c>
      <c r="H86" s="228">
        <v>40148</v>
      </c>
      <c r="I86" s="61">
        <v>4649.0476190476193</v>
      </c>
    </row>
    <row r="87" spans="7:9" x14ac:dyDescent="0.25">
      <c r="G87" s="60">
        <f t="shared" si="1"/>
        <v>2010</v>
      </c>
      <c r="H87" s="228">
        <v>40179</v>
      </c>
      <c r="I87" s="61">
        <v>4655.5</v>
      </c>
    </row>
    <row r="88" spans="7:9" x14ac:dyDescent="0.25">
      <c r="G88" s="60">
        <f t="shared" si="1"/>
        <v>2010</v>
      </c>
      <c r="H88" s="228">
        <v>40210</v>
      </c>
      <c r="I88" s="61">
        <v>4694.75</v>
      </c>
    </row>
    <row r="89" spans="7:9" x14ac:dyDescent="0.25">
      <c r="G89" s="60">
        <f t="shared" si="1"/>
        <v>2010</v>
      </c>
      <c r="H89" s="228">
        <v>40238</v>
      </c>
      <c r="I89" s="61">
        <v>4693.909090909091</v>
      </c>
    </row>
    <row r="90" spans="7:9" x14ac:dyDescent="0.25">
      <c r="G90" s="60">
        <f t="shared" si="1"/>
        <v>2010</v>
      </c>
      <c r="H90" s="228">
        <v>40269</v>
      </c>
      <c r="I90" s="61">
        <v>4700.1000000000004</v>
      </c>
    </row>
    <row r="91" spans="7:9" x14ac:dyDescent="0.25">
      <c r="G91" s="60">
        <f t="shared" si="1"/>
        <v>2010</v>
      </c>
      <c r="H91" s="228">
        <v>40299</v>
      </c>
      <c r="I91" s="61">
        <v>4726.9523809523807</v>
      </c>
    </row>
    <row r="92" spans="7:9" x14ac:dyDescent="0.25">
      <c r="G92" s="60">
        <f t="shared" si="1"/>
        <v>2010</v>
      </c>
      <c r="H92" s="228">
        <v>40330</v>
      </c>
      <c r="I92" s="61">
        <v>4752.090909090909</v>
      </c>
    </row>
    <row r="93" spans="7:9" x14ac:dyDescent="0.25">
      <c r="G93" s="60">
        <f t="shared" si="1"/>
        <v>2010</v>
      </c>
      <c r="H93" s="228">
        <v>40360</v>
      </c>
      <c r="I93" s="61">
        <v>4757</v>
      </c>
    </row>
    <row r="94" spans="7:9" x14ac:dyDescent="0.25">
      <c r="G94" s="60">
        <f t="shared" si="1"/>
        <v>2010</v>
      </c>
      <c r="H94" s="228">
        <v>40391</v>
      </c>
      <c r="I94" s="61">
        <v>4755.772727272727</v>
      </c>
    </row>
    <row r="95" spans="7:9" x14ac:dyDescent="0.25">
      <c r="G95" s="60">
        <f t="shared" si="1"/>
        <v>2010</v>
      </c>
      <c r="H95" s="228">
        <v>40422</v>
      </c>
      <c r="I95" s="61">
        <v>4783.4761904761908</v>
      </c>
    </row>
    <row r="96" spans="7:9" x14ac:dyDescent="0.25">
      <c r="G96" s="60">
        <f t="shared" si="1"/>
        <v>2010</v>
      </c>
      <c r="H96" s="228">
        <v>40452</v>
      </c>
      <c r="I96" s="61">
        <v>4917.1428571428569</v>
      </c>
    </row>
    <row r="97" spans="7:9" x14ac:dyDescent="0.25">
      <c r="G97" s="60">
        <f t="shared" si="1"/>
        <v>2010</v>
      </c>
      <c r="H97" s="228">
        <v>40483</v>
      </c>
      <c r="I97" s="61">
        <v>4796.636363636364</v>
      </c>
    </row>
    <row r="98" spans="7:9" x14ac:dyDescent="0.25">
      <c r="G98" s="60">
        <f t="shared" si="1"/>
        <v>2010</v>
      </c>
      <c r="H98" s="228">
        <v>40513</v>
      </c>
      <c r="I98" s="61">
        <v>4570.227272727273</v>
      </c>
    </row>
    <row r="99" spans="7:9" x14ac:dyDescent="0.25">
      <c r="G99" s="60">
        <f t="shared" si="1"/>
        <v>2011</v>
      </c>
      <c r="H99" s="228">
        <v>40544</v>
      </c>
      <c r="I99" s="61">
        <v>4592.4285714285716</v>
      </c>
    </row>
    <row r="100" spans="7:9" x14ac:dyDescent="0.25">
      <c r="G100" s="60">
        <f t="shared" si="1"/>
        <v>2011</v>
      </c>
      <c r="H100" s="228">
        <v>40575</v>
      </c>
      <c r="I100" s="61">
        <v>4587.3999999999996</v>
      </c>
    </row>
    <row r="101" spans="7:9" x14ac:dyDescent="0.25">
      <c r="G101" s="60">
        <f t="shared" si="1"/>
        <v>2011</v>
      </c>
      <c r="H101" s="228">
        <v>40603</v>
      </c>
      <c r="I101" s="61">
        <v>4323.090909090909</v>
      </c>
    </row>
    <row r="102" spans="7:9" x14ac:dyDescent="0.25">
      <c r="G102" s="60">
        <f t="shared" si="1"/>
        <v>2011</v>
      </c>
      <c r="H102" s="228">
        <v>40634</v>
      </c>
      <c r="I102" s="61">
        <v>4051.1052631578946</v>
      </c>
    </row>
    <row r="103" spans="7:9" x14ac:dyDescent="0.25">
      <c r="G103" s="60">
        <f t="shared" si="1"/>
        <v>2011</v>
      </c>
      <c r="H103" s="228">
        <v>40664</v>
      </c>
      <c r="I103" s="61">
        <v>3994.3333333333335</v>
      </c>
    </row>
    <row r="104" spans="7:9" x14ac:dyDescent="0.25">
      <c r="G104" s="60">
        <f t="shared" si="1"/>
        <v>2011</v>
      </c>
      <c r="H104" s="228">
        <v>40695</v>
      </c>
      <c r="I104" s="61">
        <v>3994.9545454545455</v>
      </c>
    </row>
    <row r="105" spans="7:9" x14ac:dyDescent="0.25">
      <c r="G105" s="60">
        <f t="shared" si="1"/>
        <v>2011</v>
      </c>
      <c r="H105" s="228">
        <v>40725</v>
      </c>
      <c r="I105" s="61">
        <v>3926.0476190476193</v>
      </c>
    </row>
    <row r="106" spans="7:9" x14ac:dyDescent="0.25">
      <c r="G106" s="60">
        <f t="shared" si="1"/>
        <v>2011</v>
      </c>
      <c r="H106" s="228">
        <v>40756</v>
      </c>
      <c r="I106" s="61">
        <v>3873.0454545454545</v>
      </c>
    </row>
    <row r="107" spans="7:9" x14ac:dyDescent="0.25">
      <c r="G107" s="60">
        <f t="shared" si="1"/>
        <v>2011</v>
      </c>
      <c r="H107" s="228">
        <v>40787</v>
      </c>
      <c r="I107" s="61">
        <v>3996.5714285714284</v>
      </c>
    </row>
    <row r="108" spans="7:9" x14ac:dyDescent="0.25">
      <c r="G108" s="60">
        <f t="shared" si="1"/>
        <v>2011</v>
      </c>
      <c r="H108" s="228">
        <v>40817</v>
      </c>
      <c r="I108" s="61">
        <v>4168.4285714285716</v>
      </c>
    </row>
    <row r="109" spans="7:9" x14ac:dyDescent="0.25">
      <c r="G109" s="60">
        <f t="shared" si="1"/>
        <v>2011</v>
      </c>
      <c r="H109" s="228">
        <v>40848</v>
      </c>
      <c r="I109" s="61">
        <v>4309</v>
      </c>
    </row>
    <row r="110" spans="7:9" x14ac:dyDescent="0.25">
      <c r="G110" s="60">
        <f t="shared" si="1"/>
        <v>2011</v>
      </c>
      <c r="H110" s="228">
        <v>40878</v>
      </c>
      <c r="I110" s="61">
        <v>4431.666666666667</v>
      </c>
    </row>
    <row r="111" spans="7:9" x14ac:dyDescent="0.25">
      <c r="G111" s="60">
        <f t="shared" si="1"/>
        <v>2012</v>
      </c>
      <c r="H111" s="228">
        <v>40909</v>
      </c>
      <c r="I111" s="61">
        <v>4596.545454545455</v>
      </c>
    </row>
    <row r="112" spans="7:9" x14ac:dyDescent="0.25">
      <c r="G112" s="60">
        <f t="shared" si="1"/>
        <v>2012</v>
      </c>
      <c r="H112" s="228">
        <v>40940</v>
      </c>
      <c r="I112" s="61">
        <v>4455.2857142857147</v>
      </c>
    </row>
    <row r="113" spans="7:9" x14ac:dyDescent="0.25">
      <c r="G113" s="60">
        <f t="shared" si="1"/>
        <v>2012</v>
      </c>
      <c r="H113" s="228">
        <v>40969</v>
      </c>
      <c r="I113" s="61">
        <v>4284.0476190476193</v>
      </c>
    </row>
    <row r="114" spans="7:9" x14ac:dyDescent="0.25">
      <c r="G114" s="60">
        <f t="shared" si="1"/>
        <v>2012</v>
      </c>
      <c r="H114" s="228">
        <v>41000</v>
      </c>
      <c r="I114" s="61">
        <v>4305.4736842105267</v>
      </c>
    </row>
    <row r="115" spans="7:9" x14ac:dyDescent="0.25">
      <c r="G115" s="60">
        <f t="shared" si="1"/>
        <v>2012</v>
      </c>
      <c r="H115" s="228">
        <v>41030</v>
      </c>
      <c r="I115" s="61">
        <v>4369.1000000000004</v>
      </c>
    </row>
    <row r="116" spans="7:9" x14ac:dyDescent="0.25">
      <c r="G116" s="60">
        <f t="shared" si="1"/>
        <v>2012</v>
      </c>
      <c r="H116" s="228">
        <v>41061</v>
      </c>
      <c r="I116" s="61">
        <v>4529.8999999999996</v>
      </c>
    </row>
    <row r="117" spans="7:9" x14ac:dyDescent="0.25">
      <c r="G117" s="60">
        <f t="shared" si="1"/>
        <v>2012</v>
      </c>
      <c r="H117" s="228">
        <v>41091</v>
      </c>
      <c r="I117" s="61">
        <v>4438</v>
      </c>
    </row>
    <row r="118" spans="7:9" x14ac:dyDescent="0.25">
      <c r="G118" s="60">
        <f t="shared" si="1"/>
        <v>2012</v>
      </c>
      <c r="H118" s="228">
        <v>41122</v>
      </c>
      <c r="I118" s="61">
        <v>4411.4507894736853</v>
      </c>
    </row>
    <row r="119" spans="7:9" x14ac:dyDescent="0.25">
      <c r="G119" s="60">
        <f t="shared" si="1"/>
        <v>2012</v>
      </c>
      <c r="H119" s="228">
        <v>41153</v>
      </c>
      <c r="I119" s="61">
        <v>4424.5859999999993</v>
      </c>
    </row>
    <row r="120" spans="7:9" x14ac:dyDescent="0.25">
      <c r="G120" s="60">
        <f t="shared" si="1"/>
        <v>2012</v>
      </c>
      <c r="H120" s="228">
        <v>41183</v>
      </c>
      <c r="I120" s="61">
        <v>4455.0123913043481</v>
      </c>
    </row>
    <row r="121" spans="7:9" x14ac:dyDescent="0.25">
      <c r="G121" s="60">
        <f t="shared" si="1"/>
        <v>2012</v>
      </c>
      <c r="H121" s="228">
        <v>41214</v>
      </c>
      <c r="I121" s="61">
        <v>4460.1520454545462</v>
      </c>
    </row>
    <row r="122" spans="7:9" x14ac:dyDescent="0.25">
      <c r="G122" s="60">
        <f t="shared" si="1"/>
        <v>2012</v>
      </c>
      <c r="H122" s="228">
        <v>41244</v>
      </c>
      <c r="I122" s="61">
        <v>4288.7688888888879</v>
      </c>
    </row>
    <row r="123" spans="7:9" x14ac:dyDescent="0.25">
      <c r="G123" s="60">
        <f t="shared" si="1"/>
        <v>2013</v>
      </c>
      <c r="H123" s="228">
        <v>41275</v>
      </c>
      <c r="I123" s="61">
        <v>4187.5409090909088</v>
      </c>
    </row>
    <row r="124" spans="7:9" x14ac:dyDescent="0.25">
      <c r="G124" s="60">
        <f t="shared" si="1"/>
        <v>2013</v>
      </c>
      <c r="H124" s="228">
        <v>41306</v>
      </c>
      <c r="I124" s="61">
        <v>4024.5557500000004</v>
      </c>
    </row>
    <row r="125" spans="7:9" x14ac:dyDescent="0.25">
      <c r="G125" s="60">
        <f t="shared" si="1"/>
        <v>2013</v>
      </c>
      <c r="H125" s="228">
        <v>41334</v>
      </c>
      <c r="I125" s="61">
        <v>4002.1261111111107</v>
      </c>
    </row>
    <row r="126" spans="7:9" x14ac:dyDescent="0.25">
      <c r="G126" s="60">
        <f t="shared" si="1"/>
        <v>2013</v>
      </c>
      <c r="H126" s="228">
        <v>41365</v>
      </c>
      <c r="I126" s="61">
        <v>4096.2215909090919</v>
      </c>
    </row>
    <row r="127" spans="7:9" x14ac:dyDescent="0.25">
      <c r="G127" s="60">
        <f t="shared" si="1"/>
        <v>2013</v>
      </c>
      <c r="H127" s="228">
        <v>41395</v>
      </c>
      <c r="I127" s="61">
        <v>4197.4454999999998</v>
      </c>
    </row>
    <row r="128" spans="7:9" x14ac:dyDescent="0.25">
      <c r="G128" s="60">
        <f t="shared" si="1"/>
        <v>2013</v>
      </c>
      <c r="H128" s="228">
        <v>41426</v>
      </c>
      <c r="I128" s="61">
        <v>4403.786578947369</v>
      </c>
    </row>
    <row r="129" spans="7:9" x14ac:dyDescent="0.25">
      <c r="G129" s="60">
        <f t="shared" si="1"/>
        <v>2013</v>
      </c>
      <c r="H129" s="228">
        <v>41456</v>
      </c>
      <c r="I129" s="61">
        <v>4464.6306521739134</v>
      </c>
    </row>
    <row r="130" spans="7:9" x14ac:dyDescent="0.25">
      <c r="G130" s="60">
        <f t="shared" si="1"/>
        <v>2013</v>
      </c>
      <c r="H130" s="228">
        <v>41487</v>
      </c>
      <c r="I130" s="61">
        <v>4429.5671428571422</v>
      </c>
    </row>
    <row r="131" spans="7:9" x14ac:dyDescent="0.25">
      <c r="G131" s="60">
        <f t="shared" si="1"/>
        <v>2013</v>
      </c>
      <c r="H131" s="228">
        <v>41518</v>
      </c>
      <c r="I131" s="61">
        <v>4446.4216666666662</v>
      </c>
    </row>
    <row r="132" spans="7:9" x14ac:dyDescent="0.25">
      <c r="G132" s="60">
        <f t="shared" ref="G132:G195" si="2">YEAR(H132)</f>
        <v>2013</v>
      </c>
      <c r="H132" s="228">
        <v>41548</v>
      </c>
      <c r="I132" s="61">
        <v>4444.5984782608684</v>
      </c>
    </row>
    <row r="133" spans="7:9" x14ac:dyDescent="0.25">
      <c r="G133" s="60">
        <f t="shared" si="2"/>
        <v>2013</v>
      </c>
      <c r="H133" s="228">
        <v>41579</v>
      </c>
      <c r="I133" s="61">
        <v>4425.6828571428578</v>
      </c>
    </row>
    <row r="134" spans="7:9" x14ac:dyDescent="0.25">
      <c r="G134" s="60">
        <f t="shared" si="2"/>
        <v>2013</v>
      </c>
      <c r="H134" s="228">
        <v>41609</v>
      </c>
      <c r="I134" s="61">
        <v>4520.2962500000003</v>
      </c>
    </row>
    <row r="135" spans="7:9" x14ac:dyDescent="0.25">
      <c r="G135" s="60">
        <f t="shared" si="2"/>
        <v>2014</v>
      </c>
      <c r="H135" s="228">
        <v>41640</v>
      </c>
      <c r="I135" s="61">
        <v>4635.2174999999988</v>
      </c>
    </row>
    <row r="136" spans="7:9" x14ac:dyDescent="0.25">
      <c r="G136" s="60">
        <f t="shared" si="2"/>
        <v>2014</v>
      </c>
      <c r="H136" s="228">
        <v>41671</v>
      </c>
      <c r="I136" s="61">
        <v>4512.6452499999996</v>
      </c>
    </row>
    <row r="137" spans="7:9" x14ac:dyDescent="0.25">
      <c r="G137" s="60">
        <f t="shared" si="2"/>
        <v>2014</v>
      </c>
      <c r="H137" s="228">
        <v>41699</v>
      </c>
      <c r="I137" s="61">
        <v>4423.7776190476197</v>
      </c>
    </row>
    <row r="138" spans="7:9" x14ac:dyDescent="0.25">
      <c r="G138" s="60">
        <f t="shared" si="2"/>
        <v>2014</v>
      </c>
      <c r="H138" s="228">
        <v>41730</v>
      </c>
      <c r="I138" s="61">
        <v>4433.2267499999998</v>
      </c>
    </row>
    <row r="139" spans="7:9" x14ac:dyDescent="0.25">
      <c r="G139" s="60">
        <f t="shared" si="2"/>
        <v>2014</v>
      </c>
      <c r="H139" s="228">
        <v>41760</v>
      </c>
      <c r="I139" s="61">
        <v>4421.6336842105266</v>
      </c>
    </row>
    <row r="140" spans="7:9" x14ac:dyDescent="0.25">
      <c r="G140" s="60">
        <f t="shared" si="2"/>
        <v>2014</v>
      </c>
      <c r="H140" s="228">
        <v>41791</v>
      </c>
      <c r="I140" s="61">
        <v>4404.7650000000003</v>
      </c>
    </row>
    <row r="141" spans="7:9" x14ac:dyDescent="0.25">
      <c r="G141" s="60">
        <f t="shared" si="2"/>
        <v>2014</v>
      </c>
      <c r="H141" s="228">
        <v>41821</v>
      </c>
      <c r="I141" s="61">
        <v>4267.3069565217393</v>
      </c>
    </row>
    <row r="142" spans="7:9" x14ac:dyDescent="0.25">
      <c r="G142" s="60">
        <f t="shared" si="2"/>
        <v>2014</v>
      </c>
      <c r="H142" s="228">
        <v>41852</v>
      </c>
      <c r="I142" s="61">
        <v>4267.8544999999995</v>
      </c>
    </row>
    <row r="143" spans="7:9" x14ac:dyDescent="0.25">
      <c r="G143" s="60">
        <f t="shared" si="2"/>
        <v>2014</v>
      </c>
      <c r="H143" s="228">
        <v>41883</v>
      </c>
      <c r="I143" s="61">
        <v>4334.3785714285705</v>
      </c>
    </row>
    <row r="144" spans="7:9" x14ac:dyDescent="0.25">
      <c r="G144" s="60">
        <f t="shared" si="2"/>
        <v>2014</v>
      </c>
      <c r="H144" s="228">
        <v>41913</v>
      </c>
      <c r="I144" s="61">
        <v>4574.266304347826</v>
      </c>
    </row>
    <row r="145" spans="7:9" x14ac:dyDescent="0.25">
      <c r="G145" s="60">
        <f t="shared" si="2"/>
        <v>2014</v>
      </c>
      <c r="H145" s="228">
        <v>41944</v>
      </c>
      <c r="I145" s="61">
        <v>4641.8834999999981</v>
      </c>
    </row>
    <row r="146" spans="7:9" x14ac:dyDescent="0.25">
      <c r="G146" s="60">
        <f t="shared" si="2"/>
        <v>2014</v>
      </c>
      <c r="H146" s="228">
        <v>41974</v>
      </c>
      <c r="I146" s="61">
        <v>4629.9038095238093</v>
      </c>
    </row>
    <row r="147" spans="7:9" x14ac:dyDescent="0.25">
      <c r="G147" s="60">
        <f t="shared" si="2"/>
        <v>2015</v>
      </c>
      <c r="H147" s="228">
        <v>42005</v>
      </c>
      <c r="I147" s="61">
        <v>4753.5238095238092</v>
      </c>
    </row>
    <row r="148" spans="7:9" x14ac:dyDescent="0.25">
      <c r="G148" s="60">
        <f t="shared" si="2"/>
        <v>2015</v>
      </c>
      <c r="H148" s="228">
        <v>42036</v>
      </c>
      <c r="I148" s="61">
        <v>4760.0457499999993</v>
      </c>
    </row>
    <row r="149" spans="7:9" x14ac:dyDescent="0.25">
      <c r="G149" s="60">
        <f t="shared" si="2"/>
        <v>2015</v>
      </c>
      <c r="H149" s="228">
        <v>42064</v>
      </c>
      <c r="I149" s="61">
        <v>4765.0093181818183</v>
      </c>
    </row>
    <row r="150" spans="7:9" x14ac:dyDescent="0.25">
      <c r="G150" s="60">
        <f t="shared" si="2"/>
        <v>2015</v>
      </c>
      <c r="H150" s="228">
        <v>42095</v>
      </c>
      <c r="I150" s="61">
        <v>4962.6759999999986</v>
      </c>
    </row>
    <row r="151" spans="7:9" x14ac:dyDescent="0.25">
      <c r="G151" s="60">
        <f t="shared" si="2"/>
        <v>2015</v>
      </c>
      <c r="H151" s="228">
        <v>42125</v>
      </c>
      <c r="I151" s="61">
        <v>5069.1372222222217</v>
      </c>
    </row>
    <row r="152" spans="7:9" x14ac:dyDescent="0.25">
      <c r="G152" s="60">
        <f t="shared" si="2"/>
        <v>2015</v>
      </c>
      <c r="H152" s="228">
        <v>42156</v>
      </c>
      <c r="I152" s="61">
        <v>5136.5576190476186</v>
      </c>
    </row>
    <row r="153" spans="7:9" x14ac:dyDescent="0.25">
      <c r="G153" s="60">
        <f t="shared" si="2"/>
        <v>2015</v>
      </c>
      <c r="H153" s="228">
        <v>42186</v>
      </c>
      <c r="I153" s="61">
        <v>5151.6581818181821</v>
      </c>
    </row>
    <row r="154" spans="7:9" x14ac:dyDescent="0.25">
      <c r="G154" s="60">
        <f t="shared" si="2"/>
        <v>2015</v>
      </c>
      <c r="H154" s="228">
        <v>42217</v>
      </c>
      <c r="I154" s="61">
        <v>5262.0709523809528</v>
      </c>
    </row>
    <row r="155" spans="7:9" x14ac:dyDescent="0.25">
      <c r="G155" s="60">
        <f t="shared" si="2"/>
        <v>2015</v>
      </c>
      <c r="H155" s="228">
        <v>42248</v>
      </c>
      <c r="I155" s="61">
        <v>5506.5976190476194</v>
      </c>
    </row>
    <row r="156" spans="7:9" x14ac:dyDescent="0.25">
      <c r="G156" s="60">
        <f t="shared" si="2"/>
        <v>2015</v>
      </c>
      <c r="H156" s="228">
        <v>42278</v>
      </c>
      <c r="I156" s="61">
        <v>5650.5972727272729</v>
      </c>
    </row>
    <row r="157" spans="7:9" x14ac:dyDescent="0.25">
      <c r="G157" s="60">
        <f t="shared" si="2"/>
        <v>2015</v>
      </c>
      <c r="H157" s="228">
        <v>42309</v>
      </c>
      <c r="I157" s="61">
        <v>5638.6973809523806</v>
      </c>
    </row>
    <row r="158" spans="7:9" x14ac:dyDescent="0.25">
      <c r="G158" s="60">
        <f t="shared" si="2"/>
        <v>2015</v>
      </c>
      <c r="H158" s="228">
        <v>42339</v>
      </c>
      <c r="I158" s="61">
        <v>5802.4785714285717</v>
      </c>
    </row>
    <row r="159" spans="7:9" x14ac:dyDescent="0.25">
      <c r="G159" s="60">
        <f t="shared" si="2"/>
        <v>2016</v>
      </c>
      <c r="H159" s="228">
        <v>42370</v>
      </c>
      <c r="I159" s="61">
        <v>5907.2377500000002</v>
      </c>
    </row>
    <row r="160" spans="7:9" x14ac:dyDescent="0.25">
      <c r="G160" s="60">
        <f t="shared" si="2"/>
        <v>2016</v>
      </c>
      <c r="H160" s="228">
        <v>42401</v>
      </c>
      <c r="I160" s="61">
        <v>5792.0097499999993</v>
      </c>
    </row>
    <row r="161" spans="7:9" x14ac:dyDescent="0.25">
      <c r="G161" s="60">
        <f t="shared" si="2"/>
        <v>2016</v>
      </c>
      <c r="H161" s="228">
        <v>42430</v>
      </c>
      <c r="I161" s="61">
        <v>5694.6371428571429</v>
      </c>
    </row>
    <row r="162" spans="7:9" x14ac:dyDescent="0.25">
      <c r="G162" s="60">
        <f t="shared" si="2"/>
        <v>2016</v>
      </c>
      <c r="H162" s="228">
        <v>42461</v>
      </c>
      <c r="I162" s="61">
        <v>5567.504047619047</v>
      </c>
    </row>
    <row r="163" spans="7:9" x14ac:dyDescent="0.25">
      <c r="G163" s="60">
        <f t="shared" si="2"/>
        <v>2016</v>
      </c>
      <c r="H163" s="228">
        <v>42491</v>
      </c>
      <c r="I163" s="61">
        <v>5619.4034090909099</v>
      </c>
    </row>
    <row r="164" spans="7:9" x14ac:dyDescent="0.25">
      <c r="G164" s="60">
        <f t="shared" si="2"/>
        <v>2016</v>
      </c>
      <c r="H164" s="228">
        <v>42522</v>
      </c>
      <c r="I164" s="61">
        <v>5639.0154545454552</v>
      </c>
    </row>
    <row r="165" spans="7:9" x14ac:dyDescent="0.25">
      <c r="G165" s="60">
        <f t="shared" si="2"/>
        <v>2016</v>
      </c>
      <c r="H165" s="228">
        <v>42552</v>
      </c>
      <c r="I165" s="61">
        <v>5559.9740476190473</v>
      </c>
    </row>
    <row r="166" spans="7:9" x14ac:dyDescent="0.25">
      <c r="G166" s="60">
        <f t="shared" si="2"/>
        <v>2016</v>
      </c>
      <c r="H166" s="228">
        <v>42583</v>
      </c>
      <c r="I166" s="61">
        <v>5517.499772727273</v>
      </c>
    </row>
    <row r="167" spans="7:9" x14ac:dyDescent="0.25">
      <c r="G167" s="60">
        <f t="shared" si="2"/>
        <v>2016</v>
      </c>
      <c r="H167" s="228">
        <v>42614</v>
      </c>
      <c r="I167" s="61">
        <v>5558.0140909090906</v>
      </c>
    </row>
    <row r="168" spans="7:9" x14ac:dyDescent="0.25">
      <c r="G168" s="60">
        <f t="shared" si="2"/>
        <v>2016</v>
      </c>
      <c r="H168" s="228">
        <v>42644</v>
      </c>
      <c r="I168" s="61">
        <v>5632.5417500000003</v>
      </c>
    </row>
    <row r="169" spans="7:9" x14ac:dyDescent="0.25">
      <c r="G169" s="60">
        <f t="shared" si="2"/>
        <v>2016</v>
      </c>
      <c r="H169" s="228">
        <v>42675</v>
      </c>
      <c r="I169" s="61">
        <v>5772.7602272727272</v>
      </c>
    </row>
    <row r="170" spans="7:9" x14ac:dyDescent="0.25">
      <c r="G170" s="60">
        <f t="shared" si="2"/>
        <v>2016</v>
      </c>
      <c r="H170" s="228">
        <v>42705</v>
      </c>
      <c r="I170" s="61">
        <v>5785.8933333333343</v>
      </c>
    </row>
    <row r="171" spans="7:9" x14ac:dyDescent="0.25">
      <c r="G171" s="60">
        <f t="shared" si="2"/>
        <v>2017</v>
      </c>
      <c r="H171" s="228">
        <v>42736</v>
      </c>
      <c r="I171" s="61">
        <v>5754.4786363636376</v>
      </c>
    </row>
    <row r="172" spans="7:9" x14ac:dyDescent="0.25">
      <c r="G172" s="60">
        <f t="shared" si="2"/>
        <v>2017</v>
      </c>
      <c r="H172" s="228">
        <v>42767</v>
      </c>
      <c r="I172" s="61">
        <v>5676.7468421052636</v>
      </c>
    </row>
    <row r="173" spans="7:9" x14ac:dyDescent="0.25">
      <c r="G173" s="60">
        <f t="shared" si="2"/>
        <v>2017</v>
      </c>
      <c r="H173" s="228">
        <v>42795</v>
      </c>
      <c r="I173" s="61">
        <v>5528.5432608695646</v>
      </c>
    </row>
    <row r="174" spans="7:9" x14ac:dyDescent="0.25">
      <c r="G174" s="60">
        <f t="shared" si="2"/>
        <v>2017</v>
      </c>
      <c r="H174" s="228">
        <v>42826</v>
      </c>
      <c r="I174" s="61">
        <v>5569.53</v>
      </c>
    </row>
    <row r="175" spans="7:9" x14ac:dyDescent="0.25">
      <c r="G175" s="60">
        <f t="shared" si="2"/>
        <v>2017</v>
      </c>
      <c r="H175" s="228">
        <v>42856</v>
      </c>
      <c r="I175" s="61">
        <v>5590.9892857142868</v>
      </c>
    </row>
    <row r="176" spans="7:9" x14ac:dyDescent="0.25">
      <c r="G176" s="60">
        <f t="shared" si="2"/>
        <v>2017</v>
      </c>
      <c r="H176" s="228">
        <v>42887</v>
      </c>
      <c r="I176" s="61">
        <v>5572.091428571428</v>
      </c>
    </row>
    <row r="177" spans="7:9" x14ac:dyDescent="0.25">
      <c r="G177" s="60">
        <f t="shared" si="2"/>
        <v>2017</v>
      </c>
      <c r="H177" s="228">
        <v>42917</v>
      </c>
      <c r="I177" s="61">
        <v>5550.9911904761912</v>
      </c>
    </row>
    <row r="178" spans="7:9" x14ac:dyDescent="0.25">
      <c r="G178" s="60">
        <f t="shared" si="2"/>
        <v>2017</v>
      </c>
      <c r="H178" s="228">
        <v>42948</v>
      </c>
      <c r="I178" s="61">
        <v>5596.3193181818169</v>
      </c>
    </row>
    <row r="179" spans="7:9" x14ac:dyDescent="0.25">
      <c r="G179" s="60">
        <f t="shared" si="2"/>
        <v>2017</v>
      </c>
      <c r="H179" s="228">
        <v>42979</v>
      </c>
      <c r="I179" s="61">
        <v>5658.9171428571426</v>
      </c>
    </row>
    <row r="180" spans="7:9" x14ac:dyDescent="0.25">
      <c r="G180" s="60">
        <f t="shared" si="2"/>
        <v>2017</v>
      </c>
      <c r="H180" s="228">
        <v>43009</v>
      </c>
      <c r="I180" s="61">
        <v>5642.3221428571433</v>
      </c>
    </row>
    <row r="181" spans="7:9" x14ac:dyDescent="0.25">
      <c r="G181" s="60">
        <f t="shared" si="2"/>
        <v>2017</v>
      </c>
      <c r="H181" s="228">
        <v>43040</v>
      </c>
      <c r="I181" s="61">
        <v>5655.5127272727286</v>
      </c>
    </row>
    <row r="182" spans="7:9" x14ac:dyDescent="0.25">
      <c r="G182" s="60">
        <f t="shared" si="2"/>
        <v>2017</v>
      </c>
      <c r="H182" s="228">
        <v>43070</v>
      </c>
      <c r="I182" s="61">
        <v>5630.7594444444439</v>
      </c>
    </row>
    <row r="183" spans="7:9" x14ac:dyDescent="0.25">
      <c r="G183" s="60">
        <f t="shared" si="2"/>
        <v>2018</v>
      </c>
      <c r="H183" s="228">
        <v>43101</v>
      </c>
      <c r="I183" s="61">
        <v>5619.7988636363634</v>
      </c>
    </row>
    <row r="184" spans="7:9" x14ac:dyDescent="0.25">
      <c r="G184" s="60">
        <f t="shared" si="2"/>
        <v>2018</v>
      </c>
      <c r="H184" s="228">
        <v>43132</v>
      </c>
      <c r="I184" s="61">
        <v>5583.5902631578947</v>
      </c>
    </row>
    <row r="185" spans="7:9" x14ac:dyDescent="0.25">
      <c r="G185" s="60">
        <f t="shared" si="2"/>
        <v>2018</v>
      </c>
      <c r="H185" s="228">
        <v>43160</v>
      </c>
      <c r="I185" s="61">
        <v>5531.7945</v>
      </c>
    </row>
    <row r="186" spans="7:9" x14ac:dyDescent="0.25">
      <c r="G186" s="60">
        <f t="shared" si="2"/>
        <v>2018</v>
      </c>
      <c r="H186" s="228">
        <v>43191</v>
      </c>
      <c r="I186" s="61">
        <v>5545.9042857142867</v>
      </c>
    </row>
    <row r="187" spans="7:9" x14ac:dyDescent="0.25">
      <c r="G187" s="60">
        <f t="shared" si="2"/>
        <v>2018</v>
      </c>
      <c r="H187" s="228">
        <v>43221</v>
      </c>
      <c r="I187" s="61">
        <v>5642.4882500000003</v>
      </c>
    </row>
    <row r="188" spans="7:9" x14ac:dyDescent="0.25">
      <c r="G188" s="60">
        <f t="shared" si="2"/>
        <v>2018</v>
      </c>
      <c r="H188" s="228">
        <v>43252</v>
      </c>
      <c r="I188" s="61">
        <v>5685.003999999999</v>
      </c>
    </row>
    <row r="189" spans="7:9" x14ac:dyDescent="0.25">
      <c r="G189" s="60">
        <f t="shared" si="2"/>
        <v>2018</v>
      </c>
      <c r="H189" s="228">
        <v>43282</v>
      </c>
      <c r="I189" s="61">
        <v>5723.0275000000001</v>
      </c>
    </row>
    <row r="190" spans="7:9" x14ac:dyDescent="0.25">
      <c r="G190" s="60">
        <f t="shared" si="2"/>
        <v>2018</v>
      </c>
      <c r="H190" s="228">
        <v>43313</v>
      </c>
      <c r="I190" s="61">
        <v>5780.2654545454598</v>
      </c>
    </row>
    <row r="191" spans="7:9" x14ac:dyDescent="0.25">
      <c r="G191" s="60">
        <f t="shared" si="2"/>
        <v>2018</v>
      </c>
      <c r="H191" s="228">
        <v>43344</v>
      </c>
      <c r="I191" s="61">
        <v>5855.1445000000003</v>
      </c>
    </row>
    <row r="192" spans="7:9" x14ac:dyDescent="0.25">
      <c r="G192" s="60">
        <f t="shared" si="2"/>
        <v>2018</v>
      </c>
      <c r="H192" s="228">
        <v>43374</v>
      </c>
      <c r="I192" s="61">
        <v>5954.3156521739129</v>
      </c>
    </row>
    <row r="193" spans="7:9" x14ac:dyDescent="0.25">
      <c r="G193" s="60">
        <f t="shared" si="2"/>
        <v>2018</v>
      </c>
      <c r="H193" s="228">
        <v>43405</v>
      </c>
      <c r="I193" s="61">
        <v>5936.2461363636357</v>
      </c>
    </row>
    <row r="194" spans="7:9" x14ac:dyDescent="0.25">
      <c r="G194" s="60">
        <f t="shared" si="2"/>
        <v>2018</v>
      </c>
      <c r="H194" s="228">
        <v>43435</v>
      </c>
      <c r="I194" s="61">
        <v>5927.6755263157902</v>
      </c>
    </row>
    <row r="195" spans="7:9" x14ac:dyDescent="0.25">
      <c r="G195" s="60">
        <f t="shared" si="2"/>
        <v>2019</v>
      </c>
      <c r="H195" s="228">
        <v>43466</v>
      </c>
      <c r="I195" s="61">
        <v>6038.7336363636368</v>
      </c>
    </row>
    <row r="196" spans="7:9" x14ac:dyDescent="0.25">
      <c r="G196" s="60">
        <f t="shared" ref="G196:G259" si="3">YEAR(H196)</f>
        <v>2019</v>
      </c>
      <c r="H196" s="228">
        <v>43497</v>
      </c>
      <c r="I196" s="61">
        <v>6058.9364999999998</v>
      </c>
    </row>
    <row r="197" spans="7:9" x14ac:dyDescent="0.25">
      <c r="G197" s="60">
        <f t="shared" si="3"/>
        <v>2019</v>
      </c>
      <c r="H197" s="228">
        <v>43525</v>
      </c>
      <c r="I197" s="61">
        <v>6129.5292499999996</v>
      </c>
    </row>
    <row r="198" spans="7:9" x14ac:dyDescent="0.25">
      <c r="G198" s="60">
        <f t="shared" si="3"/>
        <v>2019</v>
      </c>
      <c r="H198" s="228">
        <v>43556</v>
      </c>
      <c r="I198" s="61">
        <v>6230.0030000000006</v>
      </c>
    </row>
    <row r="199" spans="7:9" x14ac:dyDescent="0.25">
      <c r="G199" s="60">
        <f t="shared" si="3"/>
        <v>2019</v>
      </c>
      <c r="H199" s="228">
        <v>43586</v>
      </c>
      <c r="I199" s="61">
        <v>6316.5212499999998</v>
      </c>
    </row>
    <row r="200" spans="7:9" x14ac:dyDescent="0.25">
      <c r="G200" s="60">
        <f t="shared" si="3"/>
        <v>2019</v>
      </c>
      <c r="H200" s="228">
        <v>43617</v>
      </c>
      <c r="I200" s="61">
        <v>6233.7244736842104</v>
      </c>
    </row>
    <row r="201" spans="7:9" x14ac:dyDescent="0.25">
      <c r="G201" s="60">
        <f t="shared" si="3"/>
        <v>2019</v>
      </c>
      <c r="H201" s="228">
        <v>43647</v>
      </c>
      <c r="I201" s="61">
        <v>6054.9095652173919</v>
      </c>
    </row>
    <row r="202" spans="7:9" x14ac:dyDescent="0.25">
      <c r="G202" s="60">
        <f t="shared" si="3"/>
        <v>2019</v>
      </c>
      <c r="H202" s="228">
        <v>43678</v>
      </c>
      <c r="I202" s="61">
        <v>6143.6290476190479</v>
      </c>
    </row>
    <row r="203" spans="7:9" x14ac:dyDescent="0.25">
      <c r="G203" s="60">
        <f t="shared" si="3"/>
        <v>2019</v>
      </c>
      <c r="H203" s="228">
        <v>43709</v>
      </c>
      <c r="I203" s="61">
        <v>6338.7961904761905</v>
      </c>
    </row>
    <row r="204" spans="7:9" x14ac:dyDescent="0.25">
      <c r="G204" s="60">
        <f t="shared" si="3"/>
        <v>2019</v>
      </c>
      <c r="H204" s="228">
        <v>43739</v>
      </c>
      <c r="I204" s="61">
        <v>6439.38195652174</v>
      </c>
    </row>
    <row r="205" spans="7:9" x14ac:dyDescent="0.25">
      <c r="G205" s="60">
        <f t="shared" si="3"/>
        <v>2019</v>
      </c>
      <c r="H205" s="228">
        <v>43770</v>
      </c>
      <c r="I205" s="61">
        <v>6454.8885714285725</v>
      </c>
    </row>
    <row r="206" spans="7:9" x14ac:dyDescent="0.25">
      <c r="G206" s="60">
        <f t="shared" si="3"/>
        <v>2019</v>
      </c>
      <c r="H206" s="228">
        <v>43800</v>
      </c>
      <c r="I206" s="61">
        <v>6449.6112499999999</v>
      </c>
    </row>
    <row r="207" spans="7:9" x14ac:dyDescent="0.25">
      <c r="G207" s="60">
        <f t="shared" si="3"/>
        <v>2020</v>
      </c>
      <c r="H207" s="228">
        <v>43831</v>
      </c>
      <c r="I207" s="61">
        <v>6515.7597727272723</v>
      </c>
    </row>
    <row r="208" spans="7:9" x14ac:dyDescent="0.25">
      <c r="G208" s="60">
        <f t="shared" si="3"/>
        <v>2020</v>
      </c>
      <c r="H208" s="228">
        <v>43862</v>
      </c>
      <c r="I208" s="61">
        <v>6521.4484999999995</v>
      </c>
    </row>
    <row r="209" spans="7:9" x14ac:dyDescent="0.25">
      <c r="G209" s="60">
        <f t="shared" si="3"/>
        <v>2020</v>
      </c>
      <c r="H209" s="228">
        <v>43891</v>
      </c>
      <c r="I209" s="61">
        <v>6576.6556818181816</v>
      </c>
    </row>
    <row r="210" spans="7:9" x14ac:dyDescent="0.25">
      <c r="G210" s="60">
        <f t="shared" si="3"/>
        <v>2020</v>
      </c>
      <c r="H210" s="228">
        <v>43922</v>
      </c>
      <c r="I210" s="61">
        <v>6510.1826315789476</v>
      </c>
    </row>
    <row r="211" spans="7:9" x14ac:dyDescent="0.25">
      <c r="G211" s="60">
        <f t="shared" si="3"/>
        <v>2020</v>
      </c>
      <c r="H211" s="228">
        <v>43952</v>
      </c>
      <c r="I211" s="61">
        <v>6589.564166666667</v>
      </c>
    </row>
    <row r="212" spans="7:9" x14ac:dyDescent="0.25">
      <c r="G212" s="60">
        <f t="shared" si="3"/>
        <v>2020</v>
      </c>
      <c r="H212" s="228">
        <v>43983</v>
      </c>
      <c r="I212" s="61">
        <v>6708.4919047619042</v>
      </c>
    </row>
    <row r="213" spans="7:9" x14ac:dyDescent="0.25">
      <c r="G213" s="60">
        <f t="shared" si="3"/>
        <v>2020</v>
      </c>
      <c r="H213" s="228">
        <v>44013</v>
      </c>
      <c r="I213" s="61">
        <v>6900.7300000000005</v>
      </c>
    </row>
    <row r="214" spans="7:9" x14ac:dyDescent="0.25">
      <c r="G214" s="60">
        <f t="shared" si="3"/>
        <v>2020</v>
      </c>
      <c r="H214" s="228">
        <v>44044</v>
      </c>
      <c r="I214" s="61">
        <v>6950.9492857142859</v>
      </c>
    </row>
    <row r="215" spans="7:9" x14ac:dyDescent="0.25">
      <c r="G215" s="60">
        <f t="shared" si="3"/>
        <v>2020</v>
      </c>
      <c r="H215" s="228">
        <v>44075</v>
      </c>
      <c r="I215" s="61">
        <v>6984.941904761904</v>
      </c>
    </row>
    <row r="216" spans="7:9" x14ac:dyDescent="0.25">
      <c r="G216" s="60">
        <f t="shared" si="3"/>
        <v>2020</v>
      </c>
      <c r="H216" s="228">
        <v>44105</v>
      </c>
      <c r="I216" s="61">
        <v>7018.63590909091</v>
      </c>
    </row>
    <row r="217" spans="7:9" x14ac:dyDescent="0.25">
      <c r="G217" s="60">
        <f t="shared" si="3"/>
        <v>2020</v>
      </c>
      <c r="H217" s="228">
        <v>44136</v>
      </c>
      <c r="I217" s="61">
        <v>7031.8280952380956</v>
      </c>
    </row>
    <row r="218" spans="7:9" x14ac:dyDescent="0.25">
      <c r="G218" s="60">
        <f t="shared" si="3"/>
        <v>2020</v>
      </c>
      <c r="H218" s="228">
        <v>44166</v>
      </c>
      <c r="I218" s="61">
        <v>6943.9812499999989</v>
      </c>
    </row>
    <row r="219" spans="7:9" x14ac:dyDescent="0.25">
      <c r="G219" s="60">
        <f t="shared" si="3"/>
        <v>2021</v>
      </c>
      <c r="H219" s="228">
        <v>44197</v>
      </c>
      <c r="I219" s="61">
        <v>6902.8254999999999</v>
      </c>
    </row>
    <row r="220" spans="7:9" x14ac:dyDescent="0.25">
      <c r="G220" s="60">
        <f t="shared" si="3"/>
        <v>2021</v>
      </c>
      <c r="H220" s="228">
        <v>44228</v>
      </c>
      <c r="I220" s="61">
        <v>6723.152</v>
      </c>
    </row>
    <row r="221" spans="7:9" x14ac:dyDescent="0.25">
      <c r="G221" s="60">
        <f t="shared" si="3"/>
        <v>2021</v>
      </c>
      <c r="H221" s="228">
        <v>44256</v>
      </c>
      <c r="I221" s="61">
        <v>6539.7484090909093</v>
      </c>
    </row>
    <row r="222" spans="7:9" x14ac:dyDescent="0.25">
      <c r="G222" s="60">
        <f t="shared" si="3"/>
        <v>2021</v>
      </c>
      <c r="H222" s="228">
        <v>44287</v>
      </c>
      <c r="I222" s="61">
        <v>6410.7487500000007</v>
      </c>
    </row>
    <row r="223" spans="7:9" x14ac:dyDescent="0.25">
      <c r="G223" s="60">
        <f t="shared" si="3"/>
        <v>2021</v>
      </c>
      <c r="H223" s="228">
        <v>44317</v>
      </c>
      <c r="I223" s="61">
        <v>6717.3797500000001</v>
      </c>
    </row>
    <row r="224" spans="7:9" x14ac:dyDescent="0.25">
      <c r="G224" s="60">
        <f t="shared" si="3"/>
        <v>2021</v>
      </c>
      <c r="H224" s="228">
        <v>44348</v>
      </c>
      <c r="I224" s="61">
        <v>6744.5118181818189</v>
      </c>
    </row>
    <row r="225" spans="7:9" x14ac:dyDescent="0.25">
      <c r="G225" s="60">
        <f t="shared" si="3"/>
        <v>2021</v>
      </c>
      <c r="H225" s="228">
        <v>44378</v>
      </c>
      <c r="I225" s="61">
        <v>6848.1768181818188</v>
      </c>
    </row>
    <row r="226" spans="7:9" x14ac:dyDescent="0.25">
      <c r="G226" s="60">
        <f t="shared" si="3"/>
        <v>2021</v>
      </c>
      <c r="H226" s="228">
        <v>44409</v>
      </c>
      <c r="I226" s="61">
        <v>6926.4577272727274</v>
      </c>
    </row>
    <row r="227" spans="7:9" x14ac:dyDescent="0.25">
      <c r="G227" s="60">
        <f t="shared" si="3"/>
        <v>2021</v>
      </c>
      <c r="H227" s="228">
        <v>44440</v>
      </c>
      <c r="I227" s="61">
        <v>6898.7559523809514</v>
      </c>
    </row>
    <row r="228" spans="7:9" x14ac:dyDescent="0.25">
      <c r="G228" s="60">
        <f t="shared" si="3"/>
        <v>2021</v>
      </c>
      <c r="H228" s="228">
        <v>44470</v>
      </c>
      <c r="I228" s="61">
        <v>6907.0061904761906</v>
      </c>
    </row>
    <row r="229" spans="7:9" x14ac:dyDescent="0.25">
      <c r="G229" s="60">
        <f t="shared" si="3"/>
        <v>2021</v>
      </c>
      <c r="H229" s="228">
        <v>44501</v>
      </c>
      <c r="I229" s="61">
        <v>6855.6470454545452</v>
      </c>
    </row>
    <row r="230" spans="7:9" x14ac:dyDescent="0.25">
      <c r="G230" s="60">
        <f t="shared" si="3"/>
        <v>2021</v>
      </c>
      <c r="H230" s="228">
        <v>44531</v>
      </c>
      <c r="I230" s="61">
        <v>6815.5428571428565</v>
      </c>
    </row>
    <row r="231" spans="7:9" x14ac:dyDescent="0.25">
      <c r="G231" s="60">
        <f t="shared" si="3"/>
        <v>2022</v>
      </c>
      <c r="H231" s="228">
        <v>44562</v>
      </c>
      <c r="I231" s="61">
        <v>6986.9590476190479</v>
      </c>
    </row>
    <row r="232" spans="7:9" x14ac:dyDescent="0.25">
      <c r="G232" s="60">
        <f t="shared" si="3"/>
        <v>2022</v>
      </c>
      <c r="H232" s="228">
        <v>44593</v>
      </c>
      <c r="I232" s="61">
        <v>6966.1513157894742</v>
      </c>
    </row>
    <row r="233" spans="7:9" x14ac:dyDescent="0.25">
      <c r="G233" s="60">
        <f t="shared" si="3"/>
        <v>2022</v>
      </c>
      <c r="H233" s="228">
        <v>44621</v>
      </c>
      <c r="I233" s="61">
        <v>6962.944130434782</v>
      </c>
    </row>
    <row r="234" spans="7:9" x14ac:dyDescent="0.25">
      <c r="G234" s="60">
        <f t="shared" si="3"/>
        <v>2022</v>
      </c>
      <c r="H234" s="228">
        <v>44652</v>
      </c>
      <c r="I234" s="61">
        <v>6851.9389473684205</v>
      </c>
    </row>
    <row r="235" spans="7:9" x14ac:dyDescent="0.25">
      <c r="G235" s="60">
        <f t="shared" si="3"/>
        <v>2022</v>
      </c>
      <c r="H235" s="228">
        <v>44682</v>
      </c>
      <c r="I235" s="61">
        <v>6852.8014285714289</v>
      </c>
    </row>
    <row r="236" spans="7:9" x14ac:dyDescent="0.25">
      <c r="G236" s="60">
        <f t="shared" si="3"/>
        <v>2022</v>
      </c>
      <c r="H236" s="228">
        <v>44713</v>
      </c>
      <c r="I236" s="61">
        <v>6858.1115909090913</v>
      </c>
    </row>
    <row r="237" spans="7:9" x14ac:dyDescent="0.25">
      <c r="G237" s="60">
        <f t="shared" si="3"/>
        <v>2022</v>
      </c>
      <c r="H237" s="228">
        <v>44743</v>
      </c>
      <c r="I237" s="61">
        <v>6868.3819047619063</v>
      </c>
    </row>
    <row r="238" spans="7:9" x14ac:dyDescent="0.25">
      <c r="G238" s="60">
        <f t="shared" si="3"/>
        <v>2022</v>
      </c>
      <c r="H238" s="228">
        <v>44774</v>
      </c>
      <c r="I238" s="61">
        <v>6874.4722727272738</v>
      </c>
    </row>
    <row r="239" spans="7:9" x14ac:dyDescent="0.25">
      <c r="G239" s="60">
        <f t="shared" si="3"/>
        <v>2022</v>
      </c>
      <c r="H239" s="228">
        <v>44805</v>
      </c>
      <c r="I239" s="61">
        <v>6974.2354545454546</v>
      </c>
    </row>
    <row r="240" spans="7:9" x14ac:dyDescent="0.25">
      <c r="G240" s="60">
        <f t="shared" si="3"/>
        <v>2022</v>
      </c>
      <c r="H240" s="228">
        <v>44835</v>
      </c>
      <c r="I240" s="61">
        <v>7176.8442500000001</v>
      </c>
    </row>
    <row r="241" spans="7:9" x14ac:dyDescent="0.25">
      <c r="G241" s="60">
        <f t="shared" si="3"/>
        <v>2022</v>
      </c>
      <c r="H241" s="228">
        <v>44866</v>
      </c>
      <c r="I241" s="61">
        <v>7181.5261904761901</v>
      </c>
    </row>
    <row r="242" spans="7:9" x14ac:dyDescent="0.25">
      <c r="G242" s="60">
        <f t="shared" si="3"/>
        <v>2022</v>
      </c>
      <c r="H242" s="228">
        <v>44896</v>
      </c>
      <c r="I242" s="61">
        <v>7238.6619999999984</v>
      </c>
    </row>
    <row r="243" spans="7:9" x14ac:dyDescent="0.25">
      <c r="G243" s="60">
        <f t="shared" si="3"/>
        <v>2023</v>
      </c>
      <c r="H243" s="228">
        <v>44927</v>
      </c>
      <c r="I243" s="61">
        <v>7373.170681818181</v>
      </c>
    </row>
    <row r="244" spans="7:9" x14ac:dyDescent="0.25">
      <c r="G244" s="60">
        <f t="shared" si="3"/>
        <v>2023</v>
      </c>
      <c r="H244" s="228">
        <v>44958</v>
      </c>
      <c r="I244" s="61">
        <v>7292.0576315789476</v>
      </c>
    </row>
    <row r="245" spans="7:9" x14ac:dyDescent="0.25">
      <c r="G245" s="60">
        <f t="shared" si="3"/>
        <v>2023</v>
      </c>
      <c r="H245" s="228">
        <v>44986</v>
      </c>
      <c r="I245" s="61">
        <v>7184.7078260869566</v>
      </c>
    </row>
    <row r="246" spans="7:9" x14ac:dyDescent="0.25">
      <c r="G246" s="60">
        <f t="shared" si="3"/>
        <v>2023</v>
      </c>
      <c r="H246" s="228">
        <v>45017</v>
      </c>
      <c r="I246" s="61">
        <v>7173.0261111111104</v>
      </c>
    </row>
    <row r="247" spans="7:9" x14ac:dyDescent="0.25">
      <c r="G247" s="60">
        <f t="shared" si="3"/>
        <v>2023</v>
      </c>
      <c r="H247" s="228">
        <v>45047</v>
      </c>
      <c r="I247" s="61">
        <v>7207.7045238095252</v>
      </c>
    </row>
    <row r="248" spans="7:9" x14ac:dyDescent="0.25">
      <c r="G248" s="60">
        <f t="shared" si="3"/>
        <v>2023</v>
      </c>
      <c r="H248" s="228">
        <v>45078</v>
      </c>
      <c r="I248" s="61">
        <v>7251.6616666666669</v>
      </c>
    </row>
    <row r="249" spans="7:9" x14ac:dyDescent="0.25">
      <c r="G249" s="60">
        <f t="shared" si="3"/>
        <v>2023</v>
      </c>
      <c r="H249" s="228">
        <v>45108</v>
      </c>
      <c r="I249" s="61">
        <v>7272.6780952380959</v>
      </c>
    </row>
    <row r="250" spans="7:9" x14ac:dyDescent="0.25">
      <c r="G250" s="60">
        <f t="shared" si="3"/>
        <v>2023</v>
      </c>
      <c r="H250" s="228">
        <v>45139</v>
      </c>
      <c r="I250" s="61">
        <v>7273.1797727272724</v>
      </c>
    </row>
    <row r="251" spans="7:9" x14ac:dyDescent="0.25">
      <c r="G251" s="60">
        <f t="shared" si="3"/>
        <v>2023</v>
      </c>
      <c r="H251" s="228">
        <v>45170</v>
      </c>
      <c r="I251" s="61">
        <v>7276.0522500000006</v>
      </c>
    </row>
    <row r="252" spans="7:9" x14ac:dyDescent="0.25">
      <c r="G252" s="60">
        <f t="shared" si="3"/>
        <v>2023</v>
      </c>
      <c r="H252" s="228">
        <v>45200</v>
      </c>
      <c r="I252" s="61">
        <v>7384.8424999999988</v>
      </c>
    </row>
    <row r="253" spans="7:9" x14ac:dyDescent="0.25">
      <c r="G253" s="60">
        <f t="shared" si="3"/>
        <v>2023</v>
      </c>
      <c r="H253" s="228">
        <v>45231</v>
      </c>
      <c r="I253" s="61">
        <v>7442.1713636363629</v>
      </c>
    </row>
    <row r="254" spans="7:9" x14ac:dyDescent="0.25">
      <c r="G254" s="60">
        <f t="shared" si="3"/>
        <v>2023</v>
      </c>
      <c r="H254" s="228">
        <v>45261</v>
      </c>
      <c r="I254" s="61">
        <v>7335.2122222222233</v>
      </c>
    </row>
    <row r="255" spans="7:9" x14ac:dyDescent="0.25">
      <c r="G255" s="60">
        <f t="shared" si="3"/>
        <v>2024</v>
      </c>
      <c r="H255" s="228">
        <v>45292</v>
      </c>
      <c r="I255" s="61">
        <v>7282.9988636363632</v>
      </c>
    </row>
    <row r="256" spans="7:9" x14ac:dyDescent="0.25">
      <c r="G256" s="60">
        <f t="shared" si="3"/>
        <v>2024</v>
      </c>
      <c r="H256" s="228">
        <v>45323</v>
      </c>
      <c r="I256" s="61">
        <v>7285.0480952380958</v>
      </c>
    </row>
    <row r="257" spans="7:9" x14ac:dyDescent="0.25">
      <c r="G257" s="60">
        <f t="shared" si="3"/>
        <v>2024</v>
      </c>
      <c r="H257" s="228">
        <v>45352</v>
      </c>
      <c r="I257" s="61">
        <v>7317.5874999999996</v>
      </c>
    </row>
    <row r="258" spans="7:9" x14ac:dyDescent="0.25">
      <c r="G258" s="60">
        <f t="shared" si="3"/>
        <v>2024</v>
      </c>
      <c r="H258" s="228">
        <v>45383</v>
      </c>
      <c r="I258" s="61">
        <v>7405.4070454545454</v>
      </c>
    </row>
    <row r="259" spans="7:9" x14ac:dyDescent="0.25">
      <c r="G259" s="60">
        <f t="shared" si="3"/>
        <v>2024</v>
      </c>
      <c r="H259" s="228">
        <v>45413</v>
      </c>
      <c r="I259" s="229">
        <v>7506.9517499999993</v>
      </c>
    </row>
    <row r="260" spans="7:9" x14ac:dyDescent="0.25">
      <c r="G260" s="60">
        <f t="shared" ref="G260" si="4">YEAR(H260)</f>
        <v>2024</v>
      </c>
      <c r="H260" s="228">
        <v>45444</v>
      </c>
      <c r="I260" s="229">
        <v>7533.242631578948</v>
      </c>
    </row>
    <row r="261" spans="7:9" x14ac:dyDescent="0.25">
      <c r="H261" s="155"/>
    </row>
    <row r="262" spans="7:9" x14ac:dyDescent="0.25">
      <c r="H262" s="155"/>
    </row>
    <row r="263" spans="7:9" x14ac:dyDescent="0.25">
      <c r="H263" s="155"/>
    </row>
    <row r="264" spans="7:9" x14ac:dyDescent="0.25">
      <c r="H264" s="155"/>
    </row>
    <row r="265" spans="7:9" x14ac:dyDescent="0.25">
      <c r="H265" s="155"/>
    </row>
    <row r="266" spans="7:9" x14ac:dyDescent="0.25">
      <c r="H266" s="155"/>
    </row>
    <row r="267" spans="7:9" x14ac:dyDescent="0.25">
      <c r="H267" s="155"/>
    </row>
    <row r="268" spans="7:9" x14ac:dyDescent="0.25">
      <c r="H268" s="155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 2 0 2 4 - 0 4 - 2 6 T 1 6 : 2 0 : 0 7 . 1 2 5 9 8 3 4 - 0 4 : 0 0 < / L a s t P r o c e s s e d T i m e > < / D a t a M o d e l i n g S a n d b o x . S e r i a l i z e d S a n d b o x E r r o r C a c h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08E51D19-2E06-4AAD-A876-484C0F00036C}">
  <ds:schemaRefs/>
</ds:datastoreItem>
</file>

<file path=customXml/itemProps10.xml><?xml version="1.0" encoding="utf-8"?>
<ds:datastoreItem xmlns:ds="http://schemas.openxmlformats.org/officeDocument/2006/customXml" ds:itemID="{38512B54-15E0-42CA-92D2-6678260F9AED}">
  <ds:schemaRefs/>
</ds:datastoreItem>
</file>

<file path=customXml/itemProps11.xml><?xml version="1.0" encoding="utf-8"?>
<ds:datastoreItem xmlns:ds="http://schemas.openxmlformats.org/officeDocument/2006/customXml" ds:itemID="{C88B5BDA-65CD-4546-BFEC-E1CF42D55711}">
  <ds:schemaRefs/>
</ds:datastoreItem>
</file>

<file path=customXml/itemProps12.xml><?xml version="1.0" encoding="utf-8"?>
<ds:datastoreItem xmlns:ds="http://schemas.openxmlformats.org/officeDocument/2006/customXml" ds:itemID="{3E711774-95B6-4A82-984E-8287B4BFC2D7}">
  <ds:schemaRefs/>
</ds:datastoreItem>
</file>

<file path=customXml/itemProps13.xml><?xml version="1.0" encoding="utf-8"?>
<ds:datastoreItem xmlns:ds="http://schemas.openxmlformats.org/officeDocument/2006/customXml" ds:itemID="{E79C05DC-125D-4105-978D-57DCAE16C8F3}">
  <ds:schemaRefs/>
</ds:datastoreItem>
</file>

<file path=customXml/itemProps14.xml><?xml version="1.0" encoding="utf-8"?>
<ds:datastoreItem xmlns:ds="http://schemas.openxmlformats.org/officeDocument/2006/customXml" ds:itemID="{9DE93DF6-EED4-443F-BEFB-DF5CA26D3E86}">
  <ds:schemaRefs/>
</ds:datastoreItem>
</file>

<file path=customXml/itemProps15.xml><?xml version="1.0" encoding="utf-8"?>
<ds:datastoreItem xmlns:ds="http://schemas.openxmlformats.org/officeDocument/2006/customXml" ds:itemID="{C0CFDE4F-EE17-40AB-BBE0-A28B70674B90}">
  <ds:schemaRefs/>
</ds:datastoreItem>
</file>

<file path=customXml/itemProps16.xml><?xml version="1.0" encoding="utf-8"?>
<ds:datastoreItem xmlns:ds="http://schemas.openxmlformats.org/officeDocument/2006/customXml" ds:itemID="{2B27D2BE-DB0C-442A-9B9A-319DB9737AF5}">
  <ds:schemaRefs/>
</ds:datastoreItem>
</file>

<file path=customXml/itemProps2.xml><?xml version="1.0" encoding="utf-8"?>
<ds:datastoreItem xmlns:ds="http://schemas.openxmlformats.org/officeDocument/2006/customXml" ds:itemID="{8D8841E1-42F6-43F1-9C7C-56E9C790C1FB}">
  <ds:schemaRefs/>
</ds:datastoreItem>
</file>

<file path=customXml/itemProps3.xml><?xml version="1.0" encoding="utf-8"?>
<ds:datastoreItem xmlns:ds="http://schemas.openxmlformats.org/officeDocument/2006/customXml" ds:itemID="{E3D382D5-B01E-40AF-BCFA-6B2DCA9C802F}">
  <ds:schemaRefs/>
</ds:datastoreItem>
</file>

<file path=customXml/itemProps4.xml><?xml version="1.0" encoding="utf-8"?>
<ds:datastoreItem xmlns:ds="http://schemas.openxmlformats.org/officeDocument/2006/customXml" ds:itemID="{520A2E4E-0DE2-41D8-A1F3-4E044C06BDA1}">
  <ds:schemaRefs/>
</ds:datastoreItem>
</file>

<file path=customXml/itemProps5.xml><?xml version="1.0" encoding="utf-8"?>
<ds:datastoreItem xmlns:ds="http://schemas.openxmlformats.org/officeDocument/2006/customXml" ds:itemID="{7CE5AB9F-EA88-4C66-B7E2-08713BEE22DD}">
  <ds:schemaRefs/>
</ds:datastoreItem>
</file>

<file path=customXml/itemProps6.xml><?xml version="1.0" encoding="utf-8"?>
<ds:datastoreItem xmlns:ds="http://schemas.openxmlformats.org/officeDocument/2006/customXml" ds:itemID="{2C48D2A5-D46F-4402-94C2-7C771042B6BE}">
  <ds:schemaRefs/>
</ds:datastoreItem>
</file>

<file path=customXml/itemProps7.xml><?xml version="1.0" encoding="utf-8"?>
<ds:datastoreItem xmlns:ds="http://schemas.openxmlformats.org/officeDocument/2006/customXml" ds:itemID="{445DC530-7859-4056-894E-08F6F82B9DD0}">
  <ds:schemaRefs/>
</ds:datastoreItem>
</file>

<file path=customXml/itemProps8.xml><?xml version="1.0" encoding="utf-8"?>
<ds:datastoreItem xmlns:ds="http://schemas.openxmlformats.org/officeDocument/2006/customXml" ds:itemID="{39784B48-2F0D-4D5C-85AC-0F6C8D383958}">
  <ds:schemaRefs/>
</ds:datastoreItem>
</file>

<file path=customXml/itemProps9.xml><?xml version="1.0" encoding="utf-8"?>
<ds:datastoreItem xmlns:ds="http://schemas.openxmlformats.org/officeDocument/2006/customXml" ds:itemID="{8C31DAE3-5F21-4DCF-A926-47905889BF6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serie_situfin</vt:lpstr>
      <vt:lpstr>TC_mes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Luis Benitez</cp:lastModifiedBy>
  <dcterms:created xsi:type="dcterms:W3CDTF">2020-10-13T14:35:46Z</dcterms:created>
  <dcterms:modified xsi:type="dcterms:W3CDTF">2024-07-05T20:50:34Z</dcterms:modified>
</cp:coreProperties>
</file>