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E2AB56AB-05F2-4934-9749-313E0435FA1F}" xr6:coauthVersionLast="36" xr6:coauthVersionMax="47" xr10:uidLastSave="{00000000-0000-0000-0000-000000000000}"/>
  <bookViews>
    <workbookView showSheetTabs="0" xWindow="-120" yWindow="-120" windowWidth="20730" windowHeight="1104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Aux!$G$3:$H$24</definedName>
  </definedNames>
  <calcPr calcId="19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U37" i="10" l="1"/>
  <c r="T37" i="10"/>
  <c r="T30" i="10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38" i="10" s="1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T38" i="10" l="1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V38" i="10" l="1"/>
  <c r="T43" i="10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del BCP - abril 2024</t>
        </r>
      </text>
    </comment>
    <comment ref="H24" authorId="0" shapeId="0" xr:uid="{62722613-1DC0-4301-9B41-F354F9675B4D}">
      <text>
        <r>
          <rPr>
            <sz val="9"/>
            <color indexed="81"/>
            <rFont val="Tahoma"/>
            <family val="2"/>
          </rPr>
          <t>TC promedio estimado 2024 (Escenario macro abr-2024)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<sst xmlns="http://schemas.openxmlformats.org/spreadsheetml/2006/main" count="448" uniqueCount="208">
  <si>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</si>
  <si>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</si>
  <si>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</si>
  <si>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</si>
  <si>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</si>
  <si>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</si>
  <si>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</si>
  <si>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</si>
  <si>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</si>
  <si>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</si>
  <si>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</si>
  <si>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</si>
  <si>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</si>
  <si>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</si>
  <si>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</si>
  <si>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</si>
  <si>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</si>
  <si>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</si>
  <si>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</si>
  <si>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</si>
  <si>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</si>
  <si>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</si>
  <si>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</si>
  <si>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</si>
  <si>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</si>
  <si>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</si>
  <si>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</si>
  <si>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</si>
  <si>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</si>
  <si>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</si>
  <si>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</si>
  <si>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</si>
  <si>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</si>
  <si>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</si>
  <si>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</si>
  <si>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</si>
  <si>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</si>
  <si>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</si>
  <si>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</si>
  <si>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</si>
  <si>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</si>
  <si>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</si>
  <si>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</si>
  <si>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</si>
  <si>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</si>
  <si>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</si>
  <si>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</si>
  <si>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</si>
  <si>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</si>
  <si>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</si>
  <si>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</si>
  <si>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</si>
  <si>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</si>
  <si>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</si>
  <si>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</si>
  <si>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</si>
  <si>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</si>
  <si>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</si>
  <si>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</si>
  <si>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</si>
  <si>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</si>
  <si>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</si>
  <si>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</si>
  <si>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</si>
  <si>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</si>
  <si>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</si>
  <si>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</si>
  <si>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</si>
  <si>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</si>
  <si>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</si>
  <si>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</si>
  <si>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</si>
  <si>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</si>
  <si>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</si>
  <si>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</si>
  <si>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</si>
  <si>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</si>
  <si>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</si>
  <si>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</si>
  <si>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</si>
  <si>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</si>
  <si>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</si>
  <si>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</si>
  <si>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</si>
  <si>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</si>
  <si>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</si>
  <si>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</si>
  <si>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</si>
  <si>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</si>
  <si>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</si>
  <si>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</si>
  <si>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</si>
  <si>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</si>
  <si>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</si>
  <si>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</si>
  <si>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</si>
  <si>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</si>
  <si>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</si>
  <si>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</si>
  <si>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</si>
  <si>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</si>
  <si>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</si>
  <si>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</si>
  <si>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</si>
  <si>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</si>
  <si>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</si>
  <si>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</si>
  <si>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</si>
  <si>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</si>
  <si>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</si>
  <si>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</si>
  <si>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</si>
  <si>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</si>
  <si>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</si>
  <si>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</si>
  <si>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</si>
  <si>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</si>
  <si>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</si>
  <si>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</si>
  <si>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</si>
  <si>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</si>
  <si>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</si>
  <si>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</si>
  <si>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</si>
  <si>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</si>
  <si>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</si>
  <si>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</si>
  <si>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</si>
  <si>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</si>
  <si>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</si>
  <si>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</si>
  <si>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</si>
  <si>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</si>
  <si>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</si>
  <si>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</si>
  <si>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</si>
  <si>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</si>
  <si>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</si>
  <si>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</si>
  <si>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</si>
  <si>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</si>
  <si>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</si>
  <si>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</si>
  <si>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</si>
  <si>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</si>
  <si>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</si>
  <si>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</si>
  <si>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</si>
  <si>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</si>
  <si>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</si>
  <si>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</si>
  <si>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</si>
  <si>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</si>
  <si>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</si>
  <si>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</si>
  <si>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</si>
  <si>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</si>
  <si>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</si>
  <si>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</si>
  <si>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</si>
  <si>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</si>
  <si>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</si>
  <si>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</si>
  <si>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</si>
  <si>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</si>
  <si>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</si>
  <si>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</si>
  <si>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</si>
  <si>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</si>
  <si>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</si>
  <si>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</si>
  <si>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</si>
  <si>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</si>
  <si>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</si>
  <si>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</si>
  <si>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</si>
  <si>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</si>
  <si>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</si>
  <si>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</si>
  <si>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</si>
  <si>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</si>
  <si>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</si>
  <si>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</si>
  <si>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</si>
  <si>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</si>
  <si>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</si>
  <si>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</si>
  <si>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</si>
  <si>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</si>
  <si>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</si>
  <si>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</si>
  <si>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</si>
  <si>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</si>
  <si>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</si>
  <si>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</si>
  <si>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</si>
  <si>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</si>
  <si>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</si>
  <si>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</si>
  <si>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</si>
  <si>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</si>
  <si>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</si>
  <si>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</si>
  <si>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</si>
  <si>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</si>
  <si>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</si>
  <si>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Ejecución
Abril
2023</t>
  </si>
  <si>
    <t>Ejecución
Abril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</si>
</sst>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2" formatCode="0.0%;[Red]0.0%"/>
    <numFmt numFmtId="183" formatCode="#,##0.0000"/>
    <numFmt numFmtId="184" formatCode="#,##0.0\ [$USD]"/>
    <numFmt numFmtId="185" formatCode="0.0%;[White]0.0%"/>
    <numFmt numFmtId="186" formatCode="[$USD]\ #,##0.0;[$USD]\ \-#,##0.0"/>
    <numFmt numFmtId="187" formatCode="#,##0.00;\(#,##0.00\)"/>
    <numFmt numFmtId="189" formatCode="[$PYG]\ #,##0.0;[$PYG]\ \-#,##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9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3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4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2" fontId="47" fillId="0" borderId="0" xfId="1" applyNumberFormat="1" applyFont="1" applyBorder="1" applyAlignment="1">
      <alignment horizontal="right"/>
    </xf>
    <xf numFmtId="185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6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7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6" fontId="0" fillId="0" borderId="0" xfId="0" applyNumberFormat="1"/>
    <xf numFmtId="9" fontId="0" fillId="0" borderId="0" xfId="1" applyNumberFormat="1" applyFont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  <xf numFmtId="189" fontId="0" fillId="0" borderId="0" xfId="1" applyNumberFormat="1" applyFont="1" applyBorder="1"/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numFmt numFmtId="168" formatCode="#,##0.0"/>
    </dxf>
    <dxf>
      <numFmt numFmtId="168" formatCode="#,##0.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20% BID; USD 149,7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20% CAF; USD 151,2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38% BONOS; USD 286,2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43,6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OFID; USD 42,8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10% OTROS; USD 73,4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39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20% BID; USD 149,7</a:t>
          </a:r>
        </a:p>
      </dsp:txBody>
      <dsp:txXfrm>
        <a:off x="14621" y="54214"/>
        <a:ext cx="1976608" cy="270278"/>
      </dsp:txXfrm>
    </dsp:sp>
    <dsp:sp modelId="{0D666006-1837-4A28-932F-50B679C0692E}">
      <dsp:nvSpPr>
        <dsp:cNvPr id="0" name=""/>
        <dsp:cNvSpPr/>
      </dsp:nvSpPr>
      <dsp:spPr>
        <a:xfrm>
          <a:off x="0" y="377644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20% CAF; USD 151,2</a:t>
          </a:r>
        </a:p>
      </dsp:txBody>
      <dsp:txXfrm>
        <a:off x="14621" y="392265"/>
        <a:ext cx="1976608" cy="270278"/>
      </dsp:txXfrm>
    </dsp:sp>
    <dsp:sp modelId="{9C34921F-1EBE-4C36-AC6D-74BE6E9E4C7E}">
      <dsp:nvSpPr>
        <dsp:cNvPr id="0" name=""/>
        <dsp:cNvSpPr/>
      </dsp:nvSpPr>
      <dsp:spPr>
        <a:xfrm>
          <a:off x="0" y="7307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38% BONOS; USD 286,2</a:t>
          </a:r>
        </a:p>
      </dsp:txBody>
      <dsp:txXfrm>
        <a:off x="14621" y="745414"/>
        <a:ext cx="1976608" cy="270278"/>
      </dsp:txXfrm>
    </dsp:sp>
    <dsp:sp modelId="{399C80D5-4A8C-41CC-9CD9-5EE6570C022A}">
      <dsp:nvSpPr>
        <dsp:cNvPr id="0" name=""/>
        <dsp:cNvSpPr/>
      </dsp:nvSpPr>
      <dsp:spPr>
        <a:xfrm>
          <a:off x="0" y="10763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43,6</a:t>
          </a:r>
        </a:p>
      </dsp:txBody>
      <dsp:txXfrm>
        <a:off x="14621" y="1091014"/>
        <a:ext cx="1976608" cy="270278"/>
      </dsp:txXfrm>
    </dsp:sp>
    <dsp:sp modelId="{2560457B-587D-45C6-B1E3-750BC51083D9}">
      <dsp:nvSpPr>
        <dsp:cNvPr id="0" name=""/>
        <dsp:cNvSpPr/>
      </dsp:nvSpPr>
      <dsp:spPr>
        <a:xfrm>
          <a:off x="0" y="14219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OFID; USD 42,8</a:t>
          </a:r>
        </a:p>
      </dsp:txBody>
      <dsp:txXfrm>
        <a:off x="14621" y="1436614"/>
        <a:ext cx="1976608" cy="270278"/>
      </dsp:txXfrm>
    </dsp:sp>
    <dsp:sp modelId="{CC4A0EB8-B574-4474-8026-DBB4FEDF31CB}">
      <dsp:nvSpPr>
        <dsp:cNvPr id="0" name=""/>
        <dsp:cNvSpPr/>
      </dsp:nvSpPr>
      <dsp:spPr>
        <a:xfrm>
          <a:off x="0" y="1767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10% OTROS; USD 73,4</a:t>
          </a:r>
        </a:p>
      </dsp:txBody>
      <dsp:txXfrm>
        <a:off x="14621" y="1782214"/>
        <a:ext cx="1976608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-1.451,8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-3,4%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1266264</xdr:colOff>
      <xdr:row>29</xdr:row>
      <xdr:rowOff>164950</xdr:rowOff>
    </xdr:from>
    <xdr:to>
      <xdr:col>7</xdr:col>
      <xdr:colOff>212912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580529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966,2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-1,1%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2,3%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889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889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-485,6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889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-1,6%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8,0%.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(↑24,3%).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Disminución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(↓15,3%).</a:t>
          </a:r>
        </a:p>
      </xdr:txBody>
    </xdr:sp>
    <xdr:clientData/>
  </xdr:twoCellAnchor>
  <xdr:twoCellAnchor>
    <xdr:from>
      <xdr:col>5</xdr:col>
      <xdr:colOff>78441</xdr:colOff>
      <xdr:row>17</xdr:row>
      <xdr:rowOff>123265</xdr:rowOff>
    </xdr:from>
    <xdr:to>
      <xdr:col>9</xdr:col>
      <xdr:colOff>135590</xdr:colOff>
      <xdr:row>24</xdr:row>
      <xdr:rowOff>63315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92706" y="3585883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↑24,3%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↑24,4%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Donaciones aumentan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↑6,3%)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explicado principalmente por desembolsos de FOCEM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(USD 20,6 millones).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↑48,2% y ↑35,1%,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5</xdr:col>
      <xdr:colOff>112396</xdr:colOff>
      <xdr:row>53</xdr:row>
      <xdr:rowOff>35299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802341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↑2,7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↑26,8%)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746,9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219,4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527797</xdr:colOff>
      <xdr:row>0</xdr:row>
      <xdr:rowOff>89647</xdr:rowOff>
    </xdr:from>
    <xdr:to>
      <xdr:col>13</xdr:col>
      <xdr:colOff>651061</xdr:colOff>
      <xdr:row>2</xdr:row>
      <xdr:rowOff>57134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744385" y="89647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866775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25</xdr:row>
      <xdr:rowOff>0</xdr:rowOff>
    </xdr:from>
    <xdr:to>
      <xdr:col>11</xdr:col>
      <xdr:colOff>414057</xdr:colOff>
      <xdr:row>34</xdr:row>
      <xdr:rowOff>35858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1BED651C-A20C-496F-BC1A-91031F7429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81675" y="51530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414.499769560185" createdVersion="6" refreshedVersion="6" minRefreshableVersion="3" recordCount="256" xr:uid="{00000000-000A-0000-FFFF-FFFF01000000}">
  <cacheSource type="worksheet">
    <worksheetSource name="Datos1"/>
  </cacheSource>
  <cacheFields count="143">
    <cacheField name="Periodo" numFmtId="17">
      <sharedItems containsSemiMixedTypes="0" containsNonDate="0" containsDate="1" containsString="0" minDate="2003-01-01T00:00:00" maxDate="2024-04-02T00:00:00" count="256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  <fieldGroup par="141" base="0">
        <rangePr groupBy="months" startDate="2003-01-01T00:00:00" endDate="2024-04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4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4026.25081226527"/>
    </cacheField>
    <cacheField name="Tipo de cambio Gs./US$" numFmtId="3">
      <sharedItems containsSemiMixedTypes="0" containsString="0" containsNumber="1" minValue="4187.3393635604152" maxValue="7420.2"/>
    </cacheField>
    <cacheField name="Ingreso Total (Recaudado)" numFmtId="164">
      <sharedItems containsSemiMixedTypes="0" containsString="0" containsNumber="1" minValue="377.89362093800003" maxValue="5173.9925424040002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6262.466042638996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4062.9395994489996"/>
    </cacheField>
    <cacheField name="Presión Tributaria" numFmtId="164">
      <sharedItems containsSemiMixedTypes="0" containsString="0" containsNumber="1" minValue="0.44839968072897068" maxValue="1.2163533822772861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4098.303142585995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Imp. Internos suma 12 meses" numFmtId="164">
      <sharedItems containsString="0" containsBlank="1" containsNumber="1" minValue="1629.2645083789998" maxValue="19790.474041240002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96.2302537130001"/>
    </cacheField>
    <cacheField name="Imp. Externos suma 12 meses" numFmtId="164">
      <sharedItems containsString="0" containsBlank="1" containsNumber="1" minValue="2077.0287278750002" maxValue="13261.208600707998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3745737381741761" maxValue="135.43183398641548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7722843221206981" maxValue="102.64089238228081"/>
    </cacheField>
    <cacheField name="Itaipú acumulado por año (millones de US$)" numFmtId="164">
      <sharedItems containsSemiMixedTypes="0" containsString="0" containsNumber="1" minValue="4.7722843221206981" maxValue="478.33032363359473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389043422010187" maxValue="43.022231206706017"/>
    </cacheField>
    <cacheField name="Yacyretá acumulado por año (millones de US$)" numFmtId="164">
      <sharedItems containsSemiMixedTypes="0" containsString="0" containsNumber="1" minValue="0" maxValue="102.87864366176113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1539141528785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49865.388385138998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39655112422391"/>
    </cacheField>
    <cacheField name="Gasto corr. anualizado" numFmtId="164">
      <sharedItems containsString="0" containsBlank="1" containsNumber="1" minValue="4933.4677585969994" maxValue="46848.506927070994"/>
    </cacheField>
    <cacheField name="Gasto corr. anualizado (% del PIB)" numFmtId="164">
      <sharedItems containsString="0" containsBlank="1" containsNumber="1" minValue="8.3314725387853326" maxValue="15.287857712876203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50529298891653"/>
    </cacheField>
    <cacheField name="Gto. Corr. Primario anualizado" numFmtId="164">
      <sharedItems containsString="0" containsBlank="1" containsNumber="1" minValue="4501.872478882" maxValue="41212.001961335991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1004.487478739004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00.3024741849999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23.93745091200003"/>
    </cacheField>
    <cacheField name="Intereses (millones de US$)" numFmtId="164">
      <sharedItems containsSemiMixedTypes="0" containsString="0" containsNumber="1" minValue="0.3065164810921539" maxValue="124.51651585024663"/>
    </cacheField>
    <cacheField name="Intereses (% del PIB)" numFmtId="164">
      <sharedItems containsSemiMixedTypes="0" containsString="0" containsNumber="1" minValue="1.9677860282400874E-3" maxValue="0.29129407717086991"/>
    </cacheField>
    <cacheField name="Intereses anualizados" numFmtId="164">
      <sharedItems containsString="0" containsBlank="1" containsNumber="1" minValue="244.70811811499999" maxValue="5636.5049657349991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042.5764552249993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536670573423" maxValue="24.556774739621055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532.42526723295873" maxValue="140.50516902846275"/>
    </cacheField>
    <cacheField name="RON (% del PIB)" numFmtId="164">
      <sharedItems containsSemiMixedTypes="0" containsString="0" containsNumber="1" minValue="-1.2617910531886962" maxValue="0.55988807163431531"/>
    </cacheField>
    <cacheField name="RON anualizado (millones de US$)" numFmtId="164">
      <sharedItems containsString="0" containsBlank="1" containsNumber="1" minValue="-810.80696487897922" maxValue="559.39935364680173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489.6825013559994"/>
    </cacheField>
    <cacheField name="RON primario (% del PIB)" numFmtId="164">
      <sharedItems containsSemiMixedTypes="0" containsString="0" containsNumber="1" minValue="-1.1483548408381101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2323283092099943" maxValue="318.89604437858816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78.03942777876608"/>
    </cacheField>
    <cacheField name="MOPC suma 12 meses (mm US$)" numFmtId="164">
      <sharedItems containsString="0" containsBlank="1" containsNumber="1" minValue="73.802739719010276" maxValue="972.21189732741277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67.046297369477912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405983019325625" maxValue="78.89274743025797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035009171546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51.321311611547" maxValue="130.09673760734216"/>
    </cacheField>
    <cacheField name="Resultado Fiscal anualizado (millones de US$)" numFmtId="164">
      <sharedItems containsString="0" containsBlank="1" containsNumber="1" minValue="-1985.0185780063703" maxValue="247.15089468599209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406399529727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028.0393381970002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044276023866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32.4"/>
    </cacheField>
    <cacheField name="Ingreso Total def." numFmtId="168">
      <sharedItems containsMixedTypes="1" containsNumber="1" minValue="786.57237707066849" maxValue="3406.5541825712471"/>
    </cacheField>
    <cacheField name="Ing. Total def. suma 12m" numFmtId="168">
      <sharedItems containsBlank="1" containsMixedTypes="1" containsNumber="1" minValue="12913.240731654379" maxValue="34983.57199759176"/>
    </cacheField>
    <cacheField name="% Var. Real Ing. Total" numFmtId="0">
      <sharedItems containsBlank="1" containsMixedTypes="1" containsNumber="1" minValue="-8.9312475707547634E-2" maxValue="0.2436866189075575"/>
    </cacheField>
    <cacheField name="Ingresos Tributarios def." numFmtId="168">
      <sharedItems containsMixedTypes="1" containsNumber="1" minValue="496.31831362554675" maxValue="2655.1263692260441"/>
    </cacheField>
    <cacheField name="Ing. Trib. Def Sum12m" numFmtId="168">
      <sharedItems containsBlank="1" containsMixedTypes="1" containsNumber="1" minValue="7880.3599714699139" maxValue="25514.81003265017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38343.677590224965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4-02T00:00:00"/>
        <groupItems count="6">
          <s v="&lt;1/1/2003"/>
          <s v="Trim.1"/>
          <s v="Trim.2"/>
          <s v="Trim.3"/>
          <s v="Trim.4"/>
          <s v="&gt;2/4/2024"/>
        </groupItems>
      </fieldGroup>
    </cacheField>
    <cacheField name="Años" numFmtId="0" databaseField="0">
      <fieldGroup base="0">
        <rangePr groupBy="years" startDate="2003-01-01T00:00:00" endDate="2024-04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4/2024"/>
        </groupItems>
      </fieldGroup>
    </cacheField>
    <cacheField name="Gasto Corriente Primario anualizado (% PIB)" numFmtId="0" formula=" (('Gasto corr. anualizado'-'Intereses anualizados')/'PIB nominal (miles de millones de G.)')*100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5.313671373817417"/>
    <n v="101.411030383"/>
    <n v="13.666886388911349"/>
    <n v="13.666886388911349"/>
    <n v="1.1418978"/>
    <n v="0.15389043422010187"/>
    <n v="0.15389043422010187"/>
    <n v="11.077576145000004"/>
    <n v="102.55292818299999"/>
    <n v="376.33426336899998"/>
    <n v="0.7616258607339973"/>
    <n v="376.33426336899998"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303531635804967"/>
    <n v="0.15472825993650571"/>
    <m/>
    <n v="16.948533831999999"/>
    <n v="71.074951000000013"/>
    <n v="0.274083996"/>
    <n v="15.783377944000051"/>
    <n v="15.783377944000051"/>
    <m/>
    <m/>
    <m/>
    <m/>
    <n v="2.1270825508746465"/>
    <n v="3.1942424546399263E-2"/>
    <m/>
    <m/>
    <n v="92.237643388000066"/>
    <n v="0.18667068448290494"/>
    <n v="25.762257559999998"/>
    <n v="25.762257559999998"/>
    <m/>
    <m/>
    <m/>
    <m/>
    <n v="3.4719087841298077"/>
    <n v="5.2137696453503947E-2"/>
    <n v="5.2137696453503947E-2"/>
    <m/>
    <n v="0.10956412"/>
    <n v="1.4765655912239562E-2"/>
    <m/>
    <n v="0"/>
    <n v="0"/>
    <n v="25.652693439999997"/>
    <n v="3.4571431282175675"/>
    <n v="402.09652092900001"/>
    <n v="0.81376355718750137"/>
    <n v="-9.9788796159999471"/>
    <n v="-9.9788796159999471"/>
    <m/>
    <n v="-1.3448262332551613"/>
    <m/>
    <m/>
    <m/>
    <m/>
    <n v="-2.0195271907104684E-2"/>
    <m/>
    <n v="66.475385828000071"/>
    <m/>
    <n v="0.134532988029401"/>
    <m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7.787622309506485"/>
    <n v="100.910634315"/>
    <n v="13.599449383439801"/>
    <n v="27.266335772351148"/>
    <n v="10.603341796"/>
    <n v="1.4289832883210696"/>
    <n v="1.5828737225411715"/>
    <n v="20.473738950000019"/>
    <n v="111.51397611099999"/>
    <n v="351.72453450200004"/>
    <n v="0.71182065362113611"/>
    <n v="728.05879787100002"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0560403245195547"/>
    <n v="4.589259473572363E-2"/>
    <m/>
    <n v="20.394368132999997"/>
    <n v="71.449133728999996"/>
    <n v="1.2783590220000001"/>
    <n v="42.545816205999984"/>
    <n v="58.329194150000035"/>
    <m/>
    <m/>
    <m/>
    <m/>
    <n v="5.7337829446645623"/>
    <n v="8.6104288242159627E-2"/>
    <m/>
    <m/>
    <n v="65.222246621999986"/>
    <n v="0.13199688297788326"/>
    <n v="22.020817347999998"/>
    <n v="47.783074907999996"/>
    <m/>
    <m/>
    <m/>
    <m/>
    <n v="2.9676851497264223"/>
    <n v="4.4565764000850154E-2"/>
    <n v="9.6703460454354101E-2"/>
    <m/>
    <n v="9.110442879999999"/>
    <n v="1.2277893965122233"/>
    <m/>
    <n v="0"/>
    <n v="0"/>
    <n v="12.910374467999999"/>
    <n v="1.739895753214199"/>
    <n v="373.74535185000002"/>
    <n v="0.75638641762198611"/>
    <n v="20.524998857999986"/>
    <n v="10.546119242000039"/>
    <m/>
    <n v="2.76609779493814"/>
    <m/>
    <m/>
    <m/>
    <m/>
    <n v="4.153852424130948E-2"/>
    <m/>
    <n v="43.201429273999985"/>
    <m/>
    <n v="8.7431118977033109E-2"/>
    <m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8.167781441066278"/>
    <n v="103.60947633000001"/>
    <n v="13.963164918735345"/>
    <n v="41.229500691086493"/>
    <n v="0"/>
    <n v="0"/>
    <n v="1.5828737225411715"/>
    <n v="31.199095518999997"/>
    <n v="103.60947633000001"/>
    <n v="402.88276834099997"/>
    <n v="0.81535476590858225"/>
    <n v="1130.941566212"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3515735464003669"/>
    <n v="6.5347632891278568E-2"/>
    <m/>
    <n v="35.348987037999997"/>
    <n v="72.577503191999995"/>
    <n v="10.106584218"/>
    <n v="8.9527800930001149"/>
    <n v="67.28197424300015"/>
    <m/>
    <m/>
    <m/>
    <m/>
    <n v="1.2065416151855899"/>
    <n v="1.8118650115064406E-2"/>
    <m/>
    <m/>
    <n v="41.242326122000115"/>
    <n v="8.346628300634297E-2"/>
    <n v="52.647348098000002"/>
    <n v="100.430423006"/>
    <m/>
    <m/>
    <m/>
    <m/>
    <n v="7.0951386887145906"/>
    <n v="0.10654778401398307"/>
    <n v="0.20325124446833714"/>
    <m/>
    <n v="20.718592136000002"/>
    <n v="2.792187829977629"/>
    <m/>
    <n v="0"/>
    <n v="0"/>
    <n v="31.928755962"/>
    <n v="4.3029508587369616"/>
    <n v="455.53011643899998"/>
    <n v="0.92190254992256548"/>
    <n v="-43.694568004999887"/>
    <n v="-33.148448762999848"/>
    <m/>
    <n v="-5.8885970735289996"/>
    <m/>
    <m/>
    <m/>
    <m/>
    <n v="-8.8429133898918655E-2"/>
    <m/>
    <n v="-11.405021975999887"/>
    <m/>
    <n v="-2.3081501007640101E-2"/>
    <m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18.751356397132156"/>
    <n v="101.262843027"/>
    <n v="13.646915585428964"/>
    <n v="54.876416276515457"/>
    <n v="-1.1418978"/>
    <n v="-0.15389043422010187"/>
    <n v="1.4289832883210696"/>
    <n v="39.017869511000008"/>
    <n v="100.12094522700001"/>
    <n v="377.49722816799999"/>
    <n v="0.76397947068200578"/>
    <n v="1508.43879438"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2143273271609929"/>
    <n v="3.3252580413386267E-2"/>
    <m/>
    <n v="32.908623631000005"/>
    <n v="73.087695015999998"/>
    <n v="6.587424607"/>
    <n v="134.28061547099998"/>
    <n v="201.56258971400013"/>
    <m/>
    <m/>
    <m/>
    <m/>
    <n v="18.096630208215409"/>
    <n v="0.27175731601592923"/>
    <m/>
    <m/>
    <n v="150.71136710399998"/>
    <n v="0.30500989642931553"/>
    <n v="82.581996313999994"/>
    <n v="183.01241931999999"/>
    <m/>
    <m/>
    <m/>
    <m/>
    <n v="11.129349116465862"/>
    <n v="0.16712957109119569"/>
    <n v="0.37038081555953284"/>
    <m/>
    <n v="40.505077608999997"/>
    <n v="5.4587582018004905"/>
    <m/>
    <n v="0"/>
    <n v="0"/>
    <n v="42.076918704999997"/>
    <n v="5.6705909146653726"/>
    <n v="460.07922448199997"/>
    <n v="0.93110904177320153"/>
    <n v="51.698619156999982"/>
    <n v="18.550170394000133"/>
    <m/>
    <n v="6.9672810917495456"/>
    <m/>
    <m/>
    <m/>
    <m/>
    <n v="0.10462774492473358"/>
    <m/>
    <n v="68.129370789999982"/>
    <m/>
    <n v="0.13788032533811984"/>
    <m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5.909545780302416"/>
    <n v="88.748399896999999"/>
    <n v="11.96037841257648"/>
    <n v="66.836794689091931"/>
    <n v="0"/>
    <n v="0"/>
    <n v="1.4289832883210696"/>
    <n v="29.303611701999998"/>
    <n v="88.748399896999999"/>
    <n v="396.34515204499996"/>
    <n v="0.80212392799864851"/>
    <n v="1904.7839464250001"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0574657412199135"/>
    <n v="6.0931012402515326E-2"/>
    <m/>
    <n v="44.055768280999999"/>
    <n v="73.691335201999991"/>
    <n v="3.2804050659999997"/>
    <n v="60.907483412000033"/>
    <n v="262.47007312600016"/>
    <m/>
    <m/>
    <m/>
    <m/>
    <n v="8.2083344669955025"/>
    <n v="0.12326465856052425"/>
    <m/>
    <m/>
    <n v="91.014690705000035"/>
    <n v="0.18419567096303957"/>
    <n v="86.711182594000007"/>
    <n v="269.72360191400003"/>
    <m/>
    <m/>
    <m/>
    <m/>
    <n v="11.685828224845693"/>
    <n v="0.17548622463233876"/>
    <n v="0.54586704019187171"/>
    <m/>
    <n v="42.991355712000001"/>
    <n v="5.7938270817498188"/>
    <m/>
    <n v="0"/>
    <n v="0"/>
    <n v="43.719826882000007"/>
    <n v="5.8920011430958743"/>
    <n v="483.05633463899994"/>
    <n v="0.97761015263098716"/>
    <n v="-25.803699181999974"/>
    <n v="-7.2535287879998407"/>
    <m/>
    <n v="-3.4774937578501892"/>
    <m/>
    <m/>
    <m/>
    <m/>
    <n v="-5.2221566071814503E-2"/>
    <m/>
    <n v="4.3035081110000277"/>
    <m/>
    <n v="8.709446330700827E-3"/>
    <m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6.535223540066305"/>
    <n v="94.992328103999995"/>
    <n v="12.801855489609444"/>
    <n v="79.638650178701369"/>
    <n v="0"/>
    <n v="0"/>
    <n v="1.4289832883210696"/>
    <n v="27.702337607999993"/>
    <n v="94.992328103999995"/>
    <n v="437.87283001899999"/>
    <n v="0.88616770652173216"/>
    <n v="2342.6567764440001"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7.8812185768577674"/>
    <n v="0.11835235525835276"/>
    <m/>
    <n v="49.244186841000001"/>
    <n v="75.193315506999994"/>
    <n v="4.5146033250000004"/>
    <n v="-37.784130452999932"/>
    <n v="224.68594267300023"/>
    <m/>
    <m/>
    <m/>
    <m/>
    <n v="-5.092063617287935"/>
    <n v="-7.6467581295235884E-2"/>
    <m/>
    <m/>
    <n v="20.696087631000069"/>
    <n v="4.1884773963116892E-2"/>
    <n v="102.51793323"/>
    <n v="372.24153514400001"/>
    <m/>
    <m/>
    <m/>
    <m/>
    <n v="13.816060649308644"/>
    <n v="0.20747595086873769"/>
    <n v="0.75334299106060931"/>
    <m/>
    <n v="61.768524147999997"/>
    <n v="8.3243745651060621"/>
    <m/>
    <n v="0"/>
    <n v="0"/>
    <n v="40.749409082"/>
    <n v="5.4916860842025823"/>
    <n v="540.39076324899997"/>
    <n v="1.0936436573904698"/>
    <n v="-140.30206368299991"/>
    <n v="-147.55559247099976"/>
    <m/>
    <n v="-18.908124266596577"/>
    <m/>
    <m/>
    <m/>
    <m/>
    <n v="-0.2839435321639735"/>
    <m/>
    <n v="-81.821845598999914"/>
    <m/>
    <n v="-0.16559117690562072"/>
    <m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5.921317534702567"/>
    <n v="90.983169517999997"/>
    <n v="12.2615521843077"/>
    <n v="91.900202363009072"/>
    <n v="0"/>
    <n v="0"/>
    <n v="1.4289832883210696"/>
    <n v="27.156190852999998"/>
    <n v="90.983169517999997"/>
    <n v="453.23176298899995"/>
    <n v="0.91725113867726293"/>
    <n v="2795.888539433"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0.780930539069027"/>
    <n v="0.1618973650752675"/>
    <m/>
    <n v="49.688204464999998"/>
    <n v="75.076807719999991"/>
    <n v="6.0650230790000004"/>
    <n v="23.414039611000021"/>
    <n v="248.09998228400025"/>
    <m/>
    <m/>
    <m/>
    <m/>
    <n v="3.1554458924287787"/>
    <n v="4.7385369358470021E-2"/>
    <m/>
    <m/>
    <n v="103.41070039700001"/>
    <n v="0.20928273443373752"/>
    <n v="82.56241722499999"/>
    <n v="454.803952369"/>
    <m/>
    <m/>
    <m/>
    <m/>
    <n v="11.126710496347805"/>
    <n v="0.16708994690077911"/>
    <n v="0.92043293796138848"/>
    <m/>
    <n v="45.013548923999998"/>
    <n v="6.0663525139484102"/>
    <m/>
    <n v="0"/>
    <n v="0"/>
    <n v="37.548868300999992"/>
    <n v="5.0603579823993954"/>
    <n v="535.79418021399988"/>
    <n v="1.0843410855780418"/>
    <n v="-59.148377613999969"/>
    <n v="-206.70397008499972"/>
    <m/>
    <n v="-7.9712646039190274"/>
    <m/>
    <m/>
    <m/>
    <m/>
    <n v="-0.11970457754230908"/>
    <m/>
    <n v="20.848283172000023"/>
    <m/>
    <n v="4.2192787532958416E-2"/>
    <m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5.525060468990056"/>
    <n v="158.455166999"/>
    <n v="21.354568205573976"/>
    <n v="113.25477056858304"/>
    <n v="0"/>
    <n v="0"/>
    <n v="1.4289832883210696"/>
    <n v="30.945886693000006"/>
    <n v="158.455166999"/>
    <n v="349.38579560599993"/>
    <n v="0.7070875102481351"/>
    <n v="3145.2743350390001"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2.9327231695911169"/>
    <n v="4.4040739519780769E-2"/>
    <m/>
    <n v="26.217447936000003"/>
    <n v="75.158258710000013"/>
    <n v="2.7414600149999999"/>
    <n v="162.47601130100009"/>
    <n v="410.57599358500033"/>
    <m/>
    <m/>
    <m/>
    <m/>
    <n v="21.896446362766515"/>
    <n v="0.3288192014406528"/>
    <m/>
    <m/>
    <n v="184.23740376400008"/>
    <n v="0.37285994096043346"/>
    <n v="76.230442921999995"/>
    <n v="531.03439529100001"/>
    <m/>
    <m/>
    <m/>
    <m/>
    <n v="10.273367688472007"/>
    <n v="0.15427528757240616"/>
    <n v="1.0747082255337945"/>
    <m/>
    <n v="49.375944195000002"/>
    <n v="6.6542605583407459"/>
    <m/>
    <n v="0"/>
    <n v="0"/>
    <n v="26.854498726999992"/>
    <n v="3.6191071301312623"/>
    <n v="425.61623852799994"/>
    <n v="0.86136279782054126"/>
    <n v="86.24556837900009"/>
    <n v="-120.45840170599963"/>
    <m/>
    <n v="11.623078674294506"/>
    <m/>
    <m/>
    <m/>
    <m/>
    <n v="0.17454391386824664"/>
    <m/>
    <n v="108.0069608420001"/>
    <m/>
    <n v="0.21858465338802738"/>
    <m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17.469323473895589"/>
    <n v="91.140826400999998"/>
    <n v="12.282799169968465"/>
    <n v="125.53756973855151"/>
    <n v="6.22"/>
    <n v="0.83825233821190803"/>
    <n v="2.2672356265329778"/>
    <n v="32.265047640000034"/>
    <n v="97.360826400999997"/>
    <n v="363.67520497399994"/>
    <n v="0.73600643889379069"/>
    <n v="3508.9495400129999"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065164810921539"/>
    <n v="4.602961725903857E-3"/>
    <m/>
    <n v="38.407108325999999"/>
    <n v="74.647624777000004"/>
    <n v="3.8551494739999996"/>
    <n v="170.39367239300009"/>
    <n v="580.96966597800042"/>
    <m/>
    <m/>
    <m/>
    <m/>
    <n v="22.963487829573342"/>
    <n v="0.34484297613023451"/>
    <m/>
    <m/>
    <n v="172.66808598600008"/>
    <n v="0.34944593785613837"/>
    <n v="92.479634864000005"/>
    <n v="623.514030155"/>
    <m/>
    <m/>
    <m/>
    <m/>
    <n v="12.463226714104742"/>
    <n v="0.18716042720404016"/>
    <n v="1.2618686527378347"/>
    <m/>
    <n v="69.610895845999991"/>
    <n v="9.3812694868062838"/>
    <m/>
    <n v="0"/>
    <n v="0"/>
    <n v="22.868739018000014"/>
    <n v="3.0819572272984574"/>
    <n v="456.15483983799993"/>
    <n v="0.92316686609783083"/>
    <n v="77.914037529000083"/>
    <n v="-42.544364176999551"/>
    <m/>
    <n v="10.500261115468597"/>
    <m/>
    <m/>
    <m/>
    <m/>
    <n v="0.15768254892619438"/>
    <m/>
    <n v="80.188451122000089"/>
    <m/>
    <n v="0.16228551065209823"/>
    <m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6.213461264790705"/>
    <n v="90.936630327000003"/>
    <n v="12.255280225196087"/>
    <n v="137.79284996374759"/>
    <n v="0"/>
    <n v="0"/>
    <n v="2.2672356265329778"/>
    <n v="29.370494949999994"/>
    <n v="90.936630327000003"/>
    <n v="407.28155276899997"/>
    <n v="0.82425703259609329"/>
    <n v="3916.2310927819999"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5083779726961537"/>
    <n v="3.7668342535060684E-2"/>
    <m/>
    <n v="53.504472591000003"/>
    <n v="75.218873841000004"/>
    <n v="7.405916566000001"/>
    <n v="147.96091364599999"/>
    <n v="728.93057962400042"/>
    <m/>
    <m/>
    <m/>
    <m/>
    <n v="19.940286467480661"/>
    <n v="0.29944352449282235"/>
    <m/>
    <m/>
    <n v="166.57357987899999"/>
    <n v="0.33711186702788304"/>
    <n v="87.845204384000013"/>
    <n v="711.359234539"/>
    <m/>
    <m/>
    <m/>
    <m/>
    <n v="11.838657230802406"/>
    <n v="0.17778125967423977"/>
    <n v="1.4396499124120745"/>
    <m/>
    <n v="47.580605926000004"/>
    <n v="6.4123077445351884"/>
    <m/>
    <n v="0"/>
    <n v="0"/>
    <n v="40.264598458000009"/>
    <n v="5.4263494862672177"/>
    <n v="495.12675715299997"/>
    <n v="1.002038292270333"/>
    <n v="60.115709261999982"/>
    <n v="17.571345085000431"/>
    <m/>
    <n v="8.1016292366782547"/>
    <m/>
    <m/>
    <m/>
    <m/>
    <n v="0.12166226481858257"/>
    <m/>
    <n v="78.72837549499998"/>
    <m/>
    <n v="0.15933060735364327"/>
    <m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0.537502765289343"/>
    <n v="91.284270785999993"/>
    <n v="12.3021307762594"/>
    <n v="150.09498074000697"/>
    <n v="30.85"/>
    <n v="4.1575698768227269"/>
    <n v="6.4248055033557048"/>
    <n v="30.258107232999983"/>
    <n v="122.134270786"/>
    <n v="455.79761105"/>
    <n v="0.92244390592751901"/>
    <n v="4372.0287038320002"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6.6956413564324411"/>
    <n v="0.10054852771447409"/>
    <m/>
    <n v="56.386418947999999"/>
    <n v="78.018579887000001"/>
    <n v="8.4247335519999993"/>
    <n v="126.85043426400011"/>
    <n v="855.78101388800053"/>
    <m/>
    <m/>
    <m/>
    <m/>
    <n v="17.095285068327016"/>
    <n v="0.25672010386699956"/>
    <m/>
    <m/>
    <n v="176.53343225700013"/>
    <n v="0.35726863158147365"/>
    <n v="145.64577971900002"/>
    <n v="857.00501425800007"/>
    <m/>
    <m/>
    <m/>
    <m/>
    <n v="19.628282218673352"/>
    <n v="0.29475815289237117"/>
    <n v="1.7344080653044456"/>
    <m/>
    <n v="56.035447360000006"/>
    <n v="7.5517435325193398"/>
    <m/>
    <n v="0"/>
    <n v="0"/>
    <n v="89.610332359000012"/>
    <n v="12.076538686154013"/>
    <n v="601.44339076899996"/>
    <n v="1.2172020588198902"/>
    <n v="-18.795345454999904"/>
    <n v="-1.224000369999473"/>
    <m/>
    <n v="-2.5329971503463389"/>
    <m/>
    <m/>
    <m/>
    <m/>
    <n v="-3.8038049025371598E-2"/>
    <m/>
    <n v="30.887652538000097"/>
    <m/>
    <n v="6.2510478689102505E-2"/>
    <m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52.053437910568448"/>
    <n v="331.37464534399999"/>
    <n v="44.658451974879377"/>
    <n v="194.75343271488634"/>
    <n v="0"/>
    <n v="0"/>
    <n v="6.4248055033557048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9.4426143033880496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3.3092694291258704"/>
    <n v="4.9695339280599625E-2"/>
    <n v="118.64052921834997"/>
    <n v="1.7816262707546198"/>
    <n v="94.621527671999786"/>
    <n v="0.19149519316154018"/>
    <n v="257.67363286199998"/>
    <n v="1114.6786471200001"/>
    <n v="1114.6786471200001"/>
    <m/>
    <m/>
    <m/>
    <n v="34.72596868844505"/>
    <n v="0.52148029430036391"/>
    <n v="2.2558883596048096"/>
    <n v="2.2558883596048096"/>
    <n v="150.63876006799998"/>
    <n v="20.301172484299613"/>
    <n v="79.978809051508051"/>
    <n v="0"/>
    <n v="0"/>
    <n v="107.03487279399999"/>
    <n v="14.424796204145441"/>
    <n v="1070.277258352"/>
    <n v="2.166028760759156"/>
    <n v="-233.11819184400019"/>
    <n v="-234.34219221399968"/>
    <n v="-234.34219221399968"/>
    <n v="-31.416699259319181"/>
    <n v="-31.581654431686431"/>
    <m/>
    <m/>
    <m/>
    <n v="-0.47178495501976425"/>
    <n v="-0.47426208885018961"/>
    <n v="-163.05210519000019"/>
    <n v="244.49044440700038"/>
    <n v="-0.32998510113882373"/>
    <n v="0.49480013723899996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7.0194630981644712"/>
    <n v="35.411304127000001"/>
    <n v="4.7722843221206981"/>
    <n v="4.7722843221206981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5522134264575076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6.5761993578340272"/>
    <n v="8.4860911779669354E-2"/>
    <n v="123.08964602530935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2323283092099943"/>
    <n v="1.5902270938133833E-3"/>
    <n v="1.5902270938133833E-3"/>
    <n v="2.205340890245119"/>
    <n v="6.8065500000000001E-2"/>
    <n v="9.1730007277431875E-3"/>
    <n v="79.973216396323551"/>
    <n v="0"/>
    <n v="0"/>
    <n v="0.84634675199999998"/>
    <n v="0.11405983019325625"/>
    <n v="330.01131871499996"/>
    <n v="0.57391284854052527"/>
    <n v="47.882302223000046"/>
    <n v="47.882302223000046"/>
    <n v="-176.48101037499967"/>
    <n v="6.4529665269130279"/>
    <n v="-23.783861671518245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4.388999618204366"/>
    <n v="152.609942738"/>
    <n v="20.566823365677479"/>
    <n v="25.339107687798176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6.6435923510147985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571158920918588"/>
    <n v="0.20093410670726711"/>
    <n v="132.92702200156336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2.5043319376836206"/>
    <n v="3.231652206188209E-2"/>
    <n v="3.390674915569547E-2"/>
    <n v="2.1930916483061509"/>
    <n v="9.8447968699999997"/>
    <n v="1.3267562693727932"/>
    <n v="80.072183269184109"/>
    <n v="0"/>
    <n v="0"/>
    <n v="8.7378469740000035"/>
    <n v="1.1775756683108278"/>
    <n v="405.93682415199993"/>
    <n v="0.70595263212097614"/>
    <n v="96.958469581000102"/>
    <n v="144.84077180400016"/>
    <n v="-100.04753965199954"/>
    <n v="13.066826983234966"/>
    <n v="-13.483132483221416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19.075546044176708"/>
    <n v="103.989614613"/>
    <n v="14.014395112395892"/>
    <n v="39.353502800194065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2314624891512356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27.088103037114905"/>
    <n v="0.34955161743580726"/>
    <n v="158.80858342349268"/>
    <n v="2.2808075437737401"/>
    <n v="239.81764011799999"/>
    <n v="0.41705971027390715"/>
    <n v="99.688232505000002"/>
    <n v="119.185288601"/>
    <n v="1133.4335127150002"/>
    <n v="0.89350909602200868"/>
    <n v="0.18674486309670857"/>
    <m/>
    <n v="13.434709644618744"/>
    <n v="0.1733648339871752"/>
    <n v="0.20727158314287064"/>
    <n v="2.259908698279343"/>
    <n v="54.624077875000005"/>
    <n v="7.3615371384868338"/>
    <n v="84.641532577693326"/>
    <n v="0"/>
    <n v="0"/>
    <n v="45.064154629999997"/>
    <n v="6.0731725061319102"/>
    <n v="513.30868789900001"/>
    <n v="0.89267984019399149"/>
    <n v="101.310909651"/>
    <n v="246.15168145500016"/>
    <n v="44.957938004000326"/>
    <n v="13.653393392496161"/>
    <n v="6.0588579828037439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19.630575074661063"/>
    <n v="92.793573688999999"/>
    <n v="12.505535388399235"/>
    <n v="51.859038188593303"/>
    <n v="28.6"/>
    <n v="3.8543435486914102"/>
    <n v="3.8543435486914102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2.8429339242877552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8.723764511199164"/>
    <n v="0.37065859982804816"/>
    <n v="169.43571772647644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0.593488937360176"/>
    <n v="0.1367010154704793"/>
    <n v="0.34397259861335"/>
    <n v="2.2294801426586268"/>
    <n v="46.932023812999994"/>
    <n v="6.3249001122611244"/>
    <n v="85.507674488153953"/>
    <n v="0"/>
    <n v="0"/>
    <n v="31.673782799999991"/>
    <n v="4.2685888250990525"/>
    <n v="493.75903194999995"/>
    <n v="0.85868161620165817"/>
    <n v="134.53027081300007"/>
    <n v="380.68195226800026"/>
    <n v="127.78958966000043"/>
    <n v="18.13027557383899"/>
    <n v="17.221852464893185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29.206771184199887"/>
    <n v="156.928030718"/>
    <n v="21.148760237998975"/>
    <n v="73.007798426592274"/>
    <n v="28.431305823999999"/>
    <n v="3.8316090973289127"/>
    <n v="7.6859526460203229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0881928705425734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3.3878861294844"/>
    <n v="0.55988807163431531"/>
    <n v="204.61526938896534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1.246348356782839"/>
    <n v="0.14512567576155661"/>
    <n v="0.48909827437490661"/>
    <n v="2.1991195937878447"/>
    <n v="48.666283376999999"/>
    <n v="6.5586215165359425"/>
    <n v="86.272468922940078"/>
    <n v="0"/>
    <n v="0"/>
    <n v="34.783870700000008"/>
    <n v="4.6877268402468948"/>
    <n v="505.13384934999988"/>
    <n v="0.87846322212075723"/>
    <n v="238.49663858100016"/>
    <n v="619.17859084900044"/>
    <n v="392.08992742300052"/>
    <n v="32.141537772701568"/>
    <n v="52.840883995444941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17.638545654968873"/>
    <n v="98.855556148999995"/>
    <n v="13.322492136195789"/>
    <n v="86.330290562788065"/>
    <n v="0"/>
    <n v="0"/>
    <n v="7.6859526460203229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7.714105690682191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28.984707266650503"/>
    <n v="0.37402587003154653"/>
    <n v="238.69204027290377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9.2899816149160408"/>
    <n v="0.11988023284589075"/>
    <n v="0.60897850722079738"/>
    <n v="2.1115238757649974"/>
    <n v="40.807325418000005"/>
    <n v="5.4994913099377385"/>
    <n v="83.447585667771747"/>
    <n v="0"/>
    <n v="0"/>
    <n v="28.126196160999996"/>
    <n v="3.7904903049783019"/>
    <n v="448.62000656500004"/>
    <n v="0.78018168250265418"/>
    <n v="146.13880328100004"/>
    <n v="765.31739413000048"/>
    <n v="678.53079438700058"/>
    <n v="19.694725651734458"/>
    <n v="91.443733913775986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32.516065137058298"/>
    <n v="143.69595188900001"/>
    <n v="19.365509270504841"/>
    <n v="105.69579983329291"/>
    <n v="58.086289878000002"/>
    <n v="7.8281299531009951"/>
    <n v="15.514082599121318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6.707351000377348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8.078165145009553"/>
    <n v="0.36232762506920635"/>
    <n v="263.61475952548454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2.254824182232284"/>
    <n v="0.15813929858511738"/>
    <n v="0.76711780580591471"/>
    <n v="2.1025732274493358"/>
    <n v="56.578921255000004"/>
    <n v="7.6249860185709286"/>
    <n v="85.006219172394253"/>
    <n v="0"/>
    <n v="0"/>
    <n v="34.354325141999986"/>
    <n v="4.629838163661355"/>
    <n v="616.59067124699993"/>
    <n v="1.0722944591621242"/>
    <n v="117.4123546119999"/>
    <n v="882.72974874200042"/>
    <n v="855.0915266130005"/>
    <n v="15.823340962777271"/>
    <n v="115.23833948047228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26.284627002910966"/>
    <n v="124.14487877900001"/>
    <n v="16.730664777094958"/>
    <n v="122.42646461038787"/>
    <n v="29.999723636999999"/>
    <n v="4.0429804637341311"/>
    <n v="19.557063062855448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266789600415084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2.795380232608277"/>
    <n v="0.29415725491943212"/>
    <n v="264.5136933953263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2.556172062208566"/>
    <n v="0.16202796656279872"/>
    <n v="0.92914577236871354"/>
    <n v="2.1103259064397286"/>
    <n v="51.909419130999993"/>
    <n v="6.9956900260100801"/>
    <n v="85.347648640063596"/>
    <n v="0"/>
    <n v="0"/>
    <n v="41.259888805000003"/>
    <n v="5.5604820361984855"/>
    <n v="579.32503336199989"/>
    <n v="1.0074868990016492"/>
    <n v="75.97697246599995"/>
    <n v="958.70672120800032"/>
    <n v="844.82293070000037"/>
    <n v="10.239208170399714"/>
    <n v="113.85446897657749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25.600367072855185"/>
    <n v="124.324028372"/>
    <n v="16.754808276326784"/>
    <n v="139.18127288671465"/>
    <n v="30.640205641000001"/>
    <n v="4.1292964665372907"/>
    <n v="23.686359529392739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7150218368777121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40.360465610360933"/>
    <n v="0.52082148444406395"/>
    <n v="281.91067117611391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0.220605989595969"/>
    <n v="0.13188924118984316"/>
    <n v="1.0610350135585569"/>
    <n v="2.0550547204255318"/>
    <n v="38.426143967000002"/>
    <n v="5.1785860174927905"/>
    <n v="81.144965170750112"/>
    <n v="0"/>
    <n v="0"/>
    <n v="37.412796596999996"/>
    <n v="5.0420199721031773"/>
    <n v="453.27729133799994"/>
    <n v="0.78828102764313124"/>
    <n v="223.64378635800017"/>
    <n v="1182.3505075660005"/>
    <n v="990.55267952900044"/>
    <n v="30.139859620764963"/>
    <n v="133.49406748187383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4.176253235492304"/>
    <n v="123.577583387"/>
    <n v="16.654211933236301"/>
    <n v="155.83548481995095"/>
    <n v="29.990232632000001"/>
    <n v="4.0417013870246086"/>
    <n v="27.728060916417348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3334764158648014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4.547783280504547"/>
    <n v="0.18772821296635073"/>
    <n v="276.51816798913774"/>
    <n v="3.6113691979633056"/>
    <n v="132.68252319899983"/>
    <n v="0.23074422155333535"/>
    <n v="253.47726556100002"/>
    <n v="863.59353132800015"/>
    <n v="1266.912943909"/>
    <n v="1.8854991839163842"/>
    <n v="0.21400480853763892"/>
    <m/>
    <n v="34.160435778146145"/>
    <n v="0.44081475776292667"/>
    <n v="1.5018497713214836"/>
    <n v="2.3180882185142186"/>
    <n v="141.91923101299997"/>
    <n v="19.126065471685397"/>
    <n v="93.858722897900321"/>
    <n v="0"/>
    <n v="0"/>
    <n v="111.55803454800005"/>
    <n v="15.034370306460749"/>
    <n v="827.08711739099999"/>
    <n v="1.4383625549006518"/>
    <n v="-145.5298040630002"/>
    <n v="1036.8207035030002"/>
    <n v="784.90716620400008"/>
    <n v="-19.612652497641598"/>
    <n v="105.779785747554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1.93562851931215"/>
    <n v="122.32406266"/>
    <n v="16.485278383331984"/>
    <n v="172.32076320328292"/>
    <n v="0"/>
    <n v="0"/>
    <n v="27.728060916417348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3749862870273049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2.67871563205842"/>
    <n v="0.4216942725468697"/>
    <n v="292.10159855286918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29.753894821163851"/>
    <n v="0.38395165750449139"/>
    <n v="1.8858014288259748"/>
    <n v="2.4072817231263386"/>
    <n v="112.010286247"/>
    <n v="15.095319027384706"/>
    <n v="101.40229839276569"/>
    <n v="0"/>
    <n v="0"/>
    <n v="108.76956410500001"/>
    <n v="14.658575793779145"/>
    <n v="713.62011329400002"/>
    <n v="1.2410354699078279"/>
    <n v="21.702755380999889"/>
    <n v="1058.5234588840001"/>
    <n v="825.4052670399999"/>
    <n v="2.9248208108945701"/>
    <n v="111.23760370879489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28.375011155629227"/>
    <n v="143.728955794"/>
    <n v="19.369957116250237"/>
    <n v="191.69072031953317"/>
    <n v="14.726247754999999"/>
    <n v="1.9846160150669792"/>
    <n v="29.712676931484328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4416409068488729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6.807281559257159"/>
    <n v="-0.21688534061199038"/>
    <n v="271.98504756448614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1.036339182097514"/>
    <n v="0.52954312507939882"/>
    <n v="2.4153445539053737"/>
    <n v="2.4153445539053737"/>
    <n v="157.00811859999999"/>
    <n v="21.15955346217083"/>
    <n v="102.26067937063691"/>
    <n v="0"/>
    <n v="0"/>
    <n v="147.48972539900001"/>
    <n v="19.876785719926691"/>
    <n v="1132.4496460629998"/>
    <n v="1.9694094273233327"/>
    <n v="-429.21123462499997"/>
    <n v="629.31222425900012"/>
    <n v="629.31222425900012"/>
    <n v="-57.843620741354677"/>
    <n v="84.810682226759411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1.190977098191425"/>
    <n v="131.71813624499998"/>
    <n v="17.751291911943071"/>
    <n v="17.751291911943071"/>
    <n v="9.5674511530000004"/>
    <n v="1.2893791478666343"/>
    <n v="1.2893791478666343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2109734272661115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3.000170639201098"/>
    <n v="0.25727554817912279"/>
    <n v="288.40901884585327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146074664159995"/>
    <n v="4.6377205141047859E-2"/>
    <n v="4.6377205141047859E-2"/>
    <n v="2.4601315319526083"/>
    <n v="26.138144240999999"/>
    <n v="3.5225660010511843"/>
    <n v="105.77407237096035"/>
    <n v="0"/>
    <n v="0"/>
    <n v="4.6265589819999988"/>
    <n v="0.62350866310881092"/>
    <n v="418.62087663700004"/>
    <n v="0.63106301177009216"/>
    <n v="139.901162954"/>
    <n v="139.901162954"/>
    <n v="721.33108499000002"/>
    <n v="18.854095975041105"/>
    <n v="97.211811674887485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4.797471021670574"/>
    <n v="138.81738737200001"/>
    <n v="18.708038512708555"/>
    <n v="36.459330424651625"/>
    <n v="10.561345394"/>
    <n v="1.4233235484218754"/>
    <n v="2.7127026962885097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4736814886391194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2.994083641680808"/>
    <n v="0.14534935607394786"/>
    <n v="285.83194356661545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044052007627827"/>
    <n v="4.5235999047504034E-2"/>
    <n v="9.16132041885519E-2"/>
    <n v="2.47305100893823"/>
    <n v="15.950185163"/>
    <n v="2.1495627022182693"/>
    <n v="106.59687880380584"/>
    <n v="0"/>
    <n v="0"/>
    <n v="14.057489543999999"/>
    <n v="1.8944893054095577"/>
    <n v="528.1601674640001"/>
    <n v="0.79619140988480985"/>
    <n v="66.411024730999912"/>
    <n v="206.31218768499991"/>
    <n v="690.78364013999999"/>
    <n v="8.9500316340529782"/>
    <n v="93.095016325705501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36.092912822969737"/>
    <n v="221.13256297500001"/>
    <n v="29.801428933856233"/>
    <n v="66.260759358507855"/>
    <n v="10.51152933"/>
    <n v="1.4166099741246867"/>
    <n v="4.1293126704131966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044640851998599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290211041346581"/>
    <n v="0.40593542046533265"/>
    <n v="295.03405157084711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0.651826731354948"/>
    <n v="0.1191493143423725"/>
    <n v="0.21076251853092437"/>
    <n v="2.4188354892934272"/>
    <n v="59.383284277000008"/>
    <n v="8.0029223305301755"/>
    <n v="107.23826399584917"/>
    <n v="0"/>
    <n v="0"/>
    <n v="19.655400434999983"/>
    <n v="2.6489044008247733"/>
    <n v="544.29149153800006"/>
    <n v="0.82050907420140617"/>
    <n v="190.24193925699993"/>
    <n v="396.55412694199981"/>
    <n v="779.71466974599969"/>
    <n v="25.638384309991636"/>
    <n v="105.08000724320098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0.60083406875825"/>
    <n v="113.60937749099999"/>
    <n v="15.310824167946954"/>
    <n v="81.571583526454816"/>
    <n v="3.56484347"/>
    <n v="0.48042417589822373"/>
    <n v="4.6097368463114208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0.4739390129646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7.946624786528648"/>
    <n v="0.31260564647533234"/>
    <n v="294.25691184617665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1105136594700937"/>
    <n v="0.10190847853705182"/>
    <n v="0.31267099706797619"/>
    <n v="2.3840429523599993"/>
    <n v="28.001256311999999"/>
    <n v="3.7736525042451685"/>
    <n v="104.68701638783322"/>
    <n v="0"/>
    <n v="0"/>
    <n v="39.600577143999999"/>
    <n v="5.3368611552249261"/>
    <n v="605.41962769700001"/>
    <n v="0.91265857715570109"/>
    <n v="139.76771178499985"/>
    <n v="536.32183872699966"/>
    <n v="784.95211071799952"/>
    <n v="18.836111127058551"/>
    <n v="105.78584279642055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5.326347362065713"/>
    <n v="74.453888712999998"/>
    <n v="10.033946350906984"/>
    <n v="91.605529877361803"/>
    <n v="3.1979194999999998"/>
    <n v="0.43097483895312794"/>
    <n v="5.040711685264549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4789791926093638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1.742261636613563"/>
    <n v="0.24320481656252449"/>
    <n v="272.61128735330578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2.403363899625347"/>
    <n v="0.13874167703357937"/>
    <n v="0.45141267410155556"/>
    <n v="2.3776589536320221"/>
    <n v="52.285182135999989"/>
    <n v="7.046330575456186"/>
    <n v="105.17472544675347"/>
    <n v="0"/>
    <n v="0"/>
    <n v="39.750258672000015"/>
    <n v="5.3570333241691621"/>
    <n v="612.22130481900001"/>
    <n v="0.9229119760883564"/>
    <n v="69.296488987999936"/>
    <n v="605.61832771499962"/>
    <n v="615.75196112499941"/>
    <n v="9.3388977369882138"/>
    <n v="82.983202760707186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0.242330758739655"/>
    <n v="151.94787232500002"/>
    <n v="20.477597952211536"/>
    <n v="112.08312782957334"/>
    <n v="17.355477457999999"/>
    <n v="2.3389500900245275"/>
    <n v="7.3796617752890761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3473905445944867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2.959518537505719"/>
    <n v="0.2568208214767701"/>
    <n v="266.58609862416102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3.175736335273983"/>
    <n v="0.14738128866503677"/>
    <n v="0.59879396276659236"/>
    <n v="2.4051600094511687"/>
    <n v="50.072099220999995"/>
    <n v="6.7480794616048083"/>
    <n v="106.42331359842052"/>
    <n v="0"/>
    <n v="0"/>
    <n v="47.694499534000023"/>
    <n v="6.4276568736691768"/>
    <n v="617.94644777200006"/>
    <n v="0.93154252023072948"/>
    <n v="72.597620696999911"/>
    <n v="678.21594841199953"/>
    <n v="542.21077854099929"/>
    <n v="9.7837822022317358"/>
    <n v="73.072259311204476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2.291245520336382"/>
    <n v="129.545892528"/>
    <n v="17.458544584782082"/>
    <n v="129.54167241435542"/>
    <n v="0"/>
    <n v="0"/>
    <n v="7.3796617752890761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1.00624587450473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371266195250806"/>
    <n v="0.14956844860832802"/>
    <n v="251.8791996744022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17.483186477857739"/>
    <n v="0.19556360931263561"/>
    <n v="0.79435757207922797"/>
    <n v="2.4425843201786863"/>
    <n v="54.759657793999999"/>
    <n v="7.3798088722675939"/>
    <n v="106.17813645211719"/>
    <n v="0"/>
    <n v="0"/>
    <n v="74.969082509000003"/>
    <n v="10.103377605590145"/>
    <n v="737.51764333400001"/>
    <n v="1.1117938239843586"/>
    <n v="-30.511270880999973"/>
    <n v="647.70467753099956"/>
    <n v="394.28715304799937"/>
    <n v="-4.1119202826069348"/>
    <n v="53.13699806582025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4.172152632004526"/>
    <n v="122.542537349"/>
    <n v="16.51472161788092"/>
    <n v="146.05639403223634"/>
    <n v="18.359417544999999"/>
    <n v="2.4742483416889032"/>
    <n v="9.8539101169779784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6142935996334331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8.492861698202226"/>
    <n v="0.31871574900852695"/>
    <n v="257.57668113999614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17.874782538476055"/>
    <n v="0.19994392860420859"/>
    <n v="0.99430150068343659"/>
    <n v="2.4805002822200968"/>
    <n v="60.650792296999988"/>
    <n v="8.1737409095442146"/>
    <n v="107.3561873356513"/>
    <n v="0"/>
    <n v="0"/>
    <n v="71.983669095000039"/>
    <n v="9.70104162893184"/>
    <n v="641.57223404499996"/>
    <n v="0.9671579438107728"/>
    <n v="78.788270981000124"/>
    <n v="726.49294851199966"/>
    <n v="397.09845156299957"/>
    <n v="10.61807915972617"/>
    <n v="53.515869055146716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2.945470207945878"/>
    <n v="127.78489702100001"/>
    <n v="17.221220050807258"/>
    <n v="163.2776140830436"/>
    <n v="0"/>
    <n v="0"/>
    <n v="9.8539101169779784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2418376318697613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392372771623393"/>
    <n v="0.23929102605400138"/>
    <n v="238.60858830125866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3.235362631734995"/>
    <n v="0.14804825711272956"/>
    <n v="1.1423497577961663"/>
    <n v="2.4966592981429829"/>
    <n v="45.821968952000006"/>
    <n v="6.1753010635831922"/>
    <n v="108.3529023817417"/>
    <n v="0"/>
    <n v="0"/>
    <n v="52.387068847999998"/>
    <n v="7.0600615681518013"/>
    <n v="633.52022249300012"/>
    <n v="0.95501968949905869"/>
    <n v="60.526646639999882"/>
    <n v="787.01959515199951"/>
    <n v="233.98131184499931"/>
    <n v="8.1570101398883974"/>
    <n v="31.533019574270149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3.376144769278458"/>
    <n v="129.71795946899999"/>
    <n v="17.481733574431956"/>
    <n v="180.75934765747556"/>
    <n v="8.8556205800000001"/>
    <n v="1.1934476941322338"/>
    <n v="11.047357811110212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3.9345062908007868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4.088747102099649"/>
    <n v="0.26945215811043255"/>
    <n v="248.14955212285375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3.290809739360125"/>
    <n v="0.14866847794643456"/>
    <n v="1.2910182357426008"/>
    <n v="2.2045130183264909"/>
    <n v="45.564035513999997"/>
    <n v="6.1405400816689575"/>
    <n v="95.367376991725294"/>
    <n v="0"/>
    <n v="0"/>
    <n v="53.056430914000003"/>
    <n v="7.150269657691168"/>
    <n v="628.60450260800008"/>
    <n v="0.94760933524112667"/>
    <n v="80.122854818999812"/>
    <n v="867.14244997099934"/>
    <n v="459.63397072699922"/>
    <n v="10.797937362739523"/>
    <n v="61.943609434651279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3.715879713889109"/>
    <n v="122.90430777200001"/>
    <n v="16.563476425433279"/>
    <n v="197.32282408290882"/>
    <n v="18.560992979000002"/>
    <n v="2.5014141099970355"/>
    <n v="13.548771921107248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4.9175214301501304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607143724158362"/>
    <n v="0.21932179238975008"/>
    <n v="235.07798021495373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2.924299263766471"/>
    <n v="0.36828496946287137"/>
    <n v="1.6593032052054721"/>
    <n v="2.1888463302848709"/>
    <n v="81.370511893999989"/>
    <n v="10.96608068434813"/>
    <n v="91.238138648688718"/>
    <n v="0"/>
    <n v="0"/>
    <n v="162.93437350299996"/>
    <n v="21.95821857941834"/>
    <n v="843.07475927500013"/>
    <n v="1.270919169176483"/>
    <n v="-98.815957535000109"/>
    <n v="768.32649243599917"/>
    <n v="339.11525781099937"/>
    <n v="-13.317155539608112"/>
    <n v="45.701633084148582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29.540316653324705"/>
    <n v="128.694355374"/>
    <n v="17.343785258348831"/>
    <n v="214.66660934125764"/>
    <n v="0"/>
    <n v="0"/>
    <n v="13.548771921107248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6.9886812662731472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10035212393193"/>
    <n v="-0.13535224475852553"/>
    <n v="239.78490965027893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6.928086246731894"/>
    <n v="0.52492867568327173"/>
    <n v="2.1842318808887438"/>
    <n v="2.1842318808887438"/>
    <n v="176.38282100399999"/>
    <n v="23.770628959327244"/>
    <n v="93.849214145845124"/>
    <n v="0"/>
    <n v="0"/>
    <n v="171.83296456400001"/>
    <n v="23.15745728740465"/>
    <n v="1288.4400981639997"/>
    <n v="1.9422989492656892"/>
    <n v="-438.0028183979997"/>
    <n v="330.32367403799947"/>
    <n v="330.32367403799947"/>
    <n v="-59.028438370663821"/>
    <n v="44.51681545483944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39.586651731085418"/>
    <n v="126.497855774"/>
    <n v="17.047769032371097"/>
    <n v="17.047769032371097"/>
    <n v="136.00196669600001"/>
    <n v="18.328611991051456"/>
    <n v="18.328611991051456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2.90260571224495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8.938820790814241"/>
    <n v="0.38177524969629678"/>
    <n v="255.7235598018920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5843069294628176"/>
    <n v="1.5533320252315545E-2"/>
    <n v="1.5533320252315545E-2"/>
    <n v="2.1533879960000113"/>
    <n v="8.6370738000000002E-2"/>
    <n v="1.1639947440769792E-2"/>
    <n v="90.338288092234706"/>
    <n v="0"/>
    <n v="0"/>
    <n v="11.669503539999999"/>
    <n v="1.572666982022048"/>
    <n v="527.32768082200005"/>
    <n v="0.69677078458111108"/>
    <n v="277.17796375399979"/>
    <n v="277.17796375399979"/>
    <n v="467.60047483799923"/>
    <n v="37.354513861351421"/>
    <n v="63.017233341149762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2.714365389073073"/>
    <n v="134.78256202899999"/>
    <n v="18.164276168971185"/>
    <n v="35.212045201342278"/>
    <n v="0"/>
    <n v="0"/>
    <n v="18.328611991051456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3125139331823941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9.173770958195217"/>
    <n v="0.28603392362551949"/>
    <n v="271.90324711840651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3.9302130307808412"/>
    <n v="3.8533731394864344E-2"/>
    <n v="5.4067051647179884E-2"/>
    <n v="2.1466857283473715"/>
    <n v="11.443782362"/>
    <n v="1.5422471580280854"/>
    <n v="89.730972548044534"/>
    <n v="0"/>
    <n v="0"/>
    <n v="17.719184368999997"/>
    <n v="2.3879658727527557"/>
    <n v="515.02415768699996"/>
    <n v="0.68051384268395387"/>
    <n v="187.31224853300017"/>
    <n v="464.49021228699996"/>
    <n v="588.50169863999963"/>
    <n v="25.243557927414379"/>
    <n v="79.31075963451115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26.815348441955738"/>
    <n v="147.64483649499999"/>
    <n v="19.897689616856688"/>
    <n v="55.109734818198966"/>
    <n v="10.190724968"/>
    <n v="1.3733760502412335"/>
    <n v="19.70198804129269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4.9916069576291751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229531693754907"/>
    <n v="0.26697165066562173"/>
    <n v="262.84256777081481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1.931381207379857"/>
    <n v="0.21502599119815391"/>
    <n v="0.26909304284533381"/>
    <n v="2.2425624052031532"/>
    <n v="82.011477496999987"/>
    <n v="11.05246186046198"/>
    <n v="92.780512077976326"/>
    <n v="0"/>
    <n v="0"/>
    <n v="80.723757338000013"/>
    <n v="10.878919346917874"/>
    <n v="706.04897000599999"/>
    <n v="0.93291953499749158"/>
    <n v="39.313336239000165"/>
    <n v="503.8035485260001"/>
    <n v="437.57309562199987"/>
    <n v="5.2981504863750528"/>
    <n v="58.970525810894578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2.538036340664672"/>
    <n v="132.805696504"/>
    <n v="17.897859424813348"/>
    <n v="73.007594243012306"/>
    <n v="0"/>
    <n v="0"/>
    <n v="19.70198804129269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4451611147947494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2.512619148405712"/>
    <n v="0.41681451726075175"/>
    <n v="277.40856213269183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0.604707654106358"/>
    <n v="0.10397374215188773"/>
    <n v="0.37306678499722157"/>
    <n v="2.2446276688179889"/>
    <n v="44.786713214999992"/>
    <n v="6.0357824876687944"/>
    <n v="95.04264206139996"/>
    <n v="0"/>
    <n v="0"/>
    <n v="33.902338520000015"/>
    <n v="4.5689251664375643"/>
    <n v="653.99014210199994"/>
    <n v="0.86413294995325385"/>
    <n v="236.76308487000006"/>
    <n v="740.56663339600016"/>
    <n v="534.56846870700008"/>
    <n v="31.907911494299352"/>
    <n v="72.042326178135383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30.798620054041667"/>
    <n v="135.566001559"/>
    <n v="18.269858165413332"/>
    <n v="91.277452408425631"/>
    <n v="0"/>
    <n v="0"/>
    <n v="19.70198804129269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2.8694184158108946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7.295506496725153"/>
    <n v="0.36566339237206691"/>
    <n v="292.96180699280347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15.512455813455162"/>
    <n v="0.15209170620240492"/>
    <n v="0.52515849119962654"/>
    <n v="2.2579776979868145"/>
    <n v="45.714474112999994"/>
    <n v="6.1608142789951748"/>
    <n v="94.157125764938939"/>
    <n v="0"/>
    <n v="0"/>
    <n v="69.391050514"/>
    <n v="9.3516415344599881"/>
    <n v="729.28335875900007"/>
    <n v="0.96361969330409691"/>
    <n v="161.63459268"/>
    <n v="902.20122607600013"/>
    <n v="626.90657239900008"/>
    <n v="21.783050683269995"/>
    <n v="84.486479124417158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23.007036744562143"/>
    <n v="133.09275389800001"/>
    <n v="17.936545362389158"/>
    <n v="109.21399777081479"/>
    <n v="6.7290461070000003"/>
    <n v="0.90685508571197548"/>
    <n v="20.608843127004665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6.0008339849330214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3.924654289641822"/>
    <n v="0.13652412323736046"/>
    <n v="283.92694274493954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0.144933567289296"/>
    <n v="0.1975107845223055"/>
    <n v="0.72266927572193196"/>
    <n v="2.3081071938440836"/>
    <n v="80.242451634000005"/>
    <n v="10.814055097436729"/>
    <n v="98.223101400770872"/>
    <n v="0"/>
    <n v="0"/>
    <n v="69.23698442200002"/>
    <n v="9.3308784698525677"/>
    <n v="780.27652055899989"/>
    <n v="1.0309981880197019"/>
    <n v="-46.155716295999781"/>
    <n v="856.04550978000032"/>
    <n v="508.15323540600036"/>
    <n v="-6.2202792776474736"/>
    <n v="68.482417644537946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23.498915909678985"/>
    <n v="132.97285224499998"/>
    <n v="17.920386545510901"/>
    <n v="127.13438431632568"/>
    <n v="0"/>
    <n v="0"/>
    <n v="20.608843127004665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1.804573485350801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611645088407325"/>
    <n v="0.16286869562801556"/>
    <n v="287.167321638096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381120137327834"/>
    <n v="0.12139055924013105"/>
    <n v="0.84405983496206294"/>
    <n v="2.2339341437715792"/>
    <n v="54.717933922"/>
    <n v="7.3741858604889359"/>
    <n v="98.217478388992205"/>
    <n v="0"/>
    <n v="0"/>
    <n v="37.152453721000001"/>
    <n v="5.0069342768388987"/>
    <n v="730.03097837799987"/>
    <n v="0.96460754114035441"/>
    <n v="31.391341242000024"/>
    <n v="887.43685102200038"/>
    <n v="570.0558475290004"/>
    <n v="4.2305249510794889"/>
    <n v="76.824862878224366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23.635740649443409"/>
    <n v="129.14079606200002"/>
    <n v="17.40395084526024"/>
    <n v="144.53833516158591"/>
    <n v="0"/>
    <n v="0"/>
    <n v="20.608843127004665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087807455863723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247877940217247"/>
    <n v="0.20832459076563756"/>
    <n v="279.92233788011112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15.445065895932727"/>
    <n v="0.15143098248076589"/>
    <n v="0.99549081744282897"/>
    <n v="2.1854211976481364"/>
    <n v="67.218410650999999"/>
    <n v="9.0588408197892232"/>
    <n v="99.102578299237209"/>
    <n v="0"/>
    <n v="0"/>
    <n v="47.387067310000006"/>
    <n v="6.3862250761435009"/>
    <n v="721.76837406200002"/>
    <n v="0.95368996275158424"/>
    <n v="43.058025930999989"/>
    <n v="930.49487695300036"/>
    <n v="534.32560247900028"/>
    <n v="5.8028120442845195"/>
    <n v="72.009595762782737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40.976212139160673"/>
    <n v="97.312699206000005"/>
    <n v="13.114565538125659"/>
    <n v="157.65290069971155"/>
    <n v="163.19999999999999"/>
    <n v="21.994016333791542"/>
    <n v="42.602859460796211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5.7721625162394536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3.20415912239563"/>
    <n v="0.4235947134989298"/>
    <n v="301.7341242308833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16.613355105522764"/>
    <n v="0.16288546147243438"/>
    <n v="1.1583762789152634"/>
    <n v="2.2002584020078406"/>
    <n v="58.130030410000003"/>
    <n v="7.8340247446160491"/>
    <n v="100.76130198027006"/>
    <n v="0"/>
    <n v="0"/>
    <n v="65.144387143999992"/>
    <n v="8.7793303609067141"/>
    <n v="742.43450023699995"/>
    <n v="0.98099661376364733"/>
    <n v="197.30908396600003"/>
    <n v="1127.8039609190005"/>
    <n v="671.10803980500043"/>
    <n v="26.590804016872866"/>
    <n v="90.44338963976719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27.519823564593946"/>
    <n v="165.05446185699998"/>
    <n v="22.243937071372738"/>
    <n v="179.89683777108428"/>
    <n v="0"/>
    <n v="0"/>
    <n v="42.602859460796211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5616293982641976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5.797417418263652"/>
    <n v="0.25293050165249387"/>
    <n v="303.44279454704736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0.997752915285304"/>
    <n v="0.20587224264853143"/>
    <n v="1.3642485215637947"/>
    <n v="2.2574621667099377"/>
    <n v="81.002848880999991"/>
    <n v="10.916531748605159"/>
    <n v="105.53729364720627"/>
    <n v="0"/>
    <n v="0"/>
    <n v="74.804677301000012"/>
    <n v="10.081221166680146"/>
    <n v="743.84045079500015"/>
    <n v="0.98285433014950641"/>
    <n v="35.614470544999961"/>
    <n v="1163.4184314640004"/>
    <n v="626.59965553100051"/>
    <n v="4.7996645029783513"/>
    <n v="84.445116780006032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2.307964876687958"/>
    <n v="126.964387872"/>
    <n v="17.110642283496404"/>
    <n v="197.0074800545807"/>
    <n v="0"/>
    <n v="0"/>
    <n v="42.602859460796211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3144834760518584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9.06863440122908"/>
    <n v="0.2850031133833813"/>
    <n v="312.90428522411804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26.603413957979569"/>
    <n v="0.2608328860584691"/>
    <n v="1.6250814076222637"/>
    <n v="2.1500100833055353"/>
    <n v="96.865009009000019"/>
    <n v="13.054231558313795"/>
    <n v="107.62544452117194"/>
    <n v="0"/>
    <n v="0"/>
    <n v="100.53764324199999"/>
    <n v="13.549182399665776"/>
    <n v="793.56023107400006"/>
    <n v="1.0485502751455991"/>
    <n v="18.292428733000008"/>
    <n v="1181.7108601970003"/>
    <n v="743.70804179900051"/>
    <n v="2.4652204432495091"/>
    <n v="100.22749276286363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23.42720588097356"/>
    <n v="125.32086581900001"/>
    <n v="16.889149324681277"/>
    <n v="213.89662937926198"/>
    <n v="0"/>
    <n v="0"/>
    <n v="42.602859460796211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5117152832807745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6.891853094795323"/>
    <n v="-0.6558404543143711"/>
    <n v="258.11278425325463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7.014165546481223"/>
    <n v="0.46094988051114982"/>
    <n v="2.0860312881334142"/>
    <n v="2.0860312881334133"/>
    <n v="90.774035061000006"/>
    <n v="12.233367707204659"/>
    <n v="96.088183269049367"/>
    <n v="0"/>
    <n v="0"/>
    <n v="258.08047612699994"/>
    <n v="34.780797839276559"/>
    <n v="1575.8068413630003"/>
    <n v="2.0821515902469816"/>
    <n v="-845.20543952200023"/>
    <n v="336.5054206750001"/>
    <n v="336.5054206750001"/>
    <n v="-113.90601864127656"/>
    <n v="45.349912492250908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22.762140911026659"/>
    <n v="123.47140217899999"/>
    <n v="16.639902183094794"/>
    <n v="16.639902183094794"/>
    <n v="15.553595251999999"/>
    <n v="2.0961153677798441"/>
    <n v="2.0961153677798441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2.51809607193876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2.785907466779868"/>
    <n v="0.27071179142047641"/>
    <n v="251.95987092922027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1.381021393358671"/>
    <n v="9.3972591507881065E-2"/>
    <n v="9.3972591507881065E-2"/>
    <n v="2.1644705593889793"/>
    <n v="77.053257311999985"/>
    <n v="10.384256126789033"/>
    <n v="106.46079944839761"/>
    <n v="0"/>
    <n v="0"/>
    <n v="7.396197631000021"/>
    <n v="0.99676526656963704"/>
    <n v="625.64400452799998"/>
    <n v="0.69619618630514324"/>
    <n v="158.82853564199999"/>
    <n v="158.82853564199999"/>
    <n v="218.15599256300024"/>
    <n v="21.404886073421203"/>
    <n v="29.400284704320676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21.865238258133203"/>
    <n v="125.943392437"/>
    <n v="16.973045529365788"/>
    <n v="33.612947712460581"/>
    <n v="0"/>
    <n v="0"/>
    <n v="2.0961153677798441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171041373413115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6555746928654038"/>
    <n v="7.9725654229589535E-2"/>
    <n v="232.44167466389044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2.1739614531953317"/>
    <n v="1.7950303802628673E-2"/>
    <n v="0.11192289531050974"/>
    <n v="2.1438871317967432"/>
    <n v="0.77155797699999995"/>
    <n v="0.10398075213606102"/>
    <n v="105.02253304250561"/>
    <n v="0"/>
    <n v="0"/>
    <n v="15.359670798"/>
    <n v="2.0699807010592708"/>
    <n v="575.34061462099999"/>
    <n v="0.64022021920881556"/>
    <n v="55.51506656099987"/>
    <n v="214.34360220299988"/>
    <n v="86.35881059099988"/>
    <n v="7.4816132396700725"/>
    <n v="11.638340016576361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40.300780807255869"/>
    <n v="138.17452801900001"/>
    <n v="18.621402121101859"/>
    <n v="52.23434983356244"/>
    <n v="102"/>
    <n v="13.746260208619715"/>
    <n v="15.842375576399558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0775970123446807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7.447348219185486"/>
    <n v="0.47434021963641732"/>
    <n v="262.65949118932105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1.970039201908305"/>
    <n v="9.8836085565277537E-2"/>
    <n v="0.21075898087578726"/>
    <n v="2.0276972261638671"/>
    <n v="56.10283287"/>
    <n v="7.5608248928600306"/>
    <n v="101.53089607490365"/>
    <n v="0"/>
    <n v="0"/>
    <n v="32.717252016000003"/>
    <n v="4.4092143090482736"/>
    <n v="718.85171070500007"/>
    <n v="0.79991467334416311"/>
    <n v="337.45072837000009"/>
    <n v="551.79433057300002"/>
    <n v="384.49620272199985"/>
    <n v="45.477309017277172"/>
    <n v="51.817498547478486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21.308043190480042"/>
    <n v="124.049481746"/>
    <n v="16.71780838063664"/>
    <n v="68.952158214199073"/>
    <n v="0"/>
    <n v="0"/>
    <n v="15.842375576399558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1713997115980703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7.429924916039994"/>
    <n v="0.30905723860234874"/>
    <n v="257.57679695695538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0.791230222365973"/>
    <n v="8.9102711830913395E-2"/>
    <n v="0.29986169270670066"/>
    <n v="2.0128261958428926"/>
    <n v="35.881546704999998"/>
    <n v="4.8356576244575624"/>
    <n v="100.33077121169242"/>
    <n v="0"/>
    <n v="0"/>
    <n v="44.19153979099999"/>
    <n v="5.9555725979084109"/>
    <n v="687.18917588199997"/>
    <n v="0.76468164012880213"/>
    <n v="197.664442366"/>
    <n v="749.45877293900003"/>
    <n v="345.39756021799991"/>
    <n v="26.638694693674026"/>
    <n v="46.548281746853164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43.131862291312913"/>
    <n v="137.93704857"/>
    <n v="18.589397667178783"/>
    <n v="87.54155588137786"/>
    <n v="143.10098967799999"/>
    <n v="19.285327845341094"/>
    <n v="35.127703421740648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0748774476429199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4.988648637098748"/>
    <n v="0.45403884566633912"/>
    <n v="275.26993909732892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19.126715952804506"/>
    <n v="0.15792844974081369"/>
    <n v="0.45779014244751431"/>
    <n v="2.0186629393813016"/>
    <n v="85.530482769000017"/>
    <n v="11.526708548152344"/>
    <n v="105.6966654808496"/>
    <n v="0"/>
    <n v="0"/>
    <n v="56.39357494399998"/>
    <n v="7.6000074046521631"/>
    <n v="795.22030237900003"/>
    <n v="0.8848951444941171"/>
    <n v="266.1027129040001"/>
    <n v="1015.5614858430001"/>
    <n v="449.86568044200015"/>
    <n v="35.861932684294231"/>
    <n v="60.627163747877397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22.74019520457669"/>
    <n v="135.69872530399999"/>
    <n v="18.287744980458747"/>
    <n v="105.8293008618366"/>
    <n v="0"/>
    <n v="0"/>
    <n v="35.127703421740648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75271463990188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182859984501757"/>
    <n v="0.15839202853343157"/>
    <n v="280.52814479218887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1.922268981429072"/>
    <n v="9.8441648962429587E-2"/>
    <n v="0.55623179140994394"/>
    <n v="1.9195938038214255"/>
    <n v="41.610549323000015"/>
    <n v="5.6077395923290494"/>
    <n v="100.49034997574191"/>
    <n v="0"/>
    <n v="0"/>
    <n v="46.855070972999982"/>
    <n v="6.3145293891000218"/>
    <n v="720.87568310199993"/>
    <n v="0.80216688363273003"/>
    <n v="53.875037360999954"/>
    <n v="1069.436523204"/>
    <n v="549.89643409899986"/>
    <n v="7.2605910030726868"/>
    <n v="74.108034028597572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25.777484159187082"/>
    <n v="126.714051157"/>
    <n v="17.076905091102667"/>
    <n v="122.90620595293927"/>
    <n v="0"/>
    <n v="0"/>
    <n v="35.127703421740648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3.378798561359533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436726851567354"/>
    <n v="0.18525906369235121"/>
    <n v="286.3532265553489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323968161774614"/>
    <n v="0.12652932900965672"/>
    <n v="0.68276112041960058"/>
    <n v="1.9247325735909513"/>
    <n v="68.58638080599998"/>
    <n v="9.2431984051642804"/>
    <n v="102.35936252041725"/>
    <n v="0"/>
    <n v="0"/>
    <n v="45.120527748000015"/>
    <n v="6.0807697566103363"/>
    <n v="848.69110558299985"/>
    <n v="0.94439570551584673"/>
    <n v="52.778092030000096"/>
    <n v="1122.2146152340001"/>
    <n v="571.28318488699983"/>
    <n v="7.1127586897927406"/>
    <n v="76.990267767310826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30.794292520956311"/>
    <n v="126.464925295"/>
    <n v="17.043331082046304"/>
    <n v="139.94953703498558"/>
    <n v="50.95"/>
    <n v="6.8663917414624942"/>
    <n v="41.994095163203141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4.9072752528233741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2.413844813077823"/>
    <n v="0.26763968650447267"/>
    <n v="297.51919342820952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17.268976045524379"/>
    <n v="0.14258917329093393"/>
    <n v="0.82535029371053459"/>
    <n v="1.9158907644011194"/>
    <n v="60.092019128000004"/>
    <n v="8.0984365823023658"/>
    <n v="101.39895828293039"/>
    <n v="0"/>
    <n v="0"/>
    <n v="68.047236924999993"/>
    <n v="9.1705394632220152"/>
    <n v="803.45515194800009"/>
    <n v="0.89405861577050161"/>
    <n v="112.37795522900007"/>
    <n v="1234.5925704630001"/>
    <n v="640.60311418499987"/>
    <n v="15.144868767553445"/>
    <n v="86.332324490579737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26.313677090509689"/>
    <n v="129.84474825300001"/>
    <n v="17.498820551063314"/>
    <n v="157.4483575860489"/>
    <n v="19.84"/>
    <n v="2.6737823778334815"/>
    <n v="44.667877541036624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4.0108859042882941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371869557693852"/>
    <n v="0.11041093696345303"/>
    <n v="267.68690386350767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18.882871075038409"/>
    <n v="0.15591503334367252"/>
    <n v="0.9812653270542071"/>
    <n v="1.9089203362723575"/>
    <n v="36.504970028000002"/>
    <n v="4.9196746756152132"/>
    <n v="98.484608213929562"/>
    <n v="0"/>
    <n v="0"/>
    <n v="103.609709923"/>
    <n v="13.963196399423197"/>
    <n v="860.55717104500013"/>
    <n v="0.95759987507761557"/>
    <n v="-40.892733459000084"/>
    <n v="1193.6998370040001"/>
    <n v="402.40129675999992"/>
    <n v="-5.5110015173445577"/>
    <n v="54.2305189563623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42.313386322875395"/>
    <n v="127.44335605800001"/>
    <n v="17.175191512088624"/>
    <n v="174.62354909813752"/>
    <n v="148.15"/>
    <n v="19.965769116735398"/>
    <n v="64.633646657772019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3.9643591825018198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0.962398265949712"/>
    <n v="0.25565515640347602"/>
    <n v="272.85188471119375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655595258214067"/>
    <n v="0.145781471072255"/>
    <n v="1.127046798126462"/>
    <n v="1.8488295646960811"/>
    <n v="38.709753270999997"/>
    <n v="5.2168072654375885"/>
    <n v="92.78488373076199"/>
    <n v="0"/>
    <n v="0"/>
    <n v="92.298294664000011"/>
    <n v="12.438787992776478"/>
    <n v="865.77445258099999"/>
    <n v="0.96340549533762831"/>
    <n v="98.739139678000043"/>
    <n v="1292.4389766820002"/>
    <n v="465.52596589299992"/>
    <n v="13.306803007735647"/>
    <n v="62.737657461119596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27.113685488800847"/>
    <n v="121.887312244"/>
    <n v="16.426418727797095"/>
    <n v="191.0499678259346"/>
    <n v="23"/>
    <n v="3.0996469097867982"/>
    <n v="67.733293567558817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6.8664828139403253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1.18745013355435"/>
    <n v="0.2575133997448722"/>
    <n v="274.97070044351904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474785349990565"/>
    <n v="0.18557331103466923"/>
    <n v="1.3126201091611314"/>
    <n v="1.7735699896722812"/>
    <n v="73.198711153999994"/>
    <n v="9.8647895142988045"/>
    <n v="89.595441686746994"/>
    <n v="0"/>
    <n v="0"/>
    <n v="93.568691099999995"/>
    <n v="12.609995835691761"/>
    <n v="946.64235425400011"/>
    <n v="1.0533926515027641"/>
    <n v="64.649715227000002"/>
    <n v="1357.0886919090003"/>
    <n v="511.88325238699997"/>
    <n v="8.7126647835637865"/>
    <n v="68.985101801433871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24.314021164389104"/>
    <n v="122.026843771"/>
    <n v="16.445223008948545"/>
    <n v="207.49519083488315"/>
    <n v="0"/>
    <n v="0"/>
    <n v="67.733293567558817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1899024671841736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1.598612482278071"/>
    <n v="-0.34347790791193039"/>
    <n v="300.26394105603629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6.899054920622085"/>
    <n v="0.3872434272668277"/>
    <n v="1.6998635364279591"/>
    <n v="1.6998635364279588"/>
    <n v="119.980912166"/>
    <n v="16.169498418641005"/>
    <n v="93.531572398183329"/>
    <n v="0"/>
    <n v="0"/>
    <n v="228.01945515599999"/>
    <n v="30.729556501981076"/>
    <n v="1663.7074253869996"/>
    <n v="1.8513192107639558"/>
    <n v="-656.67039166299969"/>
    <n v="700.41830024600063"/>
    <n v="700.41830024600063"/>
    <n v="-88.497667402900149"/>
    <n v="94.393453039810296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22.212937444543272"/>
    <n v="122.84667638400001"/>
    <n v="16.555709601358455"/>
    <n v="16.555709601358455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0.685616737823777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7.043650154578039"/>
    <n v="0.3940978978466107"/>
    <n v="324.5216837438343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3.1037604857011942"/>
    <n v="2.144297357408937E-2"/>
    <n v="2.144297357408937E-2"/>
    <n v="1.6273339184941673"/>
    <n v="15.160741663"/>
    <n v="2.043171567208431"/>
    <n v="85.190487838602721"/>
    <n v="0"/>
    <n v="0"/>
    <n v="7.869781892999999"/>
    <n v="1.060588918492763"/>
    <n v="634.17112217900012"/>
    <n v="0.59045616489218566"/>
    <n v="400.24476932099998"/>
    <n v="400.24476932099998"/>
    <n v="941.83453392500041"/>
    <n v="53.939889668876845"/>
    <n v="126.9284566352659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33.055505806042966"/>
    <n v="121.963683336"/>
    <n v="16.436711050376001"/>
    <n v="32.992420651734456"/>
    <n v="46.9"/>
    <n v="6.320584350826123"/>
    <n v="6.320584350826123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6431558684402039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4.490416621654404"/>
    <n v="0.30737127826499638"/>
    <n v="359.35652567262343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4.2136447196841047"/>
    <n v="2.911083918718526E-2"/>
    <n v="5.0553812761274637E-2"/>
    <n v="1.6384944538787238"/>
    <n v="15.575192763000002"/>
    <n v="2.0990260050942027"/>
    <n v="87.185533091560885"/>
    <n v="0"/>
    <n v="0"/>
    <n v="15.690893785999995"/>
    <n v="2.1146187145899025"/>
    <n v="715.59998736999989"/>
    <n v="0.66627194043080984"/>
    <n v="298.86170286700002"/>
    <n v="699.106472188"/>
    <n v="1185.1811702310006"/>
    <n v="40.276771901970299"/>
    <n v="159.7236152975661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28.242889661329883"/>
    <n v="122.53881230099999"/>
    <n v="16.514219603379964"/>
    <n v="49.506640255114419"/>
    <n v="46"/>
    <n v="6.1992938195735965"/>
    <n v="12.51987817039972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6.6595911192420694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557521481765967"/>
    <n v="0.13511719678119732"/>
    <n v="321.46669893520391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7.2227058741004289"/>
    <n v="4.9899562774015492E-2"/>
    <n v="0.10045337553529013"/>
    <n v="1.5895579310874619"/>
    <n v="21.664072748999999"/>
    <n v="2.9196076586884452"/>
    <n v="82.544315857389293"/>
    <n v="0"/>
    <n v="0"/>
    <n v="31.929849378"/>
    <n v="4.3030982154119837"/>
    <n v="901.41153154300002"/>
    <n v="0.83927504310775114"/>
    <n v="91.526798771999822"/>
    <n v="790.63327095999978"/>
    <n v="939.25724063300015"/>
    <n v="12.334815607665538"/>
    <n v="126.58112188795455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25.188600605913589"/>
    <n v="108.62129169900001"/>
    <n v="14.638593528341556"/>
    <n v="64.145233783455978"/>
    <n v="43.8"/>
    <n v="5.9028058542896416"/>
    <n v="18.42268402468936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4.7967040633675646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304713501657616"/>
    <n v="0.23009252640424743"/>
    <n v="317.34148752082149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490584641923396"/>
    <n v="9.3202504287448668E-2"/>
    <n v="0.1936558798227388"/>
    <n v="1.5936577235439973"/>
    <n v="53.183486373000008"/>
    <n v="7.1673925733807726"/>
    <n v="84.876050806312506"/>
    <n v="0"/>
    <n v="0"/>
    <n v="46.919349786999973"/>
    <n v="6.3231920685426228"/>
    <n v="905.76786884400008"/>
    <n v="0.84333108748720376"/>
    <n v="147.02479896499989"/>
    <n v="937.65806992499961"/>
    <n v="888.61759723200021"/>
    <n v="19.814128859734222"/>
    <n v="119.75655605401474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22.904358799088975"/>
    <n v="113.19774268499999"/>
    <n v="15.25534927427832"/>
    <n v="79.400583057734295"/>
    <n v="12.494814033999999"/>
    <n v="1.6838918134282095"/>
    <n v="20.106575838117571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6332929679792998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68.81834436565056"/>
    <n v="0.47544581691903559"/>
    <n v="331.17118324937337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17.293410345138945"/>
    <n v="0.1194751150241939"/>
    <n v="0.31313099484693269"/>
    <n v="1.5552043888273774"/>
    <n v="78.042201250999994"/>
    <n v="10.517533388722676"/>
    <n v="83.866875646882818"/>
    <n v="0"/>
    <n v="0"/>
    <n v="50.278362192000003"/>
    <n v="6.7758769564162691"/>
    <n v="801.03771648500003"/>
    <n v="0.7458202391565617"/>
    <n v="382.32531541900028"/>
    <n v="1319.983385344"/>
    <n v="1004.8401997470004"/>
    <n v="51.524934020511616"/>
    <n v="135.41955739023211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24.572184473733863"/>
    <n v="108.48828704599998"/>
    <n v="14.620668856095522"/>
    <n v="94.021251913829815"/>
    <n v="27.829152894"/>
    <n v="3.750458598690062"/>
    <n v="23.857034436807634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6.9215618847200879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34150132570549"/>
    <n v="0.20962056000217288"/>
    <n v="342.32982459057712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260264911457915"/>
    <n v="7.0885169900551853E-2"/>
    <n v="0.38401616474748451"/>
    <n v="1.5276479097654998"/>
    <n v="32.502854918999994"/>
    <n v="4.3803206003881288"/>
    <n v="82.63945665494191"/>
    <n v="0"/>
    <n v="0"/>
    <n v="43.630362777000023"/>
    <n v="5.879944311069786"/>
    <n v="812.68451073300002"/>
    <n v="0.75666419156065967"/>
    <n v="149.00679044099985"/>
    <n v="1468.9901757849998"/>
    <n v="1099.9719528270002"/>
    <n v="20.081236414247574"/>
    <n v="148.24020280140701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14.852888778334815"/>
    <n v="63.105137161000002"/>
    <n v="8.5045062344680744"/>
    <n v="102.52575814829788"/>
    <n v="0"/>
    <n v="0"/>
    <n v="23.857034436807634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5.796647986981483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7.419264095442173"/>
    <n v="0.25851875325333484"/>
    <n v="357.31236183445196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9.096456090132339"/>
    <n v="0.1319318308181103"/>
    <n v="0.51594799556559479"/>
    <n v="1.5330504115739534"/>
    <n v="38.629924931999994"/>
    <n v="5.2060490191639035"/>
    <n v="78.60230726894153"/>
    <n v="0"/>
    <n v="0"/>
    <n v="103.06959854799999"/>
    <n v="13.890407070968438"/>
    <n v="950.50905645700004"/>
    <n v="0.88498815626057037"/>
    <n v="135.95889996099999"/>
    <n v="1604.9490757459998"/>
    <n v="1183.1527607580003"/>
    <n v="18.322808005309827"/>
    <n v="159.4502521169241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28.292639546103878"/>
    <n v="157.86137652399998"/>
    <n v="21.274544692056818"/>
    <n v="123.8003028403547"/>
    <n v="0"/>
    <n v="0"/>
    <n v="23.857034436807634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3264085079916987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6.112828290207808"/>
    <n v="0.24949297031133832"/>
    <n v="361.01134531158192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14.69892019393008"/>
    <n v="0.10155054126700265"/>
    <n v="0.61749853683259748"/>
    <n v="1.4920117795500221"/>
    <n v="40.708756139999998"/>
    <n v="5.4862073987224065"/>
    <n v="75.990078085361574"/>
    <n v="0"/>
    <n v="0"/>
    <n v="68.360171482999988"/>
    <n v="9.2127127952076737"/>
    <n v="792.120813451"/>
    <n v="0.73751799992800693"/>
    <n v="158.89548085600001"/>
    <n v="1763.8445566019998"/>
    <n v="1229.6702863850001"/>
    <n v="21.41390809627773"/>
    <n v="165.71929144564839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20.440754051642813"/>
    <n v="107.505259619"/>
    <n v="14.488188946254819"/>
    <n v="138.28849178660951"/>
    <n v="0"/>
    <n v="0"/>
    <n v="23.857034436807634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1968025759413488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1.32282189307567"/>
    <n v="0.28548729257368627"/>
    <n v="388.96229764696369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7.1646116127597645"/>
    <n v="4.9498206510710706E-2"/>
    <n v="0.66699674334330816"/>
    <n v="1.3855949527170603"/>
    <n v="20.274481881999996"/>
    <n v="2.7323363092639008"/>
    <n v="73.802739719010276"/>
    <n v="0"/>
    <n v="0"/>
    <n v="32.888369207000004"/>
    <n v="4.4322753034958629"/>
    <n v="836.70600382099997"/>
    <n v="0.7790298247276034"/>
    <n v="253.4607519220001"/>
    <n v="2017.3053085239999"/>
    <n v="1524.0237717660002"/>
    <n v="34.158210280315913"/>
    <n v="205.38850324330889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23.552900584350823"/>
    <n v="130.16522457000002"/>
    <n v="17.542010265221965"/>
    <n v="155.83050205183147"/>
    <n v="0"/>
    <n v="0"/>
    <n v="23.857034436807634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2254146974475089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400247809358238"/>
    <n v="0.20311771470514184"/>
    <n v="387.40014719037225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1.576776599417807"/>
    <n v="7.9980564169844545E-2"/>
    <n v="0.74697730751315272"/>
    <n v="1.3197940458146498"/>
    <n v="45.698800129999995"/>
    <n v="6.1587019393008271"/>
    <n v="74.744634392873508"/>
    <n v="0"/>
    <n v="0"/>
    <n v="40.203197593000013"/>
    <n v="5.4180746601169796"/>
    <n v="857.62767964400007"/>
    <n v="0.79850931857008611"/>
    <n v="132.25372107199996"/>
    <n v="2149.5590295960001"/>
    <n v="1557.5383531600003"/>
    <n v="17.823471209940429"/>
    <n v="209.90517144551367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48.185759843669992"/>
    <n v="126.623489667"/>
    <n v="17.064700367510309"/>
    <n v="172.89520241934179"/>
    <n v="194.1"/>
    <n v="26.158324573461634"/>
    <n v="50.015359010269265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7134524572113961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2.12384995754833"/>
    <n v="0.36010843696497485"/>
    <n v="408.3365470143662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21.735642884423608"/>
    <n v="0.1501652006118778"/>
    <n v="0.89714250812503049"/>
    <n v="1.2843859353918585"/>
    <n v="73.119611266999996"/>
    <n v="9.8541294395029784"/>
    <n v="74.733974318077685"/>
    <n v="0"/>
    <n v="0"/>
    <n v="88.16320606400005"/>
    <n v="11.88151344492063"/>
    <n v="983.28770002500005"/>
    <n v="0.91550728823401628"/>
    <n v="225.48657412400007"/>
    <n v="2375.0456037200001"/>
    <n v="1718.3752120570002"/>
    <n v="30.388207073124722"/>
    <n v="231.5807137350746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38.268934571844433"/>
    <n v="136.34448594699998"/>
    <n v="18.374772370960351"/>
    <n v="191.26997479030214"/>
    <n v="82.62"/>
    <n v="11.134470768981968"/>
    <n v="61.149829779251235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3925488209212693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0.338429006091424"/>
    <n v="-0.27868640998001665"/>
    <n v="409.59673049055283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38.191708552869201"/>
    <n v="0.26385534612651773"/>
    <n v="1.160997854251548"/>
    <n v="1.1609978542515482"/>
    <n v="131.17334401100001"/>
    <n v="17.67787175696073"/>
    <n v="76.242347656397399"/>
    <n v="0"/>
    <n v="0"/>
    <n v="152.21677179300005"/>
    <n v="20.513836795908475"/>
    <n v="1735.852470309"/>
    <n v="1.6161959392215584"/>
    <n v="-582.70932671499963"/>
    <n v="1792.3362770050005"/>
    <n v="1792.3362770050005"/>
    <n v="-78.530137558960632"/>
    <n v="241.54824357901407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44.387854300018866"/>
    <n v="130.57840407200001"/>
    <n v="17.597693333333336"/>
    <n v="17.597693333333336"/>
    <n v="164.46"/>
    <n v="22.163823077545079"/>
    <n v="22.163823077545079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2742345207676342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39.883446535942426"/>
    <n v="0.26654117047996029"/>
    <n v="392.43652687191724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32794334856203333"/>
    <n v="2.1916461983311516E-3"/>
    <n v="2.1916461983311516E-3"/>
    <n v="1.14174652687579"/>
    <n v="0.43937369899999995"/>
    <n v="5.9213188188997595E-2"/>
    <n v="74.258389277377958"/>
    <n v="0"/>
    <n v="0"/>
    <n v="1.9940315359999996"/>
    <n v="0.26873016037303571"/>
    <n v="647.21611652800004"/>
    <n v="0.58291513508938564"/>
    <n v="293.50974475099997"/>
    <n v="293.50974475099997"/>
    <n v="1685.6012524350003"/>
    <n v="39.555503187380388"/>
    <n v="227.1638570975176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28.203218496806013"/>
    <n v="132.07897184699999"/>
    <n v="17.799920736233521"/>
    <n v="35.397614069566856"/>
    <n v="0"/>
    <n v="0"/>
    <n v="22.163823077545079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4294343373493978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5.638505070213746"/>
    <n v="0.17134219191946498"/>
    <n v="373.58461532047659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5.3046941372200207"/>
    <n v="3.5451283857793038E-2"/>
    <n v="3.7642930056124194E-2"/>
    <n v="1.1480869715463977"/>
    <n v="31.988522150000001"/>
    <n v="4.3110053839519153"/>
    <n v="76.470368656235678"/>
    <n v="0"/>
    <n v="0"/>
    <n v="7.3733692869999956"/>
    <n v="0.99368875326810546"/>
    <n v="785.56449197899997"/>
    <n v="0.70751858655786859"/>
    <n v="150.88094388500002"/>
    <n v="444.39068863599999"/>
    <n v="1537.6204934530003"/>
    <n v="20.333810932993721"/>
    <n v="207.2208961285410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26.449716419773051"/>
    <n v="144.27900401799999"/>
    <n v="19.444085606587425"/>
    <n v="54.841699676154278"/>
    <n v="0"/>
    <n v="0"/>
    <n v="22.163823077545079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499667365704429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9.9959140780572042"/>
    <n v="6.680271816482633E-2"/>
    <n v="364.02300791676777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418412955041642"/>
    <n v="0.14313930602048575"/>
    <n v="0.18078223607660995"/>
    <n v="1.2413267147928682"/>
    <n v="139.56255626600003"/>
    <n v="18.808462880515354"/>
    <n v="92.359223878062579"/>
    <n v="0"/>
    <n v="0"/>
    <n v="19.366351542999979"/>
    <n v="2.6099500745262905"/>
    <n v="1070.219330399"/>
    <n v="0.96389294027695283"/>
    <n v="-84.757226166999942"/>
    <n v="359.63346246900005"/>
    <n v="1361.3364685140004"/>
    <n v="-11.42249887698444"/>
    <n v="183.4635816438911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37.416909864019836"/>
    <n v="142.92288358100001"/>
    <n v="19.261324975202825"/>
    <n v="74.103024651357103"/>
    <n v="75.099999999999994"/>
    <n v="10.121020996738633"/>
    <n v="32.284844074283711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3439675488531311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5.176082614754364"/>
    <n v="0.43557191908627318"/>
    <n v="395.89437702986453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15.65054977466915"/>
    <n v="0.1045926623175828"/>
    <n v="0.28537489839419272"/>
    <n v="1.252716872823002"/>
    <n v="50.979568219000001"/>
    <n v="6.8703765692299399"/>
    <n v="92.062207873911746"/>
    <n v="0"/>
    <n v="0"/>
    <n v="65.150641219000022"/>
    <n v="8.7801732054392101"/>
    <n v="964.15525952400003"/>
    <n v="0.86836634471888952"/>
    <n v="367.48935878000026"/>
    <n v="727.12282124900025"/>
    <n v="1581.8010283290009"/>
    <n v="49.525532840085205"/>
    <n v="213.17498562424208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28.022266459933693"/>
    <n v="154.86689152700001"/>
    <n v="20.87098616304143"/>
    <n v="94.974010814398525"/>
    <n v="0"/>
    <n v="0"/>
    <n v="32.284844074283711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8767461909382497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8.430799807687087"/>
    <n v="0.25683312885185949"/>
    <n v="365.50683247190108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17.199958674698795"/>
    <n v="0.11494736577566525"/>
    <n v="0.40032226416985794"/>
    <n v="1.2481891235744735"/>
    <n v="96.559888146999995"/>
    <n v="13.01311125670467"/>
    <n v="94.557785741893767"/>
    <n v="0"/>
    <n v="0"/>
    <n v="31.067245211000014"/>
    <n v="4.1868474179941257"/>
    <n v="1036.68580802"/>
    <n v="0.9336909764685748"/>
    <n v="157.53708737499974"/>
    <n v="884.65990862399997"/>
    <n v="1357.0128002850004"/>
    <n v="21.230841132988296"/>
    <n v="182.8808927367187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26.025181857497106"/>
    <n v="151.24852598999999"/>
    <n v="20.383348964987466"/>
    <n v="115.35735977938599"/>
    <n v="0"/>
    <n v="0"/>
    <n v="32.284844074283711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1788921171936062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742476275437356"/>
    <n v="7.8474997589981499E-2"/>
    <n v="346.90780742163298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17.388302419611332"/>
    <n v="0.11620606748230754"/>
    <n v="0.5165283316521655"/>
    <n v="1.2935100211562294"/>
    <n v="95.846592891000014"/>
    <n v="12.916982411660065"/>
    <n v="103.09444755316571"/>
    <n v="0"/>
    <n v="0"/>
    <n v="33.178088722999988"/>
    <n v="4.4713200079512667"/>
    <n v="1042.725741"/>
    <n v="0.93913084154464044"/>
    <n v="-41.893159154999722"/>
    <n v="842.76674946900027"/>
    <n v="1166.1128506890009"/>
    <n v="-5.6458261441739745"/>
    <n v="157.15383017829717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36.784876375973695"/>
    <n v="143.06059869199999"/>
    <n v="19.279884462952477"/>
    <n v="134.63724424233845"/>
    <n v="89.82"/>
    <n v="12.104795019002184"/>
    <n v="44.389639093285894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4.8373648805962102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2.792797535241647"/>
    <n v="0.35281439469565068"/>
    <n v="362.28134086143245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15.800652199401632"/>
    <n v="0.10559579718818686"/>
    <n v="0.62212412884035229"/>
    <n v="1.2671739875263059"/>
    <n v="63.455301827999996"/>
    <n v="8.5516969661195112"/>
    <n v="106.4400955001213"/>
    <n v="0"/>
    <n v="0"/>
    <n v="53.788697621999994"/>
    <n v="7.2489552332821212"/>
    <n v="1037.6648194959998"/>
    <n v="0.93457272306327943"/>
    <n v="274.4891168210001"/>
    <n v="1117.2558662900003"/>
    <n v="1304.643067549001"/>
    <n v="36.992145335840021"/>
    <n v="175.82316750882734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27.204482027842918"/>
    <n v="142.39229160599999"/>
    <n v="19.189818550173847"/>
    <n v="153.82706279251229"/>
    <n v="0"/>
    <n v="0"/>
    <n v="44.389639093285894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3279116558852864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2.97540997533757"/>
    <n v="0.15354472090481602"/>
    <n v="349.14392254656218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24.24414006361015"/>
    <n v="0.1620236471793185"/>
    <n v="0.78414777601967067"/>
    <n v="1.3276470934386215"/>
    <n v="73.596733084999997"/>
    <n v="9.9184298381445242"/>
    <n v="110.87231793954342"/>
    <n v="0"/>
    <n v="0"/>
    <n v="106.29963501500002"/>
    <n v="14.325710225465624"/>
    <n v="1092.0069614670001"/>
    <n v="0.98351596816972575"/>
    <n v="-9.4142310010001893"/>
    <n v="1107.8416352890001"/>
    <n v="1136.3333556920006"/>
    <n v="-1.2687300882725789"/>
    <n v="153.14052932427708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26.132024569553387"/>
    <n v="150.434712171"/>
    <n v="20.273673508935069"/>
    <n v="174.10073630144737"/>
    <n v="0"/>
    <n v="0"/>
    <n v="44.389639093285894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1112720085711976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281293449772228"/>
    <n v="0.22241896530168342"/>
    <n v="341.1023941032588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37.253252984555672"/>
    <n v="0.24896358056070172"/>
    <n v="1.0331113565803725"/>
    <n v="1.5271124674886127"/>
    <n v="117.20193401700003"/>
    <n v="15.794983156383928"/>
    <n v="123.93496478666341"/>
    <n v="0"/>
    <n v="0"/>
    <n v="159.22465377899994"/>
    <n v="21.458269828171737"/>
    <n v="1216.56443096"/>
    <n v="1.0956986414711913"/>
    <n v="-29.472734140000114"/>
    <n v="1078.3689011490001"/>
    <n v="853.39986963000069"/>
    <n v="-3.9719595347834442"/>
    <n v="115.0103595091777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31.678483229966847"/>
    <n v="145.97044163499999"/>
    <n v="19.672036014527912"/>
    <n v="193.77277231597529"/>
    <n v="29.25"/>
    <n v="3.9419422657071239"/>
    <n v="48.33158135899302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1069312580523434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201086107786839"/>
    <n v="8.1539888218174567E-2"/>
    <n v="323.90323240168743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30.008698048839655"/>
    <n v="0.20054820225501907"/>
    <n v="1.2336595588353916"/>
    <n v="1.6476801055737873"/>
    <n v="56.814902325999995"/>
    <n v="7.656788540201072"/>
    <n v="125.43305138756368"/>
    <n v="0"/>
    <n v="0"/>
    <n v="165.85563893599999"/>
    <n v="22.351909508638581"/>
    <n v="1238.5275036610001"/>
    <n v="1.1154796808543905"/>
    <n v="-132.1360421250001"/>
    <n v="946.23285902399994"/>
    <n v="589.0101064330006"/>
    <n v="-17.807611941052816"/>
    <n v="79.3792763581844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36.96851444341123"/>
    <n v="139.650022506"/>
    <n v="18.820250465755642"/>
    <n v="212.59302278173092"/>
    <n v="91.555000000000007"/>
    <n v="12.338616209805666"/>
    <n v="60.670197568798685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3628751716934855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4.653217159510504"/>
    <n v="0.36524758358241421"/>
    <n v="326.432599603649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29.781448736422195"/>
    <n v="0.19902949454584634"/>
    <n v="1.4326890533812378"/>
    <n v="1.696544399507756"/>
    <n v="139.718408866"/>
    <n v="18.82946670790545"/>
    <n v="134.40838865596615"/>
    <n v="0"/>
    <n v="0"/>
    <n v="81.265897047999971"/>
    <n v="10.951982028516747"/>
    <n v="1181.798015197"/>
    <n v="1.0643862723513071"/>
    <n v="184.55349605299986"/>
    <n v="1130.7863550769998"/>
    <n v="548.07702836200042"/>
    <n v="24.871768423088309"/>
    <n v="73.86283770814806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40.499320141370852"/>
    <n v="133.306309164"/>
    <n v="17.965325619794616"/>
    <n v="230.55834840152554"/>
    <n v="106.61"/>
    <n v="14.367537263146547"/>
    <n v="75.03773483194523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20122244710385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4.483052264628995"/>
    <n v="-0.49777041995714172"/>
    <n v="292.2879763451120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65.266665439476014"/>
    <n v="0.43617728432482983"/>
    <n v="1.8688663377060679"/>
    <n v="1.8688663377060681"/>
    <n v="112.929128401"/>
    <n v="15.21914886404679"/>
    <n v="131.94966576305222"/>
    <n v="0"/>
    <n v="0"/>
    <n v="371.36258249299993"/>
    <n v="50.047516575429221"/>
    <n v="2470.9884373670002"/>
    <n v="2.2254955060436616"/>
    <n v="-1036.970855308"/>
    <n v="93.815499768999871"/>
    <n v="93.815499768999871"/>
    <n v="-139.74971770410502"/>
    <n v="12.64325756300363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34.877194664699061"/>
    <n v="134.62718101999999"/>
    <n v="18.143335896606558"/>
    <n v="18.143335896606558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58652559472790489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4.741582289560924"/>
    <n v="0.25717257214751138"/>
    <n v="297.14611209873055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3.5584576019514298"/>
    <n v="2.0453851820641439E-2"/>
    <n v="2.0453851820641439E-2"/>
    <n v="1.8871285433283784"/>
    <n v="17.553025422999998"/>
    <n v="2.3655730873830891"/>
    <n v="134.25602566224634"/>
    <n v="0"/>
    <n v="0"/>
    <n v="8.8514416750000002"/>
    <n v="1.1928845145683404"/>
    <n v="716.91766549799991"/>
    <n v="0.55535026112331498"/>
    <n v="305.58702180699999"/>
    <n v="305.58702180699999"/>
    <n v="105.89277682500011"/>
    <n v="41.183124687609499"/>
    <n v="14.270879063232776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34.18456664631681"/>
    <n v="127.39420744300001"/>
    <n v="17.168567888062316"/>
    <n v="35.311903784668871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5533214649200833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2.770027373386156"/>
    <n v="0.2458401645084316"/>
    <n v="314.2776344019029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21.572535961699142"/>
    <n v="0.12399795172888378"/>
    <n v="0.14445180354952522"/>
    <n v="1.9756752111994689"/>
    <n v="91.158531441999997"/>
    <n v="12.285185229778172"/>
    <n v="142.23020550807254"/>
    <n v="0"/>
    <n v="0"/>
    <n v="68.913999900999983"/>
    <n v="9.2873507319209718"/>
    <n v="983.33941151700014"/>
    <n v="0.7617301473237813"/>
    <n v="157.28962577299995"/>
    <n v="462.87664757999994"/>
    <n v="112.30145871299999"/>
    <n v="21.197491411687011"/>
    <n v="15.134559541926073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23.434311404679118"/>
    <n v="113.415044904"/>
    <n v="15.284634498261502"/>
    <n v="50.596538282930375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3972797517587123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310547492655189"/>
    <n v="0.11099614528879793"/>
    <n v="323.59226781650085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12.666120266704402"/>
    <n v="7.2804280971486862E-2"/>
    <n v="0.21725608452101206"/>
    <n v="1.9053401861504702"/>
    <n v="59.602106168999995"/>
    <n v="8.0324123566750227"/>
    <n v="131.45415498423225"/>
    <n v="0"/>
    <n v="0"/>
    <n v="34.383039433999997"/>
    <n v="4.6337079100293792"/>
    <n v="1041.8551016870001"/>
    <n v="0.80705850981174843"/>
    <n v="49.302978902000049"/>
    <n v="512.179626482"/>
    <n v="246.36166378200005"/>
    <n v="6.6444272259507891"/>
    <n v="33.201485644861293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21.144589804452714"/>
    <n v="110.32043213499999"/>
    <n v="14.867582024069431"/>
    <n v="65.464120306999803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1.9829986821109946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3.679361277997906"/>
    <n v="0.25106697427292463"/>
    <n v="302.09554647974437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17.403761485539473"/>
    <n v="0.10003602638171034"/>
    <n v="0.31729211090272241"/>
    <n v="1.9007835502145978"/>
    <n v="89.062279715000003"/>
    <n v="12.002679134659443"/>
    <n v="136.58645754966173"/>
    <n v="0"/>
    <n v="0"/>
    <n v="40.077111259999995"/>
    <n v="5.4010823508800296"/>
    <n v="1114.3629770129999"/>
    <n v="0.86322572319436108"/>
    <n v="194.97020558000006"/>
    <n v="707.14983206200009"/>
    <n v="73.842510581999662"/>
    <n v="26.275599792458433"/>
    <n v="9.9515525972345245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34.507363982237685"/>
    <n v="119.067152028"/>
    <n v="16.046353471335003"/>
    <n v="81.510473778334813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3102607635912786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5.120329187353477"/>
    <n v="0.48926776566554475"/>
    <n v="348.78507585941077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18.822001780544998"/>
    <n v="0.10818800684206423"/>
    <n v="0.42548011774478661"/>
    <n v="1.8940241912809967"/>
    <n v="81.210647107"/>
    <n v="10.944536145521685"/>
    <n v="134.51788243847875"/>
    <n v="0"/>
    <n v="0"/>
    <n v="58.452370505000005"/>
    <n v="7.8774656350233156"/>
    <n v="1044.704725044"/>
    <n v="0.80926593076337716"/>
    <n v="491.94684902400024"/>
    <n v="1199.0966810860004"/>
    <n v="408.25227223100023"/>
    <n v="66.298327406808468"/>
    <n v="55.019038871054704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26.737486392010997"/>
    <n v="117.02006054799999"/>
    <n v="15.770472567855313"/>
    <n v="97.28094634619012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0567454226301178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8.914632497506833"/>
    <n v="0.16619998738441641"/>
    <n v="365.95723208148024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19.790868193714456"/>
    <n v="0.11375700674755612"/>
    <n v="0.53923712449234273"/>
    <n v="1.8915751305462452"/>
    <n v="57.490605440999992"/>
    <n v="7.7478511955203357"/>
    <n v="129.34875122233899"/>
    <n v="0"/>
    <n v="0"/>
    <n v="89.361594730000007"/>
    <n v="12.043016998194121"/>
    <n v="1281.0139802229999"/>
    <n v="0.99231959631694222"/>
    <n v="67.700155887000221"/>
    <n v="1266.7968369730006"/>
    <n v="517.84558727300009"/>
    <n v="9.123764303792381"/>
    <n v="69.788629319021055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24.494330277890086"/>
    <n v="124.90430323899999"/>
    <n v="16.833010328427804"/>
    <n v="114.11395667461792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7207905264009056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1.490719593811448"/>
    <n v="0.29596630521393896"/>
    <n v="364.65515414005006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15.846672652084848"/>
    <n v="9.108595086202706E-2"/>
    <n v="0.63032307535436982"/>
    <n v="1.8770652842200855"/>
    <n v="53.39386829099999"/>
    <n v="7.1957451673809318"/>
    <n v="127.99279942360045"/>
    <n v="0"/>
    <n v="0"/>
    <n v="64.191612121999995"/>
    <n v="8.6509274847039155"/>
    <n v="1065.4255846970002"/>
    <n v="0.82531705542216149"/>
    <n v="264.48595711699971"/>
    <n v="1531.2827940900004"/>
    <n v="507.84242756899971"/>
    <n v="35.6440469417266"/>
    <n v="68.440530924907634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23.468218989515108"/>
    <n v="128.97815725100003"/>
    <n v="17.382032458828608"/>
    <n v="131.49598913344653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3397388462575126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7.627644602975664"/>
    <n v="0.15880243972914462"/>
    <n v="369.30738876768817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22.349862419341797"/>
    <n v="0.12846598871551751"/>
    <n v="0.75878906406988722"/>
    <n v="1.8435076257562844"/>
    <n v="88.379591563000005"/>
    <n v="11.910675125064015"/>
    <n v="129.98504471051993"/>
    <n v="0"/>
    <n v="0"/>
    <n v="77.460857560999997"/>
    <n v="10.439187294277781"/>
    <n v="1166.1199453860002"/>
    <n v="0.90331853619671709"/>
    <n v="39.162199359000027"/>
    <n v="1570.4449934490003"/>
    <n v="556.41885792899996"/>
    <n v="5.2777821836338683"/>
    <n v="74.987043196814085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26.191772178243173"/>
    <n v="133.56201015399998"/>
    <n v="17.999785740815611"/>
    <n v="149.49577487426214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5874513734131162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3.469891484865592"/>
    <n v="0.30734249487684245"/>
    <n v="389.4959868027815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25.938260423303955"/>
    <n v="0.14909193659986983"/>
    <n v="0.90788100066975708"/>
    <n v="1.7436359817954523"/>
    <n v="125.43722925900001"/>
    <n v="16.904831306299023"/>
    <n v="131.09489286043504"/>
    <n v="0"/>
    <n v="0"/>
    <n v="67.029850733999993"/>
    <n v="9.0334291170049319"/>
    <n v="1192.1013554589999"/>
    <n v="0.92344467279898579"/>
    <n v="204.29020880299967"/>
    <n v="1774.7352022519999"/>
    <n v="790.18180087199971"/>
    <n v="27.53163106156164"/>
    <n v="106.49063379315918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26.484283266758307"/>
    <n v="134.12176689399999"/>
    <n v="18.075222621223148"/>
    <n v="167.5709974954853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123541734858898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4.806918171882224"/>
    <n v="0.31502766322660275"/>
    <n v="432.1018188668769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32149256435137"/>
    <n v="0.15704269178970745"/>
    <n v="1.0649236924594645"/>
    <n v="1.7001304713301406"/>
    <n v="94.866845462999976"/>
    <n v="12.784944538287375"/>
    <n v="136.22304885852134"/>
    <n v="0"/>
    <n v="0"/>
    <n v="107.86409366300006"/>
    <n v="14.536548026063997"/>
    <n v="1200.4678169979998"/>
    <n v="0.92992563543105344"/>
    <n v="203.94735509300043"/>
    <n v="1978.6825573450003"/>
    <n v="1126.2651980900002"/>
    <n v="27.485425607530853"/>
    <n v="151.78367134174283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43.832987716907901"/>
    <n v="65.217052334000002"/>
    <n v="8.7891232492385658"/>
    <n v="176.36012074472387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5092489190318323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2.956113109754426"/>
    <n v="0.36186886364595078"/>
    <n v="440.4047148171208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38.225088091830408"/>
    <n v="0.21971606103512492"/>
    <n v="1.2846397534945895"/>
    <n v="1.7208170378194192"/>
    <n v="119.05245963100002"/>
    <n v="16.044373417293336"/>
    <n v="133.43795556790923"/>
    <n v="0"/>
    <n v="0"/>
    <n v="164.58533902799991"/>
    <n v="22.180714674537061"/>
    <n v="1466.8742809270002"/>
    <n v="1.1362936835738455"/>
    <n v="183.50915183799987"/>
    <n v="2162.1917091830001"/>
    <n v="1125.2208538750001"/>
    <n v="24.731025017924029"/>
    <n v="151.64292793657859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43.01058327983074"/>
    <n v="36.259682461000004"/>
    <n v="4.8866179430473577"/>
    <n v="181.24673868777123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50793392213148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0.827891524487228"/>
    <n v="-0.23467685632481022"/>
    <n v="474.05987555726267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1.957982104255976"/>
    <n v="0.47109073902129223"/>
    <n v="1.7557304925158816"/>
    <n v="1.7557304925158819"/>
    <n v="164.388984147"/>
    <n v="22.154252465836503"/>
    <n v="140.37305916969891"/>
    <n v="0"/>
    <n v="0"/>
    <n v="443.75563466300014"/>
    <n v="59.803729638419469"/>
    <n v="2717.8637208609998"/>
    <n v="2.1053551889103943"/>
    <n v="-911.09573950000026"/>
    <n v="1251.0959696829998"/>
    <n v="1251.0959696829998"/>
    <n v="-122.7858736287432"/>
    <n v="168.60677201194028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36.81146906026791"/>
    <n v="129.24483819599999"/>
    <n v="17.417972318266351"/>
    <n v="17.417972318266351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1.9270842789951754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8.208201883372425"/>
    <n v="0.35771517469543174"/>
    <n v="497.52649515107407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5.2559002420419931"/>
    <n v="2.7564357677667239E-2"/>
    <n v="2.7564357677667239E-2"/>
    <n v="1.7628409983729076"/>
    <n v="34.63144235"/>
    <n v="4.6671844896363979"/>
    <n v="142.67467057195222"/>
    <n v="0"/>
    <n v="0"/>
    <n v="4.368388625999998"/>
    <n v="0.58871575240559526"/>
    <n v="778.44143076700004"/>
    <n v="0.55018797496792082"/>
    <n v="467.11866863900002"/>
    <n v="467.11866863900002"/>
    <n v="1412.6276165149998"/>
    <n v="62.952301641330429"/>
    <n v="190.37594896566131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69.221696040133693"/>
    <n v="130.170974433"/>
    <n v="17.542785158486293"/>
    <n v="34.960757476752647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1727045901727706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2.864736197002777"/>
    <n v="0.32969158356269551"/>
    <n v="517.62120397469073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1.930100898628069"/>
    <n v="6.2566934902988591E-2"/>
    <n v="9.0131292580655845E-2"/>
    <n v="1.7014099815470121"/>
    <n v="71.429146595999995"/>
    <n v="9.6263101528260684"/>
    <n v="140.01579549500016"/>
    <n v="0"/>
    <n v="0"/>
    <n v="17.094588091999995"/>
    <n v="2.3037907458019991"/>
    <n v="1079.4763643400001"/>
    <n v="0.76295388637880246"/>
    <n v="377.94518084100002"/>
    <n v="845.06384948000004"/>
    <n v="1633.2831715829998"/>
    <n v="50.934635298374715"/>
    <n v="220.11309285234904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24.115721239319697"/>
    <n v="122.033946836"/>
    <n v="16.446180269534516"/>
    <n v="51.406937746287163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6.8596424723053291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7.794297893587718"/>
    <n v="9.3321480464638881E-2"/>
    <n v="516.10495437562327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20.468098150723705"/>
    <n v="0.10734411850042105"/>
    <n v="0.19747541108107691"/>
    <n v="1.7359498190759466"/>
    <n v="96.747322936999993"/>
    <n v="13.038371329209454"/>
    <n v="145.02175446753461"/>
    <n v="0"/>
    <n v="0"/>
    <n v="55.130058961000017"/>
    <n v="7.4297268215142473"/>
    <n v="1402.4644502650003"/>
    <n v="0.9912358789736061"/>
    <n v="-19.840132668000422"/>
    <n v="825.22371681199957"/>
    <n v="1564.1400600129991"/>
    <n v="-2.6738002571359831"/>
    <n v="210.79486536926228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22.929830127624587"/>
    <n v="95.469808026999999"/>
    <n v="12.86620414907954"/>
    <n v="64.273141895366706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1.971346822053313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6.020785798900249"/>
    <n v="0.24135416236046214"/>
    <n v="518.44637889652563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15.202382552626613"/>
    <n v="7.9728284582228526E-2"/>
    <n v="0.27720369566330544"/>
    <n v="1.7156420772764647"/>
    <n v="79.841647855999994"/>
    <n v="10.76003987170157"/>
    <n v="143.7791152045767"/>
    <n v="0"/>
    <n v="0"/>
    <n v="32.963071161000002"/>
    <n v="4.4423426809250426"/>
    <n v="1305.2501418950003"/>
    <n v="0.92252660767069339"/>
    <n v="228.67871576799965"/>
    <n v="1053.9024325799992"/>
    <n v="1597.8485702009991"/>
    <n v="30.81840324627364"/>
    <n v="215.33766882307745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33.68807150521549"/>
    <n v="95.243968615"/>
    <n v="12.835768391013721"/>
    <n v="77.108910286380421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1608537663405301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6.539530361041415"/>
    <n v="0.40140849220774838"/>
    <n v="509.86558007021358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29.78718364437616"/>
    <n v="0.15621768800256919"/>
    <n v="0.43342138366587457"/>
    <n v="1.7636717584369694"/>
    <n v="106.05382996699998"/>
    <n v="14.292583753402871"/>
    <n v="147.1271628124579"/>
    <n v="0"/>
    <n v="0"/>
    <n v="114.97303011099999"/>
    <n v="15.494599890973287"/>
    <n v="1386.6956906110004"/>
    <n v="0.98009081192181535"/>
    <n v="346.91176310699944"/>
    <n v="1400.8141956869986"/>
    <n v="1452.8134842839984"/>
    <n v="46.752346716665244"/>
    <n v="195.79168813293421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23.499798657179053"/>
    <n v="78.971872789999992"/>
    <n v="10.642822671895635"/>
    <n v="87.751732958276051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7521233699900269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7.892074913075138"/>
    <n v="0.14627886639218099"/>
    <n v="508.84302248578183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14.101762576749955"/>
    <n v="7.395612733320453E-2"/>
    <n v="0.50737751099907913"/>
    <n v="1.723870879022618"/>
    <n v="41.662717998999987"/>
    <n v="5.6147702216921358"/>
    <n v="144.99408183862968"/>
    <n v="0"/>
    <n v="0"/>
    <n v="62.975180673000018"/>
    <n v="8.4869923550578168"/>
    <n v="1302.17946321"/>
    <n v="0.92035630889071607"/>
    <n v="102.32687559800013"/>
    <n v="1503.1410712849988"/>
    <n v="1487.4402039949982"/>
    <n v="13.790312336325185"/>
    <n v="200.4582361654670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25.147886563300176"/>
    <n v="89.377975933000002"/>
    <n v="12.045224647987926"/>
    <n v="99.796957606263973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3547212979434518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1.98017500606457"/>
    <n v="0.42994173448523859"/>
    <n v="539.33247789803499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6.803319790841215"/>
    <n v="8.8124335614677238E-2"/>
    <n v="0.59550184661375638"/>
    <n v="1.7209092637752683"/>
    <n v="43.182713863999993"/>
    <n v="5.8196158949893526"/>
    <n v="143.6179525662381"/>
    <n v="0"/>
    <n v="0"/>
    <n v="81.501279647999993"/>
    <n v="10.983703895851864"/>
    <n v="1270.8690476599998"/>
    <n v="0.89822668751395385"/>
    <n v="483.6253010680004"/>
    <n v="1986.7663723529993"/>
    <n v="1706.5795479459991"/>
    <n v="65.176855215223355"/>
    <n v="229.99104443896377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29.243964312282682"/>
    <n v="97.270508563999996"/>
    <n v="13.108879621034474"/>
    <n v="112.90583722729845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5.830712730923695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1198599378722669"/>
    <n v="4.7828739078212293E-2"/>
    <n v="520.82469323293162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458560719387616"/>
    <n v="0.11253855965259678"/>
    <n v="0.70804040626635312"/>
    <n v="1.7049818347123473"/>
    <n v="56.525911729000001"/>
    <n v="7.6178420701598339"/>
    <n v="139.32511951133392"/>
    <n v="0"/>
    <n v="0"/>
    <n v="102.70090052099999"/>
    <n v="13.840718649227782"/>
    <n v="1498.295060872"/>
    <n v="1.058967178344266"/>
    <n v="-91.555627539000199"/>
    <n v="1895.2107448139991"/>
    <n v="1575.8617210479988"/>
    <n v="-12.33870078151535"/>
    <n v="212.37456147381457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644.87668385100005"/>
    <n v="79.368149580915528"/>
    <n v="1772.42312030827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24.860232689954451"/>
    <n v="104.06339916"/>
    <n v="14.024338853400179"/>
    <n v="126.93017608069863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633440982183768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4.052074120239311"/>
    <n v="0.3359185296029869"/>
    <n v="531.40687586830529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544344416727316"/>
    <n v="0.11298844880716441"/>
    <n v="0.82102885507351764"/>
    <n v="1.668878346919642"/>
    <n v="73.787150228999977"/>
    <n v="9.9440918343171312"/>
    <n v="132.36438003935203"/>
    <n v="0"/>
    <n v="0"/>
    <n v="86.076194212000033"/>
    <n v="11.600252582410182"/>
    <n v="1293.6461992040001"/>
    <n v="0.91432515605407694"/>
    <n v="315.41585594599974"/>
    <n v="2210.6266007599988"/>
    <n v="1686.9873681909987"/>
    <n v="42.507729703511998"/>
    <n v="227.35066011576492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60.123590602409642"/>
    <n v="256.172680254"/>
    <n v="34.523689422657071"/>
    <n v="161.4538655033557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33014170777067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6.189909609040214"/>
    <n v="0.39957492021895591"/>
    <n v="552.7898673054633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28.904249431282174"/>
    <n v="0.15158717499151617"/>
    <n v="0.97261603006503372"/>
    <n v="1.6634228301214506"/>
    <n v="79.924891737999985"/>
    <n v="10.771258421336352"/>
    <n v="130.35069392240101"/>
    <n v="0"/>
    <n v="0"/>
    <n v="134.55041989200001"/>
    <n v="18.132991009945826"/>
    <n v="1417.798849581"/>
    <n v="1.0020739481893035"/>
    <n v="350.86905565100017"/>
    <n v="2561.4956564109989"/>
    <n v="1833.9090687489984"/>
    <n v="47.285660177758039"/>
    <n v="247.15089468599209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29.484749568475241"/>
    <n v="141.99710550600003"/>
    <n v="19.136560403493171"/>
    <n v="180.59042590684888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4710466011697798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69.565599451092879"/>
    <n v="0.36483399170952824"/>
    <n v="559.39935364680173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45.982213500849042"/>
    <n v="0.2411518714928714"/>
    <n v="1.2137679015579053"/>
    <n v="1.6848586405791972"/>
    <n v="138.72823384699998"/>
    <n v="18.696023536697123"/>
    <n v="133.0023440418048"/>
    <n v="0"/>
    <n v="0"/>
    <n v="202.46898677200002"/>
    <n v="27.286189964151916"/>
    <n v="1643.2813342800002"/>
    <n v="1.1614407890896443"/>
    <n v="174.99344042799936"/>
    <n v="2736.4890968389982"/>
    <n v="1825.3933573389982"/>
    <n v="23.583385950243844"/>
    <n v="246.0032556183119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32.440660838387103"/>
    <n v="140.642880478"/>
    <n v="18.954055211180293"/>
    <n v="199.54448111802918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4959431581358986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7.46319895568848"/>
    <n v="-0.66847562643031366"/>
    <n v="472.76404621560044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99.274593501388082"/>
    <n v="0.52064161752699745"/>
    <n v="1.7344095190849027"/>
    <n v="1.7344095190849025"/>
    <n v="225.277738994"/>
    <n v="30.360062935500395"/>
    <n v="141.20815451146871"/>
    <n v="0"/>
    <n v="0"/>
    <n v="511.35959970499988"/>
    <n v="68.914530565887702"/>
    <n v="3536.7880307689998"/>
    <n v="2.4997362262980767"/>
    <n v="-1682.4397675899995"/>
    <n v="1054.0493292489987"/>
    <n v="1054.0493292489987"/>
    <n v="-226.73779245707658"/>
    <n v="142.05133678997851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64.52835395002829"/>
    <n v="168.511634867"/>
    <n v="22.709850794722513"/>
    <n v="22.709850794722513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4549079376566669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78.619649925069396"/>
    <n v="0.39624487756822246"/>
    <n v="483.17549425729749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3.7721303963505028"/>
    <n v="1.9011625573222828E-2"/>
    <n v="1.9011625573222828E-2"/>
    <n v="1.7258567869804582"/>
    <n v="10.219476956999999"/>
    <n v="1.3772508769305409"/>
    <n v="137.91822089876283"/>
    <n v="0"/>
    <n v="0"/>
    <n v="17.770485010000002"/>
    <n v="2.3948795194199617"/>
    <n v="973.54374633500004"/>
    <n v="0.66126024773792957"/>
    <n v="555.38356440699988"/>
    <n v="555.38356440699988"/>
    <n v="1142.3142250169985"/>
    <n v="74.847519528718891"/>
    <n v="153.94655467736695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36.282723600846346"/>
    <n v="154.494627052"/>
    <n v="20.820817100886767"/>
    <n v="43.530667895609284"/>
    <n v="123.943000029"/>
    <n v="16.703458131721518"/>
    <n v="16.703458131721518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1937666616802778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3.966086034877812"/>
    <n v="1.9989166535503478E-2"/>
    <n v="424.27684409517252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764322004123879"/>
    <n v="3.9132364807736159E-2"/>
    <n v="5.8143990380958986E-2"/>
    <n v="1.7024222168852059"/>
    <n v="46.042951591000005"/>
    <n v="6.2050822876741876"/>
    <n v="134.49699303361098"/>
    <n v="0"/>
    <n v="0"/>
    <n v="11.569870543999997"/>
    <n v="1.5592397164496912"/>
    <n v="1447.0534301949999"/>
    <n v="0.98288229300740704"/>
    <n v="-28.183670538999664"/>
    <n v="527.19989386800023"/>
    <n v="736.18537363699886"/>
    <n v="-3.798235969246067"/>
    <n v="99.21368340974621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46.594103318239398"/>
    <n v="194.48714618499997"/>
    <n v="26.210499202851672"/>
    <n v="69.741167098460949"/>
    <n v="0"/>
    <n v="0"/>
    <n v="16.703458131721518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4.768515487722703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2.9937888248295379"/>
    <n v="-1.5088765817328152E-2"/>
    <n v="403.48875737675519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2.650579712810977"/>
    <n v="0.11415945242323118"/>
    <n v="0.17230344280419016"/>
    <n v="1.709237550808016"/>
    <n v="81.77041534300001"/>
    <n v="11.019974575213608"/>
    <n v="132.47859627961512"/>
    <n v="0"/>
    <n v="0"/>
    <n v="86.301416242000002"/>
    <n v="11.630605137597371"/>
    <n v="1782.223408459"/>
    <n v="1.2105398417262336"/>
    <n v="-190.28634342300015"/>
    <n v="336.91355044500006"/>
    <n v="565.73916288199916"/>
    <n v="-25.644368537640517"/>
    <n v="76.24311512924173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35.176921078138058"/>
    <n v="185.42805576900003"/>
    <n v="24.98963043705022"/>
    <n v="94.730797535511172"/>
    <n v="53.887500000000003"/>
    <n v="7.2622705587450476"/>
    <n v="23.965728690466566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1274332182420959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509551469367381"/>
    <n v="7.8168502772204357E-2"/>
    <n v="372.97752304722235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26.083866981887279"/>
    <n v="0.13146330069638254"/>
    <n v="0.3037667435005727"/>
    <n v="1.7609725669221701"/>
    <n v="103.06396914000001"/>
    <n v="13.889648411094043"/>
    <n v="135.6082048190076"/>
    <n v="0"/>
    <n v="0"/>
    <n v="90.483540638999983"/>
    <n v="12.194218570793238"/>
    <n v="1787.4716431750001"/>
    <n v="1.2141046008873435"/>
    <n v="-78.463535966000165"/>
    <n v="258.45001447899989"/>
    <n v="258.59691114799938"/>
    <n v="-10.574315512519901"/>
    <n v="34.850396370448152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40.007492513948421"/>
    <n v="195.53715674400001"/>
    <n v="26.352006245653758"/>
    <n v="121.08280378116493"/>
    <n v="0"/>
    <n v="0"/>
    <n v="23.965728690466566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1.9707299797849116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2.522620851594347"/>
    <n v="0.31511547390755607"/>
    <n v="358.96061353777526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1.794819789358776"/>
    <n v="0.10984640235980189"/>
    <n v="0.41361314586037456"/>
    <n v="1.7146012812794027"/>
    <n v="70.807023768000008"/>
    <n v="9.542468365812244"/>
    <n v="130.85808943141697"/>
    <n v="0"/>
    <n v="0"/>
    <n v="90.914898032999972"/>
    <n v="12.252351423546532"/>
    <n v="1755.264793517"/>
    <n v="1.1922287381293706"/>
    <n v="302.20842944200035"/>
    <n v="560.6584439210003"/>
    <n v="213.89357748300037"/>
    <n v="40.727801062235564"/>
    <n v="28.825850716018444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42.44399596304681"/>
    <n v="202.21095507699999"/>
    <n v="27.251415740411311"/>
    <n v="148.33421952157624"/>
    <n v="11.202500000000001"/>
    <n v="1.5097301959515916"/>
    <n v="25.475458886418156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5030957046979865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8253414647852955"/>
    <n v="3.9439904319068325E-2"/>
    <n v="338.89388008948544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19.388561525161052"/>
    <n v="9.7718804333058212E-2"/>
    <n v="0.51133195019343269"/>
    <n v="1.7383639582792563"/>
    <n v="79.010564409999972"/>
    <n v="10.648037035389878"/>
    <n v="135.89135624511471"/>
    <n v="0"/>
    <n v="0"/>
    <n v="64.856439819000059"/>
    <n v="8.7405244897711736"/>
    <n v="1613.6006024430001"/>
    <n v="1.0960061508672754"/>
    <n v="-85.801405492000185"/>
    <n v="474.85703842900011"/>
    <n v="25.765296392999915"/>
    <n v="-11.563220060375755"/>
    <n v="3.472318319317516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39.915810249723734"/>
    <n v="205.87212564800001"/>
    <n v="27.744821655480987"/>
    <n v="176.07904117705723"/>
    <n v="22.54"/>
    <n v="3.0376539715910624"/>
    <n v="28.513112858009219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415990849572788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49.312249984771277"/>
    <n v="0.24853489523868583"/>
    <n v="306.22595506819215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33.000323373493977"/>
    <n v="0.16632240295275433"/>
    <n v="0.67765435314618705"/>
    <n v="1.8165620256173334"/>
    <n v="124.289732688"/>
    <n v="16.750186341068975"/>
    <n v="146.82192669119431"/>
    <n v="0"/>
    <n v="0"/>
    <n v="120.57926680800001"/>
    <n v="16.250137032425005"/>
    <n v="1839.9711801579999"/>
    <n v="1.2497638683441952"/>
    <n v="121.0377578409998"/>
    <n v="595.89479626999992"/>
    <n v="-336.82224683400045"/>
    <n v="16.3119266112773"/>
    <n v="-45.392610284628539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37.801287607611656"/>
    <n v="203.783322793"/>
    <n v="27.463319424409047"/>
    <n v="203.54236060146627"/>
    <n v="11.710835078000001"/>
    <n v="1.5782371200237191"/>
    <n v="30.091349978032937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1910964957817844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4.024771851297874"/>
    <n v="7.0685178710872695E-2"/>
    <n v="311.13086698161777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30.501408429691914"/>
    <n v="0.15372781308999137"/>
    <n v="0.83138216623617844"/>
    <n v="1.8577512790547279"/>
    <n v="146.819510108"/>
    <n v="19.786462643594515"/>
    <n v="158.99054726462899"/>
    <n v="0"/>
    <n v="0"/>
    <n v="79.507040721999942"/>
    <n v="10.714945786097402"/>
    <n v="1697.6232656819996"/>
    <n v="1.1530768755452221"/>
    <n v="-122.25993873899947"/>
    <n v="473.63485753100042"/>
    <n v="-367.52655803399978"/>
    <n v="-16.476636578394043"/>
    <n v="-49.53054608150723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45.726136389046111"/>
    <n v="212.41151109399999"/>
    <n v="28.626116694159187"/>
    <n v="232.16847729562545"/>
    <n v="0"/>
    <n v="0"/>
    <n v="30.091349978032937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3583188608123766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69.938156512492938"/>
    <n v="0.3524899473738719"/>
    <n v="317.0169493738714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24.134268586426241"/>
    <n v="0.12163727910695889"/>
    <n v="0.95301944534313743"/>
    <n v="1.8664001093545222"/>
    <n v="79.327765068999994"/>
    <n v="10.690785298105173"/>
    <n v="159.73724072841702"/>
    <n v="0"/>
    <n v="0"/>
    <n v="99.75333469600001"/>
    <n v="13.443483288321071"/>
    <n v="1521.280634535"/>
    <n v="1.0332996468402904"/>
    <n v="339.87400918900005"/>
    <n v="813.50886672000047"/>
    <n v="-343.06840479099947"/>
    <n v="45.803887926066693"/>
    <n v="-46.234387858952545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41.556061574755397"/>
    <n v="198.25317643899999"/>
    <n v="26.718036769763614"/>
    <n v="258.88651406538906"/>
    <n v="0"/>
    <n v="0"/>
    <n v="30.091349978032937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5143314956470175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2338470171962319"/>
    <n v="2.1338688159644896E-2"/>
    <n v="245.06088678202741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20.762523043044659"/>
    <n v="0.10464360257314345"/>
    <n v="1.0576630479162807"/>
    <n v="1.8194565369361495"/>
    <n v="69.271594979999989"/>
    <n v="9.3355428398156377"/>
    <n v="158.30152514689632"/>
    <n v="0"/>
    <n v="0"/>
    <n v="84.790478503999978"/>
    <n v="11.426980203229022"/>
    <n v="1734.5386898820002"/>
    <n v="1.1781509440128586"/>
    <n v="-122.64608184700049"/>
    <n v="690.86278487300001"/>
    <n v="-816.58354228900009"/>
    <n v="-16.528676025848426"/>
    <n v="-110.04872406255899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39.491147529850949"/>
    <n v="191.59777972699999"/>
    <n v="25.821107210991617"/>
    <n v="284.70762127638068"/>
    <n v="0"/>
    <n v="0"/>
    <n v="30.091349978032937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213753836823805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5.796618611762479"/>
    <n v="-0.13001556218113536"/>
    <n v="149.69866871917205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86.775838358939083"/>
    <n v="0.43735225836274721"/>
    <n v="1.4950153062790281"/>
    <n v="2.0156569238060253"/>
    <n v="408.466213783"/>
    <n v="55.047871187164766"/>
    <n v="194.65337279736397"/>
    <n v="0"/>
    <n v="0"/>
    <n v="235.42786200799986"/>
    <n v="31.727967171774328"/>
    <n v="2772.6766113230001"/>
    <n v="1.8832855018614738"/>
    <n v="-835.31014521399982"/>
    <n v="-144.44736034099981"/>
    <n v="-1826.887127930999"/>
    <n v="-112.57245697070157"/>
    <n v="-246.20456698350438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49.186016937009768"/>
    <n v="197.28119870199998"/>
    <n v="26.587045996334332"/>
    <n v="311.294667272715"/>
    <n v="54.11499997"/>
    <n v="7.2929301056575291"/>
    <n v="37.38428008369047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3074127070698909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3.26829230613734"/>
    <n v="-0.67167531550827964"/>
    <n v="143.89357536872322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91.761471691868152"/>
    <n v="0.46247996716696294"/>
    <n v="1.9574952734459912"/>
    <n v="1.9574952734459909"/>
    <n v="232.79847300799997"/>
    <n v="31.373611628797065"/>
    <n v="195.66692149066063"/>
    <n v="0"/>
    <n v="0"/>
    <n v="448.08999924000011"/>
    <n v="60.387860063071088"/>
    <n v="3525.8167837590004"/>
    <n v="2.3948410009145644"/>
    <n v="-1669.7658548180002"/>
    <n v="-1814.2132151589999"/>
    <n v="-1814.2132151589999"/>
    <n v="-225.02976399800548"/>
    <n v="-244.49653852443333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58.267808853939243"/>
    <n v="273.39696908600001"/>
    <n v="36.844959581412901"/>
    <n v="36.844959581412901"/>
    <n v="109.384"/>
    <n v="14.741381633918223"/>
    <n v="14.741381633918223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6657826039729393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3.824037109511819"/>
    <n v="6.1663134178244573E-2"/>
    <n v="79.097962553165658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37.592857337133772"/>
    <n v="0.16768570481688663"/>
    <n v="0.16768570481688663"/>
    <n v="2.1061693526896548"/>
    <n v="187.27544246599999"/>
    <n v="25.238597674725746"/>
    <n v="219.52826828845585"/>
    <n v="0"/>
    <n v="0"/>
    <n v="91.67107754700001"/>
    <n v="12.354259662408023"/>
    <n v="1941.3476129810003"/>
    <n v="1.1670202688390887"/>
    <n v="-176.3693998530004"/>
    <n v="-176.3693998530004"/>
    <n v="-2545.9661794190001"/>
    <n v="-23.768820227621951"/>
    <n v="-343.11287828077417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44.344215238403272"/>
    <n v="185.15740321999999"/>
    <n v="24.953155335435699"/>
    <n v="61.798114916848604"/>
    <n v="82.38"/>
    <n v="11.102126627314627"/>
    <n v="25.843508261232849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345590440958465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4.646570748901595"/>
    <n v="-0.15454357681343114"/>
    <n v="40.48530576938623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19.470963466348614"/>
    <n v="8.6851664480778593E-2"/>
    <n v="0.25453736929766518"/>
    <n v="2.1538886523626974"/>
    <n v="92.11894043400001"/>
    <n v="12.41461691517749"/>
    <n v="225.73780291595915"/>
    <n v="0"/>
    <n v="0"/>
    <n v="52.359502678999988"/>
    <n v="7.0563465511711261"/>
    <n v="1865.0574598099995"/>
    <n v="1.1211592625627913"/>
    <n v="-401.56292738399964"/>
    <n v="-577.93232723699998"/>
    <n v="-2919.345436264"/>
    <n v="-54.117534215250217"/>
    <n v="-393.43217652677833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45.406688900299187"/>
    <n v="213.81511933999997"/>
    <n v="28.815277127301147"/>
    <n v="90.613392044149748"/>
    <n v="59.645000000000003"/>
    <n v="8.038193040618852"/>
    <n v="33.881701301851699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459450906040267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0871373035761803"/>
    <n v="-4.8492558931621902E-4"/>
    <n v="43.370380863858159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29.590167343872132"/>
    <n v="0.13198911756584056"/>
    <n v="0.38652648686350571"/>
    <n v="2.1717183175053068"/>
    <n v="174.44112775599999"/>
    <n v="23.508952286461277"/>
    <n v="238.22678062720681"/>
    <n v="0"/>
    <n v="0"/>
    <n v="45.123831969000008"/>
    <n v="6.0812150574108523"/>
    <n v="1817.4958540909997"/>
    <n v="1.0925681140629222"/>
    <n v="-220.37163734699959"/>
    <n v="-798.30396458399957"/>
    <n v="-2949.4307301879994"/>
    <n v="-29.698881074229753"/>
    <n v="-397.48668906336752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49.059507337942385"/>
    <n v="255.32029041799998"/>
    <n v="34.408815182609629"/>
    <n v="125.02220722675938"/>
    <n v="41.24"/>
    <n v="5.5578016765046767"/>
    <n v="39.439502978356373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8293878523489935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49.996479175898223"/>
    <n v="0.22301297221937891"/>
    <n v="77.85730857038898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22.136730569661196"/>
    <n v="9.8742514691706501E-2"/>
    <n v="0.4852690015552123"/>
    <n v="2.1389975315006309"/>
    <n v="84.435197314999996"/>
    <n v="11.379099931942536"/>
    <n v="235.71623214805533"/>
    <n v="0"/>
    <n v="0"/>
    <n v="79.823770858000003"/>
    <n v="10.757630637718661"/>
    <n v="1796.4338329950001"/>
    <n v="1.079906906272317"/>
    <n v="206.72490660799994"/>
    <n v="-591.5790579759996"/>
    <n v="-2664.2422876139995"/>
    <n v="27.859748606237019"/>
    <n v="-359.05262494461061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41.861251639982754"/>
    <n v="232.43347388300003"/>
    <n v="31.324421697932674"/>
    <n v="156.34662892469206"/>
    <n v="0"/>
    <n v="0"/>
    <n v="39.439502978356373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768350630710763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0.457121997655108"/>
    <n v="0.22506770340255086"/>
    <n v="65.791809716449734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23.909973430770059"/>
    <n v="0.10665219488201318"/>
    <n v="0.59192119643722541"/>
    <n v="2.135803324022842"/>
    <n v="82.945827092000002"/>
    <n v="11.178381592409909"/>
    <n v="237.35214537465296"/>
    <n v="0"/>
    <n v="0"/>
    <n v="94.470957758999987"/>
    <n v="12.731591838360149"/>
    <n v="1792.8777836989998"/>
    <n v="1.0777692254274884"/>
    <n v="196.98515179600042"/>
    <n v="-394.59390617999918"/>
    <n v="-2769.4655652599995"/>
    <n v="26.547148566885049"/>
    <n v="-373.23327743996111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41.844160653755964"/>
    <n v="245.09113634100001"/>
    <n v="33.030260146761542"/>
    <n v="189.3768890714536"/>
    <n v="0"/>
    <n v="0"/>
    <n v="39.439502978356373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2759189052855722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6943516678795367"/>
    <n v="2.9860647932490148E-2"/>
    <n v="64.660819919543982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257055132071912"/>
    <n v="8.5897510624429824E-2"/>
    <n v="0.67781870706165526"/>
    <n v="2.1239820303142141"/>
    <n v="75.889421097000024"/>
    <n v="10.227409112557616"/>
    <n v="236.93151745182072"/>
    <n v="0"/>
    <n v="0"/>
    <n v="67.001779393999982"/>
    <n v="9.0296460195142974"/>
    <n v="1601.3680888580002"/>
    <n v="0.96264522905290273"/>
    <n v="-93.217772245000276"/>
    <n v="-487.81167842499946"/>
    <n v="-2776.8819320129992"/>
    <n v="-12.562703464192378"/>
    <n v="-374.23276084377778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44.131172348993282"/>
    <n v="237.02767038799999"/>
    <n v="31.943568958788173"/>
    <n v="221.32045803024178"/>
    <n v="0"/>
    <n v="0"/>
    <n v="39.439502978356373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9.9868159153392089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4.485377245087683"/>
    <n v="0.19843029675797358"/>
    <n v="59.833947179860367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22.338939621708313"/>
    <n v="9.9644483039278253E-2"/>
    <n v="0.77746319010093345"/>
    <n v="2.0573041104007377"/>
    <n v="63.633148646999992"/>
    <n v="8.5756648940729363"/>
    <n v="228.75699600482463"/>
    <n v="0"/>
    <n v="0"/>
    <n v="102.12625113400003"/>
    <n v="13.763274727635379"/>
    <n v="1753.1577169700001"/>
    <n v="1.0538919338788586"/>
    <n v="164.33099645299961"/>
    <n v="-323.48068197199984"/>
    <n v="-2733.5886934009995"/>
    <n v="22.146437623379374"/>
    <n v="-368.3982498316757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42.780114136411427"/>
    <n v="237.48968396699996"/>
    <n v="32.005833261502382"/>
    <n v="253.32629129174416"/>
    <n v="0"/>
    <n v="0"/>
    <n v="39.439502978356373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550530923425244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39916536252395"/>
    <n v="4.6386241877913514E-2"/>
    <n v="56.20834069108644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1.8738430437185"/>
    <n v="5.2964150126047063E-2"/>
    <n v="0.8304273402269805"/>
    <n v="1.9565404474367931"/>
    <n v="43.800520421999991"/>
    <n v="5.9028759901350361"/>
    <n v="214.87340935136515"/>
    <n v="0"/>
    <n v="0"/>
    <n v="44.305769731000012"/>
    <n v="5.9709670535834638"/>
    <n v="1584.7590194799998"/>
    <n v="0.95266086536601113"/>
    <n v="-10.942403329999792"/>
    <n v="-334.42308530199966"/>
    <n v="-2622.2711579920001"/>
    <n v="-1.474677681194549"/>
    <n v="-353.39629093447621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42.284346804533577"/>
    <n v="241.470417978"/>
    <n v="32.542305864801492"/>
    <n v="285.86859715654566"/>
    <n v="0"/>
    <n v="0"/>
    <n v="39.439502978356373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9.7266919545295298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39.614565776663731"/>
    <n v="0.17670368399246683"/>
    <n v="25.88474995525727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28.967783279965506"/>
    <n v="0.12921292767723927"/>
    <n v="0.95964026790421963"/>
    <n v="1.9641160960070736"/>
    <n v="170.71627263400001"/>
    <n v="23.006963779143419"/>
    <n v="227.18958783240345"/>
    <n v="0"/>
    <n v="0"/>
    <n v="44.23047286000002"/>
    <n v="5.9608195008220832"/>
    <n v="1758.4104678209999"/>
    <n v="1.0570495686420969"/>
    <n v="79.001255482000204"/>
    <n v="-255.42182981999946"/>
    <n v="-2883.143911699"/>
    <n v="10.646782496698229"/>
    <n v="-388.55339636384468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40.730247282148731"/>
    <n v="235.21247445400002"/>
    <n v="31.698939981941191"/>
    <n v="317.56753713848684"/>
    <n v="0"/>
    <n v="0"/>
    <n v="39.439502978356373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1.9684165329775476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39511810786771"/>
    <n v="7.3131630054580732E-2"/>
    <n v="38.04602104592874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35.888163196679344"/>
    <n v="0.16008179123628855"/>
    <n v="1.1197220591405082"/>
    <n v="2.0195542846702188"/>
    <n v="179.844750084"/>
    <n v="24.237183645184768"/>
    <n v="242.09122863777259"/>
    <n v="0"/>
    <n v="0"/>
    <n v="86.452598468000076"/>
    <n v="11.650979551494579"/>
    <n v="1793.6481556310002"/>
    <n v="1.0782323262411591"/>
    <n v="-144.64229316800009"/>
    <n v="-400.06412298799955"/>
    <n v="-2905.1401230199995"/>
    <n v="-19.493045088811634"/>
    <n v="-391.5177654268079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40.984517609767934"/>
    <n v="176.62968455200001"/>
    <n v="23.803898082531472"/>
    <n v="341.37143522101832"/>
    <n v="44.21"/>
    <n v="5.9580604296380155"/>
    <n v="45.39756340799439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3.7885095343791275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6.626127167596621"/>
    <n v="0.20797926922296409"/>
    <n v="110.46876682528784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8.53617799277648"/>
    <n v="0.21649919139817964"/>
    <n v="1.3362212505386879"/>
    <n v="1.7987012177056512"/>
    <n v="235.98392589499997"/>
    <n v="31.802906376512759"/>
    <n v="218.84626382712057"/>
    <n v="0"/>
    <n v="0"/>
    <n v="124.16422204700007"/>
    <n v="16.733271616263721"/>
    <n v="1985.295342762"/>
    <n v="1.1934389746293081"/>
    <n v="-14.172959132999608"/>
    <n v="-414.23708212099916"/>
    <n v="-2084.002936938999"/>
    <n v="-1.9100508251798614"/>
    <n v="-280.85535928128616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46.647034324007436"/>
    <n v="195.20390645500001"/>
    <n v="26.307095018328351"/>
    <n v="367.67853023934668"/>
    <n v="77.39"/>
    <n v="10.429638015147839"/>
    <n v="55.827201423142228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9.01166473989919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4.06460070874087"/>
    <n v="-0.59800501087831681"/>
    <n v="109.67245842268431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4.373918146006829"/>
    <n v="0.42096180236378106"/>
    <n v="1.7571830529024688"/>
    <n v="1.7571830529024692"/>
    <n v="480.56374252099999"/>
    <n v="64.764257367860708"/>
    <n v="252.23690956618418"/>
    <n v="0"/>
    <n v="0"/>
    <n v="219.70960490599987"/>
    <n v="29.609660778146125"/>
    <n v="3868.544945620999"/>
    <n v="2.3255342486152171"/>
    <n v="-1695.0594976059988"/>
    <n v="-2109.2965797269981"/>
    <n v="-2109.2965797269981"/>
    <n v="-228.43851885474768"/>
    <n v="-284.26411413802833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46.499702388480095"/>
    <n v="244.34436211400001"/>
    <n v="32.929619432629849"/>
    <n v="32.929619432629849"/>
    <n v="18.416"/>
    <n v="2.4818738039405948"/>
    <n v="2.4818738039405948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9.5676735516562896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4.464842285113626"/>
    <n v="0.18312182172871794"/>
    <n v="140.31326359828611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7.1353425685291505"/>
    <n v="2.9385844245870089E-2"/>
    <n v="2.9385844245870089E-2"/>
    <n v="1.6188831923314526"/>
    <n v="45.870092392000004"/>
    <n v="6.1817865275868584"/>
    <n v="233.18009841904532"/>
    <n v="0"/>
    <n v="0"/>
    <n v="7.0755765349999962"/>
    <n v="0.95355604094229218"/>
    <n v="1403.9926607139998"/>
    <n v="0.77924239104375137"/>
    <n v="276.99235379700013"/>
    <n v="276.99235379700013"/>
    <n v="-1655.9348260769975"/>
    <n v="37.329499716584479"/>
    <n v="-223.16579419382194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24.406592583892611"/>
    <n v="141.99358092599999"/>
    <n v="19.136085405514677"/>
    <n v="52.065704838144526"/>
    <n v="13.272"/>
    <n v="1.7886310342039298"/>
    <n v="4.2705048381445243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3446628687905986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9.0189100761434826"/>
    <n v="3.7143036121907252E-2"/>
    <n v="183.97874442333119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5597894306083413"/>
    <n v="3.1133865347858818E-2"/>
    <n v="6.0519709593728904E-2"/>
    <n v="1.5631653931985328"/>
    <n v="31.768387825000001"/>
    <n v="4.2813384848117302"/>
    <n v="225.04681998867957"/>
    <n v="0"/>
    <n v="0"/>
    <n v="24.32676170800001"/>
    <n v="3.2784509457966107"/>
    <n v="1786.764367627"/>
    <n v="0.99168790337790991"/>
    <n v="10.826967013999848"/>
    <n v="287.81932081100001"/>
    <n v="-1243.544931678998"/>
    <n v="1.4591206455351404"/>
    <n v="-167.58913933303657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33.085008184954589"/>
    <n v="142.76355605500001"/>
    <n v="19.239852841567615"/>
    <n v="71.305557679712138"/>
    <n v="0"/>
    <n v="0"/>
    <n v="4.2705048381445243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31201497601142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2918547668526514"/>
    <n v="-3.0030416393365626E-2"/>
    <n v="176.79560338683612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8.830769355947286"/>
    <n v="0.11873522394273957"/>
    <n v="0.17925493353646849"/>
    <n v="1.5499114995754317"/>
    <n v="174.64071949699996"/>
    <n v="23.535850717905173"/>
    <n v="225.07371842012344"/>
    <n v="0"/>
    <n v="0"/>
    <n v="39.289355278000073"/>
    <n v="5.2949186380421116"/>
    <n v="1960.2222934320002"/>
    <n v="1.087960321768644"/>
    <n v="-268.03709551600008"/>
    <n v="19.782225294999932"/>
    <n v="-1291.2103898479986"/>
    <n v="-36.122624122799934"/>
    <n v="-174.01288238160674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38.969227525403632"/>
    <n v="134.75677739600002"/>
    <n v="18.160801244710388"/>
    <n v="89.466358924422522"/>
    <n v="66.39"/>
    <n v="8.9471981887280663"/>
    <n v="13.217703026872591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1.9218575347025688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39.951935081668985"/>
    <n v="0.16453608643951148"/>
    <n v="166.7510592926069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26.159057512735508"/>
    <n v="0.1077321771597101"/>
    <n v="0.28698711069617855"/>
    <n v="1.5589011620434354"/>
    <n v="168.24564874299998"/>
    <n v="22.674004574405"/>
    <n v="236.36862306258587"/>
    <n v="0"/>
    <n v="0"/>
    <n v="25.85978981300002"/>
    <n v="3.4850529383305062"/>
    <n v="1868.6196560149999"/>
    <n v="1.0371191313521382"/>
    <n v="102.34591013700023"/>
    <n v="122.12813543200016"/>
    <n v="-1395.5893863189985"/>
    <n v="13.792877568933484"/>
    <n v="-188.07975341891029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87.614728066224643"/>
    <n v="518.213994963"/>
    <n v="69.838278612840625"/>
    <n v="159.30463753726315"/>
    <n v="44.17"/>
    <n v="5.9526697393601253"/>
    <n v="19.170372766232717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7369160290827743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30.64973677272843"/>
    <n v="0.53806145657260729"/>
    <n v="246.94367406768026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36.698891590792705"/>
    <n v="0.15113891196192544"/>
    <n v="0.43812602265810402"/>
    <n v="1.6033878791233478"/>
    <n v="204.54899713499995"/>
    <n v="27.566507255195273"/>
    <n v="252.75674872537124"/>
    <n v="0"/>
    <n v="0"/>
    <n v="67.764118247000084"/>
    <n v="9.1323843355974343"/>
    <n v="1987.5017545690005"/>
    <n v="1.1031009368997593"/>
    <n v="697.13406141899964"/>
    <n v="819.26219685099977"/>
    <n v="-895.44047669599922"/>
    <n v="93.950845181935762"/>
    <n v="-120.67605680385961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32.286505033826579"/>
    <n v="136.99586712600001"/>
    <n v="18.462557225681248"/>
    <n v="177.7671947629444"/>
    <n v="22.06"/>
    <n v="2.9729656882563815"/>
    <n v="22.143338454489097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4150479802431204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1.592395718579048"/>
    <n v="-0.13010857026468278"/>
    <n v="208.65692668122168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353955414274548"/>
    <n v="9.2061431637528904E-2"/>
    <n v="0.53018745429563285"/>
    <n v="1.6095518001364468"/>
    <n v="94.935003724000012"/>
    <n v="12.794130040160644"/>
    <n v="255.32346965297427"/>
    <n v="0"/>
    <n v="0"/>
    <n v="70.935816240999998"/>
    <n v="9.5598253741139043"/>
    <n v="2179.5238234790004"/>
    <n v="1.209676804635778"/>
    <n v="-400.29271467600029"/>
    <n v="418.96948217499948"/>
    <n v="-1202.5154191269992"/>
    <n v="-53.9463511328536"/>
    <n v="-162.05970447252082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46.546994741381631"/>
    <n v="215.92799427099999"/>
    <n v="29.100023486024632"/>
    <n v="206.86721824896904"/>
    <n v="0"/>
    <n v="0"/>
    <n v="22.143338454489097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9.636233308536157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4.419815952265431"/>
    <n v="0.22411989615122785"/>
    <n v="218.59136538839942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43.548993716207107"/>
    <n v="0.1793500359818932"/>
    <n v="0.70953749027752611"/>
    <n v="1.6892573530790618"/>
    <n v="206.05538788699999"/>
    <n v="27.769519404733025"/>
    <n v="274.51732416363438"/>
    <n v="0"/>
    <n v="0"/>
    <n v="117.086855286"/>
    <n v="15.779474311474086"/>
    <n v="2256.3992544429998"/>
    <n v="1.2523441178726158"/>
    <n v="80.663675155999954"/>
    <n v="499.63315733099944"/>
    <n v="-1286.1827404239989"/>
    <n v="10.870822236058322"/>
    <n v="-173.33531985984186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31.966559265248922"/>
    <n v="129.337901085"/>
    <n v="17.430514148540471"/>
    <n v="224.29773239750952"/>
    <n v="0"/>
    <n v="0"/>
    <n v="22.143338454489097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29626358090078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433385515215186"/>
    <n v="-0.12121700872408908"/>
    <n v="178.75881451066027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2.018294258510551"/>
    <n v="0.13186256988541162"/>
    <n v="0.84140006016293767"/>
    <n v="1.7681557728384265"/>
    <n v="149.187232935"/>
    <n v="20.105554154200696"/>
    <n v="288.72000232770006"/>
    <n v="0"/>
    <n v="0"/>
    <n v="88.394914121999989"/>
    <n v="11.912740104309856"/>
    <n v="2060.0067498539997"/>
    <n v="1.1433425759548852"/>
    <n v="-455.9837542569997"/>
    <n v="43.649403073999736"/>
    <n v="-1731.2240913509986"/>
    <n v="-61.451679773725736"/>
    <n v="-233.31232195237303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60.204719488288738"/>
    <n v="365.02848912100001"/>
    <n v="49.193888186437022"/>
    <n v="273.49162058394654"/>
    <n v="0"/>
    <n v="0"/>
    <n v="22.143338454489097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9.0231598761488918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2.027652145494699"/>
    <n v="0.25545163492553208"/>
    <n v="201.17190087949123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39.449583628877932"/>
    <n v="0.16246722689890394"/>
    <n v="1.0038672870618417"/>
    <n v="1.8014100720600912"/>
    <n v="194.78149021000004"/>
    <n v="26.250167139699744"/>
    <n v="291.96320568825632"/>
    <n v="0"/>
    <n v="0"/>
    <n v="97.942310232999972"/>
    <n v="13.199416489178185"/>
    <n v="2159.9740381500005"/>
    <n v="1.1988263052774588"/>
    <n v="167.53378400699972"/>
    <n v="211.18318708099946"/>
    <n v="-1642.6915628259992"/>
    <n v="22.578068516616764"/>
    <n v="-221.38103593245455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33.417907552491847"/>
    <n v="138.975383534"/>
    <n v="18.729331222069487"/>
    <n v="292.22095180601605"/>
    <n v="0"/>
    <n v="0"/>
    <n v="22.143338454489097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4.7702700059297589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482663345866662"/>
    <n v="0.10906489952280855"/>
    <n v="211.259446117490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38.488972628635338"/>
    <n v="0.15851109375422476"/>
    <n v="1.1623783808160664"/>
    <n v="1.7998393745780272"/>
    <n v="203.04056162799998"/>
    <n v="27.363219539635047"/>
    <n v="295.08924158270662"/>
    <n v="0"/>
    <n v="0"/>
    <n v="82.555313070999944"/>
    <n v="11.125753089000289"/>
    <n v="2123.8129106370002"/>
    <n v="1.1787561978940355"/>
    <n v="-89.089216140000133"/>
    <n v="122.09397094099933"/>
    <n v="-1587.1384857979992"/>
    <n v="-12.006309282768678"/>
    <n v="-213.89430012641159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30.039116837955849"/>
    <n v="132.08309167499999"/>
    <n v="17.80047595415218"/>
    <n v="310.02142776016825"/>
    <n v="0"/>
    <n v="0"/>
    <n v="22.143338454489097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1666405859680329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524384684779376"/>
    <n v="5.5698161377846944E-2"/>
    <n v="178.15770363467294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49.684290635158099"/>
    <n v="0.204617341360845"/>
    <n v="1.3669957221769111"/>
    <n v="1.7879575245406925"/>
    <n v="215.700804482"/>
    <n v="29.069405741354682"/>
    <n v="292.35574094754855"/>
    <n v="0"/>
    <n v="0"/>
    <n v="152.96656888900011"/>
    <n v="20.614884893803417"/>
    <n v="2324.751291994"/>
    <n v="1.2902807871048232"/>
    <n v="-268.3137341330002"/>
    <n v="-146.21976319200087"/>
    <n v="-1841.279260798"/>
    <n v="-36.159905950378722"/>
    <n v="-248.14415525161041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49.539624365380995"/>
    <n v="236.895451452"/>
    <n v="31.92575017546697"/>
    <n v="341.94717793563524"/>
    <n v="0"/>
    <n v="0"/>
    <n v="22.143338454489097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7.7928120764938944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4.730834909436453"/>
    <n v="-0.30776779866158704"/>
    <n v="237.49146943397739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11.94845882226893"/>
    <n v="0.46104303233117527"/>
    <n v="1.8280387545080865"/>
    <n v="1.8280387545080869"/>
    <n v="472.14796739199994"/>
    <n v="63.630086438640461"/>
    <n v="291.22157001832829"/>
    <n v="0"/>
    <n v="0"/>
    <n v="358.53198676099998"/>
    <n v="48.318372383628478"/>
    <n v="4114.6942258380004"/>
    <n v="2.2837328546470719"/>
    <n v="-1385.1976953480003"/>
    <n v="-1531.417458540001"/>
    <n v="-1531.417458540001"/>
    <n v="-186.67929373170537"/>
    <n v="-206.3849301285681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43.685742205870461"/>
    <n v="217.409102308"/>
    <n v="29.299628353413656"/>
    <n v="29.299628353413656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7.8579041678121886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8.679412752216919"/>
    <n v="0.15227772120217439"/>
    <n v="231.70603990108066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9.334493247082289"/>
    <n v="3.6749145323084216E-2"/>
    <n v="3.6749145323084216E-2"/>
    <n v="1.835402055585301"/>
    <n v="45.851716745999994"/>
    <n v="6.1793100921808026"/>
    <n v="291.21909358292226"/>
    <n v="0"/>
    <n v="0"/>
    <n v="23.412090046000003"/>
    <n v="3.1551831549014859"/>
    <n v="1615.149949894"/>
    <n v="0.85694654937854742"/>
    <n v="217.74517171199997"/>
    <n v="217.74517171199997"/>
    <n v="-1590.6646406250013"/>
    <n v="29.34491950513463"/>
    <n v="-214.36951034001791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54.91148604781543"/>
    <n v="288.35147585499999"/>
    <n v="38.86033743767014"/>
    <n v="68.159965791083792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6.429743040888386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566050466699023"/>
    <n v="-5.3408444022051998E-2"/>
    <n v="209.12107935823818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35.577221723673212"/>
    <n v="0.14006464590067852"/>
    <n v="0.17681379122376273"/>
    <n v="1.9443328361381202"/>
    <n v="220.58772052800001"/>
    <n v="29.728002011805614"/>
    <n v="316.66575710991617"/>
    <n v="0"/>
    <n v="0"/>
    <n v="43.402380105999981"/>
    <n v="5.8492197118676028"/>
    <n v="2295.204350815"/>
    <n v="1.2177615141421552"/>
    <n v="-364.65290830700008"/>
    <n v="-146.9077365950001"/>
    <n v="-1966.1445159460013"/>
    <n v="-49.143272190372237"/>
    <n v="-264.9719031759253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36.143601399153674"/>
    <n v="156.36985620299998"/>
    <n v="21.073536589714561"/>
    <n v="89.233502380798356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8.9254199327511401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278742836985556"/>
    <n v="-4.046657962638335E-2"/>
    <n v="206.13419128810526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31.266748762432275"/>
    <n v="0.12309466230640233"/>
    <n v="0.29990845353016504"/>
    <n v="1.9486922745017832"/>
    <n v="168.91107145999999"/>
    <n v="22.763681768685476"/>
    <n v="315.89358816069648"/>
    <n v="0"/>
    <n v="0"/>
    <n v="63.094457706999975"/>
    <n v="8.5030669937467955"/>
    <n v="2196.8289078290004"/>
    <n v="1.1655666721610927"/>
    <n v="-308.27585676600017"/>
    <n v="-455.18359336100025"/>
    <n v="-2006.3832771960015"/>
    <n v="-41.545491599417829"/>
    <n v="-270.39477065254323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38.862298574701491"/>
    <n v="137.55850835199999"/>
    <n v="18.538382840354704"/>
    <n v="107.77188522115306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1217005028166356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39.932969130346962"/>
    <n v="0.15721287132668482"/>
    <n v="206.11522533678323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36.139953207191191"/>
    <n v="0.14228007426066375"/>
    <n v="0.44218852779082879"/>
    <n v="1.983240171602737"/>
    <n v="173.638341887"/>
    <n v="23.400763036980134"/>
    <n v="316.62034662327164"/>
    <n v="0"/>
    <n v="0"/>
    <n v="94.527338901000036"/>
    <n v="12.739190170211051"/>
    <n v="2205.6419293079998"/>
    <n v="1.1702425775446907"/>
    <n v="28.144936753000479"/>
    <n v="-427.03865660799977"/>
    <n v="-2080.5842505800015"/>
    <n v="3.7930159231557745"/>
    <n v="-280.39463229832091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97.076423861755757"/>
    <n v="499.10288574200001"/>
    <n v="67.262726845907125"/>
    <n v="175.03461206706018"/>
    <n v="127.47884999999999"/>
    <n v="17.179974933290207"/>
    <n v="17.179974933290207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3232498159079276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5.145664166868869"/>
    <n v="0.33521159673845591"/>
    <n v="160.61115273092366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33.345368434004477"/>
    <n v="0.13127801991994018"/>
    <n v="0.57346654771076888"/>
    <n v="1.9633792795607516"/>
    <n v="152.72492555100001"/>
    <n v="20.582319283981569"/>
    <n v="309.63615865205793"/>
    <n v="0"/>
    <n v="0"/>
    <n v="94.704377303000001"/>
    <n v="12.76304915002291"/>
    <n v="2261.8262704099998"/>
    <n v="1.2000521795817187"/>
    <n v="384.36855439700031"/>
    <n v="-42.67010221099946"/>
    <n v="-2393.3497576020004"/>
    <n v="51.800295732864384"/>
    <n v="-322.54518174739223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75.562082872159792"/>
    <n v="327.91874749600004"/>
    <n v="44.192710101614516"/>
    <n v="219.2273221686747"/>
    <n v="128.50014999999999"/>
    <n v="17.317612732810435"/>
    <n v="34.497587666100642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4313861112908008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8.9974536644565006"/>
    <n v="3.5422247732214106E-2"/>
    <n v="201.20100211395919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30.143535562248996"/>
    <n v="0.11867266273666199"/>
    <n v="0.69213921044743087"/>
    <n v="1.9899905106598847"/>
    <n v="151.46070195700003"/>
    <n v="20.41194333805019"/>
    <n v="317.25397194994747"/>
    <n v="0"/>
    <n v="0"/>
    <n v="72.210360621999968"/>
    <n v="9.7315922241988044"/>
    <n v="2333.0564581099998"/>
    <n v="1.2378446232895661"/>
    <n v="-156.90815689799987"/>
    <n v="-199.57825910899933"/>
    <n v="-2149.9651998240001"/>
    <n v="-21.146081897792495"/>
    <n v="-289.74491251233115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37.628973101398891"/>
    <n v="145.61451615700003"/>
    <n v="19.624068914180217"/>
    <n v="238.85139108285492"/>
    <n v="0"/>
    <n v="0"/>
    <n v="34.497587666100642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18.836032378237785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549332693458508"/>
    <n v="-5.3342627500251406E-2"/>
    <n v="133.23185346823527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38.648440283011233"/>
    <n v="0.15215578509469366"/>
    <n v="0.8442949955421245"/>
    <n v="1.9627962597726856"/>
    <n v="216.948239554"/>
    <n v="29.237519144227917"/>
    <n v="318.72197168944234"/>
    <n v="0"/>
    <n v="0"/>
    <n v="69.830917033999981"/>
    <n v="9.4109211387833192"/>
    <n v="2557.4029710740006"/>
    <n v="1.3568756582484114"/>
    <n v="-387.3179150400008"/>
    <n v="-586.8961741490001"/>
    <n v="-2617.9467900200007"/>
    <n v="-52.19777297646975"/>
    <n v="-352.81350772485922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61.604652763941687"/>
    <n v="334.90676548600004"/>
    <n v="45.134466117624868"/>
    <n v="283.98585720047981"/>
    <n v="0"/>
    <n v="0"/>
    <n v="34.497587666100642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8.04751147300612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9.112885373574851"/>
    <n v="-0.11461507626053605"/>
    <n v="133.55235360987558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41.969851639308921"/>
    <n v="0.16523191310501478"/>
    <n v="1.0095269086471392"/>
    <n v="1.9961656029922887"/>
    <n v="209.92603130700002"/>
    <n v="28.29115540106736"/>
    <n v="326.90757293630901"/>
    <n v="0"/>
    <n v="0"/>
    <n v="101.49866182700003"/>
    <n v="13.678696238241562"/>
    <n v="2466.115148978"/>
    <n v="1.3084412796629528"/>
    <n v="-527.44812518300023"/>
    <n v="-1114.3442993320004"/>
    <n v="-2689.4111609460015"/>
    <n v="-71.082737012883783"/>
    <n v="-362.44456496401733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41.631210309695156"/>
    <n v="219.65416787300001"/>
    <n v="29.602189681275437"/>
    <n v="313.58804688175525"/>
    <n v="0"/>
    <n v="0"/>
    <n v="34.497587666100642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1917541485404701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263846947925941"/>
    <n v="7.5840208164729514E-2"/>
    <n v="90.788548412306838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51.696313052478374"/>
    <n v="0.2035242054116872"/>
    <n v="1.2130511140588265"/>
    <n v="2.037222581505072"/>
    <n v="280.01687131400001"/>
    <n v="37.737105645939465"/>
    <n v="338.39451144254872"/>
    <n v="0"/>
    <n v="0"/>
    <n v="103.58011079799996"/>
    <n v="13.959207406538903"/>
    <n v="2406.6497020920006"/>
    <n v="1.2768908285611498"/>
    <n v="-240.65538498899991"/>
    <n v="-1354.9996843210004"/>
    <n v="-3097.6003299420008"/>
    <n v="-32.432466104552425"/>
    <n v="-417.45509958518647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46.948667752082144"/>
    <n v="161.39139082600002"/>
    <n v="21.750275036521931"/>
    <n v="335.33832191827719"/>
    <n v="84.811900000000009"/>
    <n v="11.429867119484651"/>
    <n v="45.927454785585297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523582074472386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8.149202536858859"/>
    <n v="0.11082113483549857"/>
    <n v="92.455087603299035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57.248708984663487"/>
    <n v="0.2253835393468156"/>
    <n v="1.4384346534056422"/>
    <n v="2.1040950270976624"/>
    <n v="326.32241260000012"/>
    <n v="43.977576426511426"/>
    <n v="355.00886832942501"/>
    <n v="0"/>
    <n v="0"/>
    <n v="98.474457807999897"/>
    <n v="13.271132558152058"/>
    <n v="2361.136687054"/>
    <n v="1.2527430884759718"/>
    <n v="-215.9241577439999"/>
    <n v="-1570.9238420650004"/>
    <n v="-3224.4352715460009"/>
    <n v="-29.099506447804629"/>
    <n v="-434.5482967502224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64.812289626425169"/>
    <n v="336.98818700100003"/>
    <n v="45.414973585752413"/>
    <n v="380.75329550402961"/>
    <n v="28.055799999999998"/>
    <n v="3.7810032074607154"/>
    <n v="49.708457993046011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5.9083507498450185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3.216978367159903"/>
    <n v="0.20951094182659361"/>
    <n v="132.14768128567954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50.845028566345917"/>
    <n v="0.20017276720673194"/>
    <n v="1.638607420612374"/>
    <n v="2.0996504529435498"/>
    <n v="244.79133388099999"/>
    <n v="32.989856591601303"/>
    <n v="358.92931917967167"/>
    <n v="0"/>
    <n v="0"/>
    <n v="132.48894708699996"/>
    <n v="17.855171974744611"/>
    <n v="2282.8273393830004"/>
    <n v="1.2111946704636676"/>
    <n v="17.600341911999976"/>
    <n v="-1553.3235001530004"/>
    <n v="-2938.5211955010009"/>
    <n v="2.371949800813991"/>
    <n v="-396.01644099902978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98.10291137961238"/>
    <n v="361.39938073500002"/>
    <n v="48.70480320409154"/>
    <n v="429.45809870812116"/>
    <n v="220.66257999999999"/>
    <n v="29.73809061750357"/>
    <n v="79.446548610549584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3.7977915390420742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1.644765352551246"/>
    <n v="-0.1639520746736855"/>
    <n v="165.23375084256477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89.026060277485769"/>
    <n v="0.35048840253878849"/>
    <n v="1.9890958231511622"/>
    <n v="1.9890958231511626"/>
    <n v="311.321252797"/>
    <n v="41.955911268833724"/>
    <n v="337.25514400986498"/>
    <n v="0"/>
    <n v="0"/>
    <n v="349.26991967399994"/>
    <n v="47.070149008652052"/>
    <n v="4106.0055769820001"/>
    <n v="2.1785143299881966"/>
    <n v="-969.60366034000072"/>
    <n v="-2522.9271604930009"/>
    <n v="-2522.9271604930009"/>
    <n v="-130.67082563003703"/>
    <n v="-340.00797289736141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59.690657675669108"/>
    <n v="343.91728193699998"/>
    <n v="46.348788703404225"/>
    <n v="46.348788703404225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5.260516422737929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8.8488094419288"/>
    <n v="6.8342926695001638E-2"/>
    <n v="145.40314753227665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4.9702041443626861"/>
    <n v="1.8021207044608599E-2"/>
    <n v="1.8021207044608599E-2"/>
    <n v="1.9703678848726869"/>
    <n v="29.458927858999999"/>
    <n v="3.970098900164416"/>
    <n v="335.04593281784861"/>
    <n v="0"/>
    <n v="0"/>
    <n v="7.4209809330000027"/>
    <n v="1.0001052441982698"/>
    <n v="2001.364068287"/>
    <n v="0.97795784825975129"/>
    <n v="102.98202702900008"/>
    <n v="102.98202702900008"/>
    <n v="-2637.6903051760009"/>
    <n v="13.878605297566114"/>
    <n v="-355.47428710492989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75.350769634780733"/>
    <n v="111.39789541499999"/>
    <n v="15.012788794776421"/>
    <n v="61.361577498180644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5687372012883758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582842613541446"/>
    <n v="4.1997632057125783E-2"/>
    <n v="170.55204061251712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28.857716900622624"/>
    <n v="0.1046337083941862"/>
    <n v="0.1226549154387948"/>
    <n v="1.9349369473661946"/>
    <n v="182.79470340800003"/>
    <n v="24.63474076278268"/>
    <n v="329.95267156882568"/>
    <n v="0"/>
    <n v="0"/>
    <n v="31.335327537999945"/>
    <n v="4.2229761378399431"/>
    <n v="2434.7861416539999"/>
    <n v="1.1897476595063714"/>
    <n v="-128.18302218499974"/>
    <n v="-25.200995155999664"/>
    <n v="-2401.2204190540006"/>
    <n v="-17.274874287081175"/>
    <n v="-323.60588920163883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41.034724043691547"/>
    <n v="170.13176654599999"/>
    <n v="22.928191496994689"/>
    <n v="84.289768995175336"/>
    <n v="27.017807999999999"/>
    <n v="3.6411158728875228"/>
    <n v="3.6411158728875228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7.9827032181073276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8.002504318077722"/>
    <n v="-6.5274352564675023E-2"/>
    <n v="162.82827913142498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9.099742827147509"/>
    <n v="0.14176974233104206"/>
    <n v="0.26442465776983681"/>
    <n v="1.9536120273908344"/>
    <n v="187.93566202399998"/>
    <n v="25.327573653540334"/>
    <n v="332.51656345368053"/>
    <n v="0"/>
    <n v="0"/>
    <n v="102.192249702"/>
    <n v="13.77216917360718"/>
    <n v="2358.6931918980004"/>
    <n v="1.1525651705278377"/>
    <n v="-423.71009426700027"/>
    <n v="-448.91108942299991"/>
    <n v="-2516.6546565550007"/>
    <n v="-57.102247145225235"/>
    <n v="-339.16264474744628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37.363678752594261"/>
    <n v="169.92624759"/>
    <n v="22.900494271043911"/>
    <n v="107.19026326621925"/>
    <n v="0"/>
    <n v="0"/>
    <n v="3.6411158728875228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0687311585941077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1.266998148297887"/>
    <n v="0.18588636630427779"/>
    <n v="174.16230814937586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7.77139809870355"/>
    <n v="0.13695336564256042"/>
    <n v="0.40137802341239726"/>
    <n v="1.9482853187727309"/>
    <n v="173.31122575600003"/>
    <n v="23.356678493302073"/>
    <n v="332.47247891000245"/>
    <n v="0"/>
    <n v="0"/>
    <n v="106.96010241600001"/>
    <n v="14.414719605401473"/>
    <n v="2156.4145001070001"/>
    <n v="1.0537225674715924"/>
    <n v="100.14005148799993"/>
    <n v="-348.77103793499998"/>
    <n v="-2444.6595418200013"/>
    <n v="13.495600049594341"/>
    <n v="-329.4600606210077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53.262326340664664"/>
    <n v="169.51257126200002"/>
    <n v="22.844744247055338"/>
    <n v="130.03500751327459"/>
    <n v="126.3381974"/>
    <n v="17.026252311258457"/>
    <n v="20.667368184145978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8.5042854765370208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5.8231318271745"/>
    <n v="0.20240621658911517"/>
    <n v="144.83977580968153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63.369653640872222"/>
    <n v="0.22976876108853034"/>
    <n v="0.63114678450092754"/>
    <n v="2.0467760599413212"/>
    <n v="303.36091412600001"/>
    <n v="40.883118261771926"/>
    <n v="352.7732778877928"/>
    <n v="0"/>
    <n v="0"/>
    <n v="166.85458982000006"/>
    <n v="22.486535379100303"/>
    <n v="2559.5836292280001"/>
    <n v="1.2507294090790786"/>
    <n v="-55.996701161999852"/>
    <n v="-404.76773909699983"/>
    <n v="-2885.0247973790015"/>
    <n v="-7.5465218136977246"/>
    <n v="-388.80687816756978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52.676504702568671"/>
    <n v="172.634485254"/>
    <n v="23.26547603218242"/>
    <n v="153.30048354545701"/>
    <n v="111.53113999999999"/>
    <n v="15.030745801999947"/>
    <n v="35.698113986145927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5384004152179185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126700900919138"/>
    <n v="5.1221276711837488E-2"/>
    <n v="149.96902304614414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53.005793571871386"/>
    <n v="0.19219097501375645"/>
    <n v="0.82333775951468402"/>
    <n v="2.1202943722184155"/>
    <n v="237.98669741800001"/>
    <n v="32.072814400959544"/>
    <n v="364.43414895070214"/>
    <n v="0"/>
    <n v="0"/>
    <n v="155.32689204400003"/>
    <n v="20.932979170911842"/>
    <n v="2408.7504287080001"/>
    <n v="1.1770254216017149"/>
    <n v="-288.49064343699985"/>
    <n v="-693.25838253399968"/>
    <n v="-3016.6072839180015"/>
    <n v="-38.879092670952247"/>
    <n v="-406.53988894072961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3745737381741761"/>
    <n v="171.793434225"/>
    <n v="23.152129892051427"/>
    <n v="176.45261343750843"/>
    <n v="15.9079508"/>
    <n v="2.1438708929678447"/>
    <n v="37.841984879113774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3.543035356863697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374974337618851"/>
    <n v="7.0250720871945062E-3"/>
    <n v="165.45585317336452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55.067158580226959"/>
    <n v="0.19966517215558241"/>
    <n v="1.0230029316702665"/>
    <n v="2.1678037592793045"/>
    <n v="284.11322647200001"/>
    <n v="38.289160194064856"/>
    <n v="373.48579000053905"/>
    <n v="0"/>
    <n v="0"/>
    <n v="124.49610362500005"/>
    <n v="16.777998386162103"/>
    <n v="2679.222000149"/>
    <n v="1.309190178735719"/>
    <n v="-394.23271163900012"/>
    <n v="-1087.4910941729997"/>
    <n v="-3023.5220805170006"/>
    <n v="-53.129661146465068"/>
    <n v="-407.47177711072493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20.7553281437158"/>
    <n v="761.61594965500001"/>
    <n v="102.64089238228081"/>
    <n v="279.09350581978924"/>
    <n v="0"/>
    <n v="0"/>
    <n v="37.841984879113774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8.6884933229562549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79.334781167758322"/>
    <n v="0.28765589415165055"/>
    <n v="273.90351971469772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56.480729987331877"/>
    <n v="0.20479056786567007"/>
    <n v="1.2277934995359363"/>
    <n v="2.2073624140399595"/>
    <n v="313.40273666999997"/>
    <n v="42.23642714077787"/>
    <n v="387.43106174024962"/>
    <n v="0"/>
    <n v="0"/>
    <n v="105.69557598200004"/>
    <n v="14.244302846554007"/>
    <n v="2392.7519137130002"/>
    <n v="1.1692078168251621"/>
    <n v="169.58163056900025"/>
    <n v="-917.90946360399948"/>
    <n v="-2326.4923247650004"/>
    <n v="22.854051180426438"/>
    <n v="-313.53498891741469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72.59232747028382"/>
    <n v="400.75938085199999"/>
    <n v="54.009242453303145"/>
    <n v="333.1027482730924"/>
    <n v="33.360839999999996"/>
    <n v="4.4959488962561656"/>
    <n v="42.33793377536994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4700233881836064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3.65684637152637"/>
    <n v="0.23081007840880485"/>
    <n v="318.29651913829809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49.218803305840815"/>
    <n v="0.17845992218819784"/>
    <n v="1.406253421724134"/>
    <n v="2.1822981308164708"/>
    <n v="227.87319914700001"/>
    <n v="30.709845980836096"/>
    <n v="380.40380207514625"/>
    <n v="0"/>
    <n v="0"/>
    <n v="137.34016514300001"/>
    <n v="18.508957325004719"/>
    <n v="2496.0922350749997"/>
    <n v="1.2197046154431934"/>
    <n v="107.13316715599996"/>
    <n v="-810.77629644799958"/>
    <n v="-1978.7037726199999"/>
    <n v="14.438043065685555"/>
    <n v="-266.6644797471767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69.113067476483124"/>
    <n v="283.28251901300001"/>
    <n v="38.177208028489801"/>
    <n v="371.27995630158222"/>
    <n v="120.12840019000001"/>
    <n v="16.189374975068059"/>
    <n v="58.527308750437996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8.127756660467373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5015860936362877"/>
    <n v="9.0703720861175716E-3"/>
    <n v="292.64890269507549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76.204437082154129"/>
    <n v="0.27630574086840493"/>
    <n v="1.6825591625925389"/>
    <n v="2.2332203323380599"/>
    <n v="420.876588341"/>
    <n v="56.720383324034394"/>
    <n v="393.14660897266924"/>
    <n v="0"/>
    <n v="0"/>
    <n v="144.57557569599999"/>
    <n v="19.484053758119725"/>
    <n v="2680.4160332030001"/>
    <n v="1.3097736377948399"/>
    <n v="-546.88989490500001"/>
    <n v="-1357.6661913529997"/>
    <n v="-2309.6695097810007"/>
    <n v="-73.702850988517824"/>
    <n v="-311.26782428788994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78.873637690089197"/>
    <n v="285.129998753"/>
    <n v="38.426187805315223"/>
    <n v="409.70614410689745"/>
    <n v="165.71934599999997"/>
    <n v="22.333541683512568"/>
    <n v="80.86085043395056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2.857152867847228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00.08391606546988"/>
    <n v="0.36288911297472187"/>
    <n v="339.515840393385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55.182840513463248"/>
    <n v="0.20008461731510094"/>
    <n v="1.8826437799076401"/>
    <n v="2.2331321824464285"/>
    <n v="237.045564211"/>
    <n v="31.945980460230182"/>
    <n v="392.10273284129818"/>
    <n v="0"/>
    <n v="0"/>
    <n v="172.422148967"/>
    <n v="23.236860053233066"/>
    <n v="2392.1647570910004"/>
    <n v="1.1689209052953005"/>
    <n v="333.17496081099961"/>
    <n v="-1024.491230542"/>
    <n v="-1994.0948908820003"/>
    <n v="44.901075552006631"/>
    <n v="-268.73869853669726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00.60064039392469"/>
    <n v="402.91413122"/>
    <n v="54.299632249804588"/>
    <n v="464.00577635670203"/>
    <n v="10.072743200000001"/>
    <n v="1.3574759709980864"/>
    <n v="82.218326404948641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567046501981078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2.835748908115633"/>
    <n v="-0.26409138803906929"/>
    <n v="308.3248568378211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7.598823652462215"/>
    <n v="0.31762005987132386"/>
    <n v="2.2002638397789638"/>
    <n v="2.2002638397789638"/>
    <n v="283.60696746100001"/>
    <n v="38.220933055847553"/>
    <n v="388.36775462831201"/>
    <n v="0"/>
    <n v="0"/>
    <n v="366.39382380500007"/>
    <n v="49.377890596614655"/>
    <n v="4090.3086874909995"/>
    <n v="1.9987115518470651"/>
    <n v="-1190.4566153139997"/>
    <n v="-2214.9478458559997"/>
    <n v="-2214.9478458559997"/>
    <n v="-160.43457256057783"/>
    <n v="-298.50244546723803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56.462276049028333"/>
    <n v="281.39133539300002"/>
    <n v="37.922338399638832"/>
    <n v="37.922338399638832"/>
    <n v="3.5499154000000002"/>
    <n v="0.47841236085280725"/>
    <n v="0.47841236085280725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2.846053565537318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1.030931643891115"/>
    <n v="-3.7354357589226152E-2"/>
    <n v="278.4451157520012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51.112466966658573"/>
    <n v="0.17308360073080695"/>
    <n v="0.17308360073080695"/>
    <n v="2.3553262334651621"/>
    <n v="316.66734352900005"/>
    <n v="42.676389252176499"/>
    <n v="427.07404498032406"/>
    <n v="0"/>
    <n v="0"/>
    <n v="62.597383856999897"/>
    <n v="8.4360777144820762"/>
    <n v="2602.2784008640006"/>
    <n v="1.187591893477447"/>
    <n v="-461.1164463700008"/>
    <n v="-461.1164463700008"/>
    <n v="-2779.0463192550005"/>
    <n v="-62.143398610549688"/>
    <n v="-374.52444937535387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52.137487298994643"/>
    <n v="278.49219285000004"/>
    <n v="37.531628911619642"/>
    <n v="75.453967311258481"/>
    <n v="0"/>
    <n v="0"/>
    <n v="0.47841236085280725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4.9860666945634895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29.634161296191451"/>
    <n v="0.10035100331056566"/>
    <n v="296.49643443465123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33.197894921026382"/>
    <n v="0.11241897585108586"/>
    <n v="0.28550257658189282"/>
    <n v="2.363111500922062"/>
    <n v="196.39208054799997"/>
    <n v="26.467221981617744"/>
    <n v="428.90652619915909"/>
    <n v="0"/>
    <n v="0"/>
    <n v="49.942939344999985"/>
    <n v="6.7306729394086391"/>
    <n v="2226.5416682619998"/>
    <n v="1.0161183503040163"/>
    <n v="-26.44361624300015"/>
    <n v="-487.56006261300092"/>
    <n v="-2677.3069133130007"/>
    <n v="-3.5637336248349305"/>
    <n v="-360.81330871310757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81.553792613945731"/>
    <n v="394.62782733199998"/>
    <n v="53.182909804587474"/>
    <n v="128.63687711584595"/>
    <n v="67.980378000000002"/>
    <n v="9.1615290692973232"/>
    <n v="9.6399414301501309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2819750296487973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29.61649713363521"/>
    <n v="0.10029118665446252"/>
    <n v="344.11543588636414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63.406789336945096"/>
    <n v="0.21471621427267706"/>
    <n v="0.50021879085456988"/>
    <n v="2.4360579728636971"/>
    <n v="318.07040219699996"/>
    <n v="42.865475620198914"/>
    <n v="446.44442816581761"/>
    <n v="0"/>
    <n v="0"/>
    <n v="152.42065604100003"/>
    <n v="20.541313716746185"/>
    <n v="2505.3991230349998"/>
    <n v="1.1433794660302259"/>
    <n v="-250.73072620700003"/>
    <n v="-738.2907888200009"/>
    <n v="-2504.3275452530006"/>
    <n v="-33.790292203309889"/>
    <n v="-337.50135377119221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39.070470354976955"/>
    <n v="210.48791242199999"/>
    <n v="28.36687857766637"/>
    <n v="157.00375569351232"/>
    <n v="0"/>
    <n v="0"/>
    <n v="9.6399414301501309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5.329963073502061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8.827325680035571"/>
    <n v="6.3755508474240621E-2"/>
    <n v="311.67576341810189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52.168120756583392"/>
    <n v="0.17665839118661683"/>
    <n v="0.67687718204118663"/>
    <n v="2.4757629984077534"/>
    <n v="241.94309891700001"/>
    <n v="32.606007778361771"/>
    <n v="455.69375745087734"/>
    <n v="0"/>
    <n v="0"/>
    <n v="145.15479072100001"/>
    <n v="19.562112978221613"/>
    <n v="2611.721905285"/>
    <n v="1.1919015896624032"/>
    <n v="-247.3953676270001"/>
    <n v="-985.68615644700094"/>
    <n v="-2851.8629643680006"/>
    <n v="-33.340795076547813"/>
    <n v="-384.3377488973343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50.903685426134075"/>
    <n v="244.50770624400002"/>
    <n v="32.951632872968389"/>
    <n v="189.95538856648071"/>
    <n v="0"/>
    <n v="0"/>
    <n v="9.6399414301501309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1262872058704625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6.699103703808518"/>
    <n v="0.29359164093913886"/>
    <n v="342.55173529473592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62.878891838629684"/>
    <n v="0.2129285799586296"/>
    <n v="0.88980576199981631"/>
    <n v="2.4589228172778528"/>
    <n v="372.30837147199998"/>
    <n v="50.174977961780002"/>
    <n v="464.98561715088545"/>
    <n v="0"/>
    <n v="0"/>
    <n v="94.265581748999978"/>
    <n v="12.703913876849677"/>
    <n v="2728.3476321489998"/>
    <n v="1.2451256289306905"/>
    <n v="176.75073608200006"/>
    <n v="-808.93542036500094"/>
    <n v="-2619.1155271240009"/>
    <n v="23.820211865178845"/>
    <n v="-352.97101521845781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59.606684925878014"/>
    <n v="269.81765203800001"/>
    <n v="36.362584841109403"/>
    <n v="226.3179734075901"/>
    <n v="40.579722003000001"/>
    <n v="5.4688178220263612"/>
    <n v="15.108759252176492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400235454165656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2.060660420204343"/>
    <n v="7.470464187375897E-2"/>
    <n v="350.48569481402114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43.148076477318675"/>
    <n v="0.1461135586778502"/>
    <n v="1.0359193206776665"/>
    <n v="2.4128454009419471"/>
    <n v="202.39327809099998"/>
    <n v="27.275986912886445"/>
    <n v="460.18878966281227"/>
    <n v="0"/>
    <n v="0"/>
    <n v="117.77407898600003"/>
    <n v="15.872089564432232"/>
    <n v="2515.8135546399999"/>
    <n v="1.148132260560268"/>
    <n v="-156.47284462699974"/>
    <n v="-965.40826499200068"/>
    <n v="-2487.097728314001"/>
    <n v="-21.087416057114332"/>
    <n v="-335.17933860461989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61.25035417374194"/>
    <n v="279.50283751199999"/>
    <n v="37.667830720465759"/>
    <n v="263.98580412805586"/>
    <n v="0"/>
    <n v="0"/>
    <n v="15.108759252176492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0.220979444085067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1.051753018786513"/>
    <n v="0.20674128780190812"/>
    <n v="409.59995039904572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39.208853593029822"/>
    <n v="0.13277405617763499"/>
    <n v="1.1686933768553016"/>
    <n v="2.3459542849639994"/>
    <n v="177.53677532100002"/>
    <n v="23.926144217271776"/>
    <n v="445.8257736860192"/>
    <n v="0"/>
    <n v="0"/>
    <n v="113.40076010999988"/>
    <n v="15.282709375758051"/>
    <n v="2551.622458195"/>
    <n v="1.1644742336412859"/>
    <n v="162.07868231899977"/>
    <n v="-803.32958267300091"/>
    <n v="-1930.7863343560011"/>
    <n v="21.842899425756688"/>
    <n v="-260.20677803239818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72.878288913102054"/>
    <n v="276.92707728300002"/>
    <n v="37.320702579849602"/>
    <n v="301.30650670790544"/>
    <n v="18.095057500000003"/>
    <n v="2.4386212635778017"/>
    <n v="17.547380515754295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6.652770728147491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0.463637627691959"/>
    <n v="0.17088645148498036"/>
    <n v="380.72880685897934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73.496429360394615"/>
    <n v="0.24888304927352881"/>
    <n v="1.4175764261288302"/>
    <n v="2.3900467663718579"/>
    <n v="300.90259991900001"/>
    <n v="40.55181799938007"/>
    <n v="444.1411645446214"/>
    <n v="0"/>
    <n v="0"/>
    <n v="244.4556052210001"/>
    <n v="32.944611361014545"/>
    <n v="2878.9044559820004"/>
    <n v="1.3138346738324269"/>
    <n v="-170.90792121500021"/>
    <n v="-974.23750388800113"/>
    <n v="-2271.2758861400016"/>
    <n v="-23.032791732702652"/>
    <n v="-306.09362094552728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61.197146561952508"/>
    <n v="277.74859956800003"/>
    <n v="37.431416884720093"/>
    <n v="338.73792359262552"/>
    <n v="43.691449599999999"/>
    <n v="5.8881768146411151"/>
    <n v="23.435557330395412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5.791863525646207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7.461185890811649"/>
    <n v="0.29617230152563245"/>
    <n v="404.53314637826469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58.123568346675299"/>
    <n v="0.19682549275753325"/>
    <n v="1.6144019188863636"/>
    <n v="2.4084123369411934"/>
    <n v="301.42940042599997"/>
    <n v="40.622813458666876"/>
    <n v="454.05413202245217"/>
    <n v="0"/>
    <n v="0"/>
    <n v="129.85910142000006"/>
    <n v="17.500754888008419"/>
    <n v="2550.2667050759997"/>
    <n v="1.163855513748308"/>
    <n v="217.6909897010006"/>
    <n v="-756.54651418700053"/>
    <n v="-2160.7180635950012"/>
    <n v="29.337617544136357"/>
    <n v="-291.19404646707642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54.621684222797242"/>
    <n v="269.66973308199999"/>
    <n v="36.342650209158784"/>
    <n v="375.08057380178428"/>
    <n v="0"/>
    <n v="0"/>
    <n v="23.435557330395412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6.76984690776529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2644047004124719"/>
    <n v="2.7985988709507782E-2"/>
    <n v="410.29596498504083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63.519835878412991"/>
    <n v="0.21509902699154257"/>
    <n v="1.8295009458779061"/>
    <n v="2.3472056230643306"/>
    <n v="323.46487594000007"/>
    <n v="43.59247404921701"/>
    <n v="440.92622274763482"/>
    <n v="0"/>
    <n v="0"/>
    <n v="147.86501024500001"/>
    <n v="19.927361829195981"/>
    <n v="2889.5417950229994"/>
    <n v="1.3186891957809883"/>
    <n v="-410.00635042699946"/>
    <n v="-1166.5528646140001"/>
    <n v="-2023.8345191170004"/>
    <n v="-55.255431178000521"/>
    <n v="-272.74662665655916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57.665460646882835"/>
    <n v="266.38930001800003"/>
    <n v="35.900555243524437"/>
    <n v="410.98112904530871"/>
    <n v="21.487594000000001"/>
    <n v="2.8958241017762325"/>
    <n v="26.331381432171643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9.6922538892482706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1.074457075820092"/>
    <n v="0.24068145563576068"/>
    <n v="381.28650599539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69.184850649039092"/>
    <n v="0.23428262764483873"/>
    <n v="2.0637835735227448"/>
    <n v="2.3814036333940685"/>
    <n v="271.94965627400001"/>
    <n v="36.649909203795048"/>
    <n v="445.63015149119974"/>
    <n v="0"/>
    <n v="0"/>
    <n v="241.41577251199982"/>
    <n v="32.534941445244037"/>
    <n v="2789.2101506849999"/>
    <n v="1.2729012249645262"/>
    <n v="14.021257608000383"/>
    <n v="-1152.5316070059998"/>
    <n v="-2342.9882223200002"/>
    <n v="1.8896064267810009"/>
    <n v="-315.75809578178473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35.43183398641548"/>
    <n v="415.07373730699999"/>
    <n v="55.938349007708688"/>
    <n v="466.91947805301737"/>
    <n v="169.39749999999998"/>
    <n v="22.829236408722135"/>
    <n v="49.160617840893778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3.9141794225223037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6.480253931026219"/>
    <n v="-0.19126069040943056"/>
    <n v="397.64200097248039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10.0196151518827"/>
    <n v="0.37256255218374162"/>
    <n v="2.4363461257064865"/>
    <n v="2.4363461257064865"/>
    <n v="323.10073052500007"/>
    <n v="43.543399170507548"/>
    <n v="450.9526176058597"/>
    <n v="0"/>
    <n v="0"/>
    <n v="493.26681782500003"/>
    <n v="66.476215981375177"/>
    <n v="4633.6040672490008"/>
    <n v="2.1146202597008865"/>
    <n v="-1235.4623285690009"/>
    <n v="-2387.9939355750007"/>
    <n v="-2387.9939355750007"/>
    <n v="-166.49986908290893"/>
    <n v="-321.82339230411588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48.310799546238641"/>
    <n v="170.06075723800001"/>
    <n v="22.918621767337811"/>
    <n v="22.918621767337811"/>
    <n v="56.125999999999998"/>
    <n v="7.5639470634214714"/>
    <n v="7.5639470634214714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0.328327990215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3.519427923775623"/>
    <n v="0.23659345700170345"/>
    <n v="482.19236054014709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456336788631038"/>
    <n v="7.5485024382565269E-2"/>
    <n v="7.5485024382565269E-2"/>
    <n v="2.3387475493582444"/>
    <n v="116.523370926"/>
    <n v="15.703535069944207"/>
    <n v="423.97976342362745"/>
    <n v="0"/>
    <n v="0"/>
    <n v="57.527339313000041"/>
    <n v="7.7528017186868334"/>
    <n v="2029.636538622"/>
    <n v="0.8802444034571798"/>
    <n v="371.47814884099978"/>
    <n v="371.47814884099978"/>
    <n v="-1555.3993403640002"/>
    <n v="50.063091135144575"/>
    <n v="-209.6169025584216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55.853757517721895"/>
    <n v="296.21170094299998"/>
    <n v="39.919638411767878"/>
    <n v="62.838260179105689"/>
    <n v="0"/>
    <n v="0"/>
    <n v="7.5639470634214714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5.545314165251611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7.962745397832961"/>
    <n v="-0.28307361208810122"/>
    <n v="364.59545384612267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18729753618501"/>
    <n v="5.8528687166416571E-2"/>
    <n v="0.13401371154898184"/>
    <n v="2.2848572606735753"/>
    <n v="96.013302838000001"/>
    <n v="12.939449453923075"/>
    <n v="410.45199089593274"/>
    <n v="0"/>
    <n v="0"/>
    <n v="38.940082339999989"/>
    <n v="5.2478480822619318"/>
    <n v="2815.6404627640004"/>
    <n v="1.2211308341829092"/>
    <n v="-787.65454857899999"/>
    <n v="-416.17639973800021"/>
    <n v="-2316.6102726999998"/>
    <n v="-106.15004293401795"/>
    <n v="-312.20321186760458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54.785645978814593"/>
    <n v="295.30179190999991"/>
    <n v="39.797012467318929"/>
    <n v="102.63527264642462"/>
    <n v="0"/>
    <n v="0"/>
    <n v="7.5639470634214714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5.124481615185575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3.662040452683211"/>
    <n v="-7.6147000983450674E-2"/>
    <n v="311.3169162598043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0.561072279992459"/>
    <n v="0.13052991000377398"/>
    <n v="0.26454362155275579"/>
    <n v="2.200670956404672"/>
    <n v="209.85528789000003"/>
    <n v="28.281621504811195"/>
    <n v="395.86813678054506"/>
    <n v="0"/>
    <n v="0"/>
    <n v="91.115980641999982"/>
    <n v="12.27945077518126"/>
    <n v="2717.3216208889999"/>
    <n v="1.1784903866604088"/>
    <n v="-476.54834109899997"/>
    <n v="-892.72474083700013"/>
    <n v="-2542.4278875919999"/>
    <n v="-64.223112732675659"/>
    <n v="-342.63603239697039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62.060868313387772"/>
    <n v="277.65926535400001"/>
    <n v="37.419377557747772"/>
    <n v="140.05465020417239"/>
    <n v="29.967768542000002"/>
    <n v="4.0386739632354924"/>
    <n v="11.602621026656964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19.513747195762917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3.62937543718499"/>
    <n v="0.30130943938466309"/>
    <n v="386.11896601695372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80.697807263011768"/>
    <n v="0.25969425676989982"/>
    <n v="0.52423787832265556"/>
    <n v="2.283706821987955"/>
    <n v="499.957896398"/>
    <n v="67.377954286676911"/>
    <n v="430.64008328886018"/>
    <n v="0"/>
    <n v="0"/>
    <n v="98.835973054999954"/>
    <n v="13.319852976334863"/>
    <n v="3296.8504463579998"/>
    <n v="1.4298294789333263"/>
    <n v="95.954822166000099"/>
    <n v="-796.76991867100003"/>
    <n v="-2199.0776977989995"/>
    <n v="12.931568174173217"/>
    <n v="-296.36366914624938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64.215939978032935"/>
    <n v="309.60413209800004"/>
    <n v="41.724499622382154"/>
    <n v="181.77914982655454"/>
    <n v="41.401223999999999"/>
    <n v="5.5795293927387402"/>
    <n v="17.182150419395704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9.7466196276380703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79.325664124956177"/>
    <n v="0.25527855200040239"/>
    <n v="378.74552643810142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2.411644281286215"/>
    <n v="0.20084740992516384"/>
    <n v="0.72508528824781937"/>
    <n v="2.2716256519544897"/>
    <n v="278.091994419"/>
    <n v="37.47769526683917"/>
    <n v="417.9428005939194"/>
    <n v="0"/>
    <n v="0"/>
    <n v="185.01488847699994"/>
    <n v="24.933949014447041"/>
    <n v="2823.2571988730006"/>
    <n v="1.2244341789961188"/>
    <n v="125.50541004399992"/>
    <n v="-671.26450862700017"/>
    <n v="-2250.3230238369997"/>
    <n v="16.914019843669973"/>
    <n v="-303.26986116775822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71.206263976712222"/>
    <n v="282.58964024099998"/>
    <n v="38.083830656990379"/>
    <n v="219.86298048354493"/>
    <n v="0"/>
    <n v="0"/>
    <n v="17.182150419395704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0252754045713051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668632044958335"/>
    <n v="4.0769025761555784E-2"/>
    <n v="369.35349806285535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50.073781013045483"/>
    <n v="0.16114283380041672"/>
    <n v="0.88622812204823609"/>
    <n v="2.2866549270770564"/>
    <n v="251.19239845799999"/>
    <n v="33.852510506185816"/>
    <n v="424.51932418721867"/>
    <n v="0"/>
    <n v="0"/>
    <n v="120.36507141500013"/>
    <n v="16.221270506859671"/>
    <n v="2795.0153473080004"/>
    <n v="1.2121858126949099"/>
    <n v="-277.55368637300029"/>
    <n v="-948.81819500000051"/>
    <n v="-2371.403865583"/>
    <n v="-37.405148968087147"/>
    <n v="-319.58759407873106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61.953440866014397"/>
    <n v="264.01554036499999"/>
    <n v="35.580650166437557"/>
    <n v="255.44363064998248"/>
    <n v="11.413180000000001"/>
    <n v="1.5381229616452388"/>
    <n v="18.720273381040943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19.994752510713997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2.240822083636559"/>
    <n v="0.23247876535618753"/>
    <n v="380.54256712770547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4.974719149618622"/>
    <n v="0.20909566158840676"/>
    <n v="1.095323783636643"/>
    <n v="2.3629765324878282"/>
    <n v="295.30672725400001"/>
    <n v="39.797677590091915"/>
    <n v="440.3908575600388"/>
    <n v="0"/>
    <n v="0"/>
    <n v="186.81868378000001"/>
    <n v="25.1770415595267"/>
    <n v="2919.0859980079999"/>
    <n v="1.2659947059788836"/>
    <n v="53.91593699099991"/>
    <n v="-894.90225800900066"/>
    <n v="-2479.5666109110002"/>
    <n v="7.2661029340179386"/>
    <n v="-334.16439057046978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59.454864092612063"/>
    <n v="256.92244015599999"/>
    <n v="34.624732508018653"/>
    <n v="290.06836315800115"/>
    <n v="0"/>
    <n v="0"/>
    <n v="18.720273381040943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6.245524549068762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691925394194209"/>
    <n v="5.0498310186450693E-2"/>
    <n v="345.77085489420767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42.480752397239968"/>
    <n v="0.13670764789025369"/>
    <n v="1.2320314315268965"/>
    <n v="2.250801131104553"/>
    <n v="181.22081352000001"/>
    <n v="24.422631939839896"/>
    <n v="424.26167150049866"/>
    <n v="0"/>
    <n v="0"/>
    <n v="133.99486541799999"/>
    <n v="18.058120457400072"/>
    <n v="2723.4928765020004"/>
    <n v="1.1811668329660785"/>
    <n v="-198.77845412800013"/>
    <n v="-1093.6807121370007"/>
    <n v="-2507.437143824"/>
    <n v="-26.788827003045757"/>
    <n v="-337.92042584081287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51.241503301663023"/>
    <n v="254.59643001200001"/>
    <n v="34.311262501280297"/>
    <n v="324.37962565928143"/>
    <n v="0"/>
    <n v="0"/>
    <n v="18.720273381040943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28.528712058030788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6.369538275383505"/>
    <n v="0.21358434013469463"/>
    <n v="324.67920727877953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1.115391084067817"/>
    <n v="0.10013268805861952"/>
    <n v="1.3321641195855161"/>
    <n v="2.1541083264056393"/>
    <n v="129.363050458"/>
    <n v="17.433903460553623"/>
    <n v="401.07276150238539"/>
    <n v="0"/>
    <n v="0"/>
    <n v="101.51937446400001"/>
    <n v="13.681487623514192"/>
    <n v="2764.4720791719997"/>
    <n v="1.1989393321904447"/>
    <n v="261.59282298900064"/>
    <n v="-832.08788914800004"/>
    <n v="-2463.535310536"/>
    <n v="35.254147191315688"/>
    <n v="-332.00389619363358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62.787441406700623"/>
    <n v="281.18737092899994"/>
    <n v="37.894850668310823"/>
    <n v="362.27447632759225"/>
    <n v="0"/>
    <n v="0"/>
    <n v="18.720273381040943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0.26495856877173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172109402846317"/>
    <n v="5.8479810113459513E-2"/>
    <n v="334.58691198121346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43.595159053394788"/>
    <n v="0.14029392883300998"/>
    <n v="1.4724580484185261"/>
    <n v="2.0793032282471069"/>
    <n v="197.988581278"/>
    <n v="26.682378005714131"/>
    <n v="384.16266545888254"/>
    <n v="0"/>
    <n v="0"/>
    <n v="125.49621793000003"/>
    <n v="16.91278104768066"/>
    <n v="2863.3767268899996"/>
    <n v="1.2418338411200001"/>
    <n v="-188.64411301699977"/>
    <n v="-1020.7320021649998"/>
    <n v="-2242.1730731260004"/>
    <n v="-25.423049650548471"/>
    <n v="-302.17151466618151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71.892395420743384"/>
    <n v="255.91459210999997"/>
    <n v="34.488907591439578"/>
    <n v="396.76338391903181"/>
    <n v="127.150814"/>
    <n v="17.135766421390258"/>
    <n v="35.856039802431198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6.194845465890406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7.193909741516379"/>
    <n v="0.24841833622751205"/>
    <n v="340.70636464690972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60.036206008867687"/>
    <n v="0.19320299308682359"/>
    <n v="1.6656610415053497"/>
    <n v="2.0382235936890916"/>
    <n v="252.55080875800002"/>
    <n v="34.035579736125719"/>
    <n v="381.54833599121321"/>
    <n v="0"/>
    <n v="0"/>
    <n v="192.92984706899995"/>
    <n v="26.000626272741968"/>
    <n v="2959.9919880349998"/>
    <n v="1.2837354532033047"/>
    <n v="127.31359323699985"/>
    <n v="-893.41840892799996"/>
    <n v="-2128.8807374970011"/>
    <n v="17.157703732648695"/>
    <n v="-286.90341736031382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82.288739851621258"/>
    <n v="303.37295637"/>
    <n v="40.884741161963284"/>
    <n v="437.6481250809951"/>
    <n v="0"/>
    <n v="0"/>
    <n v="35.856039802431198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3068340052828766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6.62326828751247"/>
    <n v="-0.53621166777762841"/>
    <n v="230.5633502904235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19.59879083191827"/>
    <n v="0.38488182206048388"/>
    <n v="2.0505428635658336"/>
    <n v="2.0505428635658336"/>
    <n v="512.497986524"/>
    <n v="69.067947834829255"/>
    <n v="407.07288465553495"/>
    <n v="40.081963027999997"/>
    <n v="5.4017362103447342"/>
    <n v="374.94896120699991"/>
    <n v="50.530842997089017"/>
    <n v="4843.0624652669994"/>
    <n v="2.1004148031051804"/>
    <n v="-2123.8249230779998"/>
    <n v="-3017.2433320059999"/>
    <n v="-3017.2433320059999"/>
    <n v="-286.2220591194307"/>
    <n v="-406.62560739683556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00.09646374396915"/>
    <n v="317.33001388099996"/>
    <n v="42.765695517775796"/>
    <n v="42.765695517775796"/>
    <n v="259.02685085999997"/>
    <n v="34.908338166087162"/>
    <n v="34.908338166087162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8.290397334707958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7.640066852510657"/>
    <n v="0.21205832745353664"/>
    <n v="224.68398921915849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5.482502022991294"/>
    <n v="4.8539181532013316E-2"/>
    <n v="4.8539181532013316E-2"/>
    <n v="2.0235970207152816"/>
    <n v="59.979626742000001"/>
    <n v="8.0832897687393874"/>
    <n v="399.45263935433013"/>
    <n v="0"/>
    <n v="0"/>
    <n v="54.903634769"/>
    <n v="7.399212254251907"/>
    <n v="2355.72572274"/>
    <n v="0.99531469590773813"/>
    <n v="387.01956254799961"/>
    <n v="387.01956254799961"/>
    <n v="-3001.7019182990002"/>
    <n v="52.157564829519366"/>
    <n v="-404.53113370246086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90.428923931565194"/>
    <n v="291.26039676200003"/>
    <n v="39.252364728983054"/>
    <n v="82.01806024675885"/>
    <n v="254.181925842"/>
    <n v="34.255400911296192"/>
    <n v="69.163739077383354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7.264617839815642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6722730605644291"/>
    <n v="8.3778414494781409E-3"/>
    <n v="315.31900767755587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245896283523351"/>
    <n v="8.5418590854660512E-2"/>
    <n v="0.13395777238667381"/>
    <n v="2.0504869244035255"/>
    <n v="150.88182346899998"/>
    <n v="20.333929472116655"/>
    <n v="406.84711937252371"/>
    <n v="0.27551874600000004"/>
    <n v="3.7130905635966688E-2"/>
    <n v="51.288176133999997"/>
    <n v="6.9119668114066997"/>
    <n v="2840.5181119539998"/>
    <n v="1.2001437151739058"/>
    <n v="-182.3411990389998"/>
    <n v="204.67836350899981"/>
    <n v="-2396.388568759"/>
    <n v="-24.573623222958922"/>
    <n v="-322.95471399140183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57.464993340880305"/>
    <n v="293.92937442900001"/>
    <n v="39.612055528018118"/>
    <n v="121.63011577477697"/>
    <n v="0"/>
    <n v="0"/>
    <n v="69.163739077383354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7.314240807121099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8.092702982938413"/>
    <n v="-0.15077540031885828"/>
    <n v="290.88834514730064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6.876749559176289"/>
    <n v="0.24101624510707034"/>
    <n v="0.37497401749374415"/>
    <n v="2.1609732595068221"/>
    <n v="444.23602886099997"/>
    <n v="59.868471046737284"/>
    <n v="438.43396891444974"/>
    <n v="40.823449752000002"/>
    <n v="5.5016643422010194"/>
    <n v="126.20482821799993"/>
    <n v="17.008278512439009"/>
    <n v="3394.941967664"/>
    <n v="1.4343926372887232"/>
    <n v="-927.2983317529995"/>
    <n v="-722.61996824399966"/>
    <n v="-2847.1385594129993"/>
    <n v="-124.96945254211469"/>
    <n v="-383.70105380084078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92.173224161747683"/>
    <n v="272.22297601899999"/>
    <n v="36.686743756098217"/>
    <n v="158.31685953087518"/>
    <n v="226.66897651300002"/>
    <n v="30.547556199698125"/>
    <n v="99.711295277081476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2.60681890380313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7.078473669981932"/>
    <n v="0.17894668387081619"/>
    <n v="254.33744338009762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4.393430399719684"/>
    <n v="0.17052880654562466"/>
    <n v="0.54550282403936878"/>
    <n v="2.0718078092825469"/>
    <n v="316.851690265"/>
    <n v="42.701233156114391"/>
    <n v="413.75724778388724"/>
    <n v="0"/>
    <n v="0"/>
    <n v="86.758441986999969"/>
    <n v="11.692197243605289"/>
    <n v="3115.5893459840004"/>
    <n v="1.3163637143905775"/>
    <n v="19.92355807399997"/>
    <n v="-702.69641016999969"/>
    <n v="-2923.1698235049994"/>
    <n v="2.6850432702622533"/>
    <n v="-393.94757870475172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62.027616756286889"/>
    <n v="298.21306867799996"/>
    <n v="40.189357251556558"/>
    <n v="198.50621678243175"/>
    <n v="0"/>
    <n v="0"/>
    <n v="99.711295277081476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3.112943766744831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451763447616031"/>
    <n v="7.6658706906622673E-2"/>
    <n v="199.46354270275748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4.807861034069163"/>
    <n v="0.20317908092392467"/>
    <n v="0.74868190496329334"/>
    <n v="2.0741394802813078"/>
    <n v="312.88228241299993"/>
    <n v="42.166286948195463"/>
    <n v="418.44583946524352"/>
    <n v="0"/>
    <n v="0"/>
    <n v="168.00500803200009"/>
    <n v="22.64157408587371"/>
    <n v="3379.3208025589993"/>
    <n v="1.4277925585757718"/>
    <n v="-299.45031531099954"/>
    <n v="-1002.1467254809993"/>
    <n v="-3348.1255488599991"/>
    <n v="-40.356097586453131"/>
    <n v="-451.21769613487493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62.15569581143366"/>
    <n v="284.53359984400004"/>
    <n v="38.345812760302962"/>
    <n v="236.85202954273473"/>
    <n v="0"/>
    <n v="0"/>
    <n v="99.711295277081476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2279389054203391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8876755014689479"/>
    <n v="9.0531494950367337E-3"/>
    <n v="189.6825861592681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1.39042762526617"/>
    <n v="0.19246508777494092"/>
    <n v="0.94114699273823432"/>
    <n v="2.1054617342558317"/>
    <n v="340.28993271500002"/>
    <n v="45.859940798765535"/>
    <n v="430.45326975782325"/>
    <n v="37.298198225"/>
    <n v="5.0265758638581168"/>
    <n v="115.23931835000002"/>
    <n v="15.530486826500637"/>
    <n v="2845.4866308230003"/>
    <n v="1.2022429577977283"/>
    <n v="-434.10212130900015"/>
    <n v="-1436.2488467899993"/>
    <n v="-3504.6739837959985"/>
    <n v="-58.502752123797222"/>
    <n v="-472.3152992905849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67.349041860057682"/>
    <n v="258.86033560599998"/>
    <n v="34.885897362065712"/>
    <n v="271.73792690480042"/>
    <n v="23.502358483999998"/>
    <n v="3.167348384679658"/>
    <n v="102.87864366176113"/>
    <n v="217.38066632000005"/>
    <n v="282.36269408999999"/>
    <n v="2672.3206316379992"/>
    <n v="1.1290788104792919"/>
    <n v="18376.382421406997"/>
    <n v="32328.268050646999"/>
    <n v="2424.9956423369995"/>
    <n v="1.0245818420333275"/>
    <n v="29723.295947629998"/>
    <n v="12.704331971313714"/>
    <n v="2283.4508751039994"/>
    <n v="0.96477794143662188"/>
    <n v="27961.492393872002"/>
    <n v="11.951940851968189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19.075600015228702"/>
    <n v="5.9803900596705421E-2"/>
    <n v="1761.8035537580004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5.19939490579781"/>
    <n v="0.17305558531889992"/>
    <n v="172.64115898142933"/>
    <n v="0.54214402306002052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69.908092884288834"/>
    <n v="0.21916881431879479"/>
    <n v="1.1603158070570292"/>
    <n v="2.1155348869862198"/>
    <n v="377.81321388800006"/>
    <n v="50.916850474111222"/>
    <n v="441.57244264184254"/>
    <n v="0"/>
    <n v="0"/>
    <n v="140.91881693199991"/>
    <n v="18.991242410177609"/>
    <n v="3191.0526624579993"/>
    <n v="1.3482476247980868"/>
    <n v="-109.14148073999911"/>
    <n v="-1545.3903275299986"/>
    <n v="-3667.7314015269976"/>
    <n v="-14.708697978491026"/>
    <n v="-494.29010020309391"/>
    <n v="-3.024289789459059"/>
    <n v="0.72688169428493654"/>
    <n v="0.47918244478193794"/>
    <n v="-4.6113228999894874E-2"/>
    <n v="-1.5733908639261993"/>
    <n v="32.403286493000905"/>
    <n v="-1905.9278477689975"/>
    <n v="1.3690671596810547E-2"/>
    <n v="-0.82099974458067526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55.763844200695402"/>
    <n v="262.41622464"/>
    <n v="35.365114773186704"/>
    <n v="307.10304167798711"/>
    <n v="0"/>
    <n v="0"/>
    <n v="102.87864366176113"/>
    <n v="151.36265209800001"/>
    <n v="262.41622464"/>
    <n v="2760.295626087001"/>
    <n v="1.1662490141249215"/>
    <n v="21136.678047493999"/>
    <n v="32680.286479169998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39.930290997682"/>
    <n v="0.12518542807127869"/>
    <n v="1863.3472577599998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4.608684124956355"/>
    <n v="-0.10850166199434499"/>
    <n v="122.34054946227879"/>
    <n v="0.38314405087922476"/>
    <n v="39.48738731699882"/>
    <n v="1.6683766076933709E-2"/>
    <n v="759.36310671900014"/>
    <n v="3505.6159294939998"/>
    <n v="5392.9107571819986"/>
    <n v="1.4090270803704525"/>
    <n v="0.23403519432018927"/>
    <n v="6.3035042549312026E-2"/>
    <n v="102.33728291946311"/>
    <n v="0.32083754587884794"/>
    <n v="1.4811533529358771"/>
    <n v="2.2996647849748144"/>
    <n v="619.72675890699998"/>
    <n v="83.518875354707419"/>
    <n v="500.6686860567101"/>
    <n v="104.00183749599999"/>
    <n v="14.016042356809789"/>
    <n v="139.63634781200017"/>
    <n v="18.818407564755692"/>
    <n v="3519.6587328060014"/>
    <n v="1.4870865600037695"/>
    <n v="-1016.1664646630013"/>
    <n v="-2561.5567921929996"/>
    <n v="-4485.1194120619994"/>
    <n v="-136.94596704441946"/>
    <n v="-604.44724024446759"/>
    <n v="4.1120553740128072"/>
    <n v="1.3421431536337858"/>
    <n v="0.78872655815487724"/>
    <n v="-0.42933920787319291"/>
    <n v="-1.9165207340955894"/>
    <n v="-719.87571940200132"/>
    <n v="-2621.7721543019989"/>
    <n v="-0.30415377980191421"/>
    <n v="-1.1234051184249534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55.747492381472206"/>
    <n v="280.10293887"/>
    <n v="37.748704734373739"/>
    <n v="344.85174641236085"/>
    <n v="0"/>
    <n v="0"/>
    <n v="102.87864366176113"/>
    <n v="133.55460409900007"/>
    <n v="280.10293887"/>
    <n v="2760.9850354130003"/>
    <n v="1.1665402955873765"/>
    <n v="23897.663082906998"/>
    <n v="32907.681860333003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5.806057628635351"/>
    <n v="0.11225554684902744"/>
    <n v="1917.346617363000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6.132682530659515"/>
    <n v="8.1928555177355172E-2"/>
    <n v="82.103693717554791"/>
    <n v="0.25148826592188539"/>
    <n v="459.59783972999975"/>
    <n v="0.19418410202638262"/>
    <n v="650.6027399840001"/>
    <n v="4156.2186694780003"/>
    <n v="5812.6310722440003"/>
    <n v="1.8178963392462459"/>
    <n v="0.35308679736320925"/>
    <n v="0.19289249427992461"/>
    <n v="87.679946630009994"/>
    <n v="0.27488534087522309"/>
    <n v="1.7560386938111003"/>
    <n v="2.4744174377914177"/>
    <n v="542.01050024300002"/>
    <n v="73.04526835435702"/>
    <n v="556.28005095051356"/>
    <n v="55.141482723999999"/>
    <n v="7.4312663707177711"/>
    <n v="108.59223974100007"/>
    <n v="14.634678275652957"/>
    <n v="3411.5877753970003"/>
    <n v="1.4414256364625997"/>
    <n v="-456.69300907000036"/>
    <n v="-3018.2498012629999"/>
    <n v="-5203.4052441210006"/>
    <n v="-61.547264099350471"/>
    <n v="-701.24865153513383"/>
    <n v="-2.7458162798648464"/>
    <n v="2.6273209124020265"/>
    <n v="1.1121699461205927"/>
    <n v="-0.19295678569786795"/>
    <n v="-2.2229291718695321"/>
    <n v="-191.00490025400035"/>
    <n v="-3286.0586267580002"/>
    <n v="-8.070123884884052E-2"/>
    <n v="-1.4093664850171954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65.531488542087814"/>
    <n v="278.28351233699999"/>
    <n v="37.503505611304277"/>
    <n v="382.35525202366512"/>
    <n v="0"/>
    <n v="0"/>
    <n v="102.87864366176113"/>
    <n v="207.97323894299996"/>
    <n v="278.28351233699999"/>
    <n v="2595.1915842649996"/>
    <n v="1.0964911142162397"/>
    <n v="26492.854667171996"/>
    <n v="32962.981516915999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8.056815597423252"/>
    <n v="8.7960903442558233E-2"/>
    <n v="1975.1637548869999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4.671921950082293"/>
    <n v="7.7348925677539482E-2"/>
    <n v="88.603506264790752"/>
    <n v="0.27035738148596533"/>
    <n v="391.25777835000065"/>
    <n v="0.16530982912009773"/>
    <n v="715.12154176800004"/>
    <n v="4871.3402112460008"/>
    <n v="6204.2678148039995"/>
    <n v="1.2106805127129898"/>
    <n v="0.43479723508884893"/>
    <n v="0.31310732575552569"/>
    <n v="96.374968567963123"/>
    <n v="0.30214509822222102"/>
    <n v="2.0581837920333212"/>
    <n v="2.6362686071806287"/>
    <n v="562.05339691500001"/>
    <n v="75.746394560119683"/>
    <n v="605.34406750491905"/>
    <n v="0"/>
    <n v="0"/>
    <n v="153.06814485300004"/>
    <n v="20.628574007843458"/>
    <n v="3310.3131260329997"/>
    <n v="1.3986362124384608"/>
    <n v="-532.05094651399941"/>
    <n v="-3550.3007477769993"/>
    <n v="-5546.8120776180003"/>
    <n v="-71.70304661788083"/>
    <n v="-747.52864850246624"/>
    <n v="1.8203951769544662"/>
    <n v="2.4781908867819533"/>
    <n v="1.4738554503666066"/>
    <n v="-0.22479617254468151"/>
    <n v="-2.3659112256946635"/>
    <n v="-323.86376341799939"/>
    <n v="-3571.6483227309996"/>
    <n v="-0.13683526910212326"/>
    <n v="-1.52960246009553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59.464515001347678"/>
    <n v="292.22698122000003"/>
    <n v="39.382628664995558"/>
    <n v="421.73788068866065"/>
    <n v="0"/>
    <n v="0"/>
    <n v="102.87864366176113"/>
    <n v="149.01161299300003"/>
    <n v="292.22698122000003"/>
    <n v="2642.3624796120002"/>
    <n v="1.1164212295538551"/>
    <n v="29135.217146783994"/>
    <n v="33090.832664319998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6.200040111722053"/>
    <n v="5.078873470457651E-2"/>
    <n v="1975.2023001980003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7.887873688984072"/>
    <n v="0.1814842333183162"/>
    <n v="69.29747021225846"/>
    <n v="0.20342327857676948"/>
    <n v="549.74713798399955"/>
    <n v="0.23227296802289274"/>
    <n v="981.99210945300013"/>
    <n v="5853.3323206990008"/>
    <n v="6740.7792684300002"/>
    <n v="1.204342874619345"/>
    <n v="0.52405820546000959"/>
    <n v="0.44745406737901972"/>
    <n v="132.34038293482658"/>
    <n v="0.41490024427257366"/>
    <n v="2.4730840363058952"/>
    <n v="2.8579658583663785"/>
    <n v="863.06049869000003"/>
    <n v="116.31229598797877"/>
    <n v="687.62078375677208"/>
    <n v="497.49693574100002"/>
    <n v="67.046297369477912"/>
    <n v="118.93161076300009"/>
    <n v="16.028086946847807"/>
    <n v="3624.3545890650003"/>
    <n v="1.5313214738264289"/>
    <n v="-552.45250910600055"/>
    <n v="-4102.7532568830002"/>
    <n v="-6226.5781799610004"/>
    <n v="-74.452509245842506"/>
    <n v="-839.1388614809573"/>
    <n v="-5.3393049796150667"/>
    <n v="3.5921969100746818"/>
    <n v="1.9248130580023961"/>
    <n v="-0.23341601095425743"/>
    <n v="-2.6545425797896094"/>
    <n v="-432.24497146900057"/>
    <n v="-4251.3758797629998"/>
    <n v="-0.18262727624968092"/>
    <n v="-1.819561840763696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94.936945438936945"/>
    <n v="419.92724514000003"/>
    <n v="56.592442944934099"/>
    <n v="478.33032363359473"/>
    <n v="0"/>
    <n v="0"/>
    <n v="102.87864366176113"/>
    <n v="284.52387740599994"/>
    <n v="419.92724514000003"/>
    <n v="4193.5291582640002"/>
    <n v="1.7718027012427522"/>
    <n v="33328.746305047993"/>
    <n v="33328.746305047993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4689377185251069"/>
    <n v="1.0875464275263601E-2"/>
    <n v="1961.564742171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4.95545050389481"/>
    <n v="-0.61120469990002901"/>
    <n v="40.965287995876139"/>
    <n v="0.12843024645436896"/>
    <n v="-1420.8682221700003"/>
    <n v="-0.60032923562476548"/>
    <n v="1101.3372796540002"/>
    <n v="6954.6696003530014"/>
    <n v="6954.6696003530014"/>
    <n v="0.24101759825741609"/>
    <n v="0.47093218378407076"/>
    <n v="0.47093218378407076"/>
    <n v="148.42420415271829"/>
    <n v="0.465324621202373"/>
    <n v="2.9384086575082682"/>
    <n v="2.9384086575082677"/>
    <n v="704.03673580700001"/>
    <n v="94.881099674806606"/>
    <n v="713.43393559674951"/>
    <n v="131.65953744399999"/>
    <n v="17.743394712271904"/>
    <n v="397.3005438470002"/>
    <n v="53.543104477911676"/>
    <n v="5294.8664379180009"/>
    <n v="2.2371273224451254"/>
    <n v="-2547.9457134830004"/>
    <n v="-6650.6989703660001"/>
    <n v="-6650.6989703660001"/>
    <n v="-343.37965465661313"/>
    <n v="-896.29645701813979"/>
    <n v="0.19969668205528657"/>
    <n v="1.2042302322180674"/>
    <n v="1.2042302322180674"/>
    <n v="-1.0765293211024021"/>
    <n v="-2.809978411053899"/>
    <n v="-2522.2055018240003"/>
    <n v="-4689.1342281950001"/>
    <n v="-1.0656538568271383"/>
    <n v="-1.9812001725642256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2.641840666019775"/>
    <n v="148.70394378200001"/>
    <n v="20.040422600738527"/>
    <n v="20.040422600738527"/>
    <n v="0"/>
    <n v="0"/>
    <n v="0"/>
    <n v="167.70704232799994"/>
    <n v="148.70394378200001"/>
    <n v="2401.9889045110003"/>
    <n v="1.0011844277288344"/>
    <n v="2401.9889045110003"/>
    <n v="33489.892748329999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8.241033378480367"/>
    <n v="5.6416759636026104E-2"/>
    <n v="1961.1984517430001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556770470742016"/>
    <n v="5.1207588989923988E-2"/>
    <n v="-10.118008385892544"/>
    <n v="-3.2420492009243754E-2"/>
    <n v="258.20666412199989"/>
    <n v="0.10762434862595009"/>
    <n v="192.15273772799995"/>
    <n v="192.15273772799995"/>
    <n v="7031.9390765700009"/>
    <n v="0.6725912478520768"/>
    <n v="0.6725912478520768"/>
    <n v="0.50612263730918405"/>
    <n v="25.895897378507311"/>
    <n v="8.0092097177235491E-2"/>
    <n v="8.0092097177235491E-2"/>
    <n v="2.9699615731534901"/>
    <n v="115.315059572"/>
    <n v="15.540694263227406"/>
    <n v="720.89134009123745"/>
    <n v="0"/>
    <n v="0"/>
    <n v="76.837678155999953"/>
    <n v="10.355203115279906"/>
    <n v="2594.1416422390002"/>
    <n v="1.0812765249060698"/>
    <n v="-69.298189481000037"/>
    <n v="-69.298189481000037"/>
    <n v="-7107.0167223950011"/>
    <n v="-9.3391269077652943"/>
    <n v="-957.79314875542434"/>
    <n v="-1.1790560379552013"/>
    <n v="-1.1790560379552013"/>
    <n v="1.3676623848188076"/>
    <n v="-2.8884508187311492E-2"/>
    <n v="-3.0023820651627338"/>
    <n v="66.053926393999973"/>
    <n v="-5145.8182706520001"/>
    <n v="2.7532251448714611E-2"/>
    <n v="-2.1745292792456081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65.88794893533867"/>
    <n v="362.57187251200003"/>
    <n v="48.86281670467104"/>
    <n v="68.903239305409571"/>
    <n v="0"/>
    <n v="0"/>
    <n v="0"/>
    <n v="126.32988617799998"/>
    <n v="362.57187251200003"/>
    <n v="2714.0074014949996"/>
    <n v="1.131238342531298"/>
    <n v="5115.9963060059999"/>
    <n v="33565.552037473994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2.829745444058105"/>
    <n v="0.13246593018355138"/>
    <n v="2076.6948115919995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587299662947173"/>
    <n v="3.8930615651901368E-2"/>
    <n v="-0.20298178350977913"/>
    <n v="-1.8677178068205597E-3"/>
    <n v="411.20555810300056"/>
    <n v="0.17139654583545275"/>
    <n v="329.84726874999996"/>
    <n v="522.00000647799993"/>
    <n v="7159.6163457170005"/>
    <n v="0.63153420090873547"/>
    <n v="0.64641109397171337"/>
    <n v="0.5117054375731096"/>
    <n v="44.452611620980555"/>
    <n v="0.13748521001957667"/>
    <n v="0.21757730719681218"/>
    <n v="3.0220281923184062"/>
    <n v="250.07881426700001"/>
    <n v="33.702435819384924"/>
    <n v="734.25984643850575"/>
    <n v="0"/>
    <n v="0"/>
    <n v="79.768454482999942"/>
    <n v="10.750175801595637"/>
    <n v="3043.8546702449994"/>
    <n v="1.2687235525508747"/>
    <n v="-236.44698779099934"/>
    <n v="-305.74517727199941"/>
    <n v="-7161.1225111470012"/>
    <n v="-31.865311958033388"/>
    <n v="-965.08483749049878"/>
    <n v="0.29672827115953759"/>
    <n v="-2.4937835735556662"/>
    <n v="1.9882977262136912"/>
    <n v="-9.8554594367675288E-2"/>
    <n v="-3.0238959101252263"/>
    <n v="81.3582893530006"/>
    <n v="-5084.427699554999"/>
    <n v="3.3911335815876076E-2"/>
    <n v="-2.1490544788175727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12.58228544675346"/>
    <n v="210.088211398"/>
    <n v="28.313011967062881"/>
    <n v="97.216251272472448"/>
    <n v="0"/>
    <n v="0"/>
    <n v="0"/>
    <n v="625.29486307399998"/>
    <n v="210.088211398"/>
    <n v="3219.5600083220002"/>
    <n v="1.3419601307969911"/>
    <n v="8335.5563143279996"/>
    <n v="33960.610935211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4.708516249022928"/>
    <n v="0.1382766843615427"/>
    <n v="2205.7638142259998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6.901003522411827"/>
    <n v="-0.2069146937467683"/>
    <n v="-19.011282322983185"/>
    <n v="-5.8007011234730566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6.49250575648483"/>
    <n v="0.45307918220756482"/>
    <n v="0.67065648940437694"/>
    <n v="3.2340911294189003"/>
    <n v="983.87595240826909"/>
    <n v="132.59426328242756"/>
    <n v="806.98563867419603"/>
    <n v="340.00959508026898"/>
    <n v="45.822160464713754"/>
    <n v="103.1277388059998"/>
    <n v="13.898242474057277"/>
    <n v="4306.5636995362693"/>
    <n v="1.7950393130045559"/>
    <n v="-1583.422517551269"/>
    <n v="-1889.1676948232684"/>
    <n v="-7817.2466969452689"/>
    <n v="-213.39350927889669"/>
    <n v="-1053.508894227281"/>
    <n v="0.7075653684806138"/>
    <n v="1.6143308763166817"/>
    <n v="1.7456502498273099"/>
    <n v="-0.65999387595433312"/>
    <n v="-3.2920981406536312"/>
    <n v="-1251.6763852802692"/>
    <n v="-5611.4828827192687"/>
    <n v="-0.5217171915927904"/>
    <n v="-2.3646128827084101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47.249936644564841"/>
    <n v="257.22049153900002"/>
    <n v="34.664900075334899"/>
    <n v="131.88115134780736"/>
    <n v="0"/>
    <n v="0"/>
    <n v="0"/>
    <n v="93.383488350999983"/>
    <n v="257.22049153900002"/>
    <n v="3402.4649257950005"/>
    <n v="1.4181975999980718"/>
    <n v="11738.021240123"/>
    <n v="34651.096647274004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2.704083376997929"/>
    <n v="7.0220298820762167E-2"/>
    <n v="2206.4855360699999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3.75128344370779"/>
    <n v="-0.72295739495844846"/>
    <n v="-309.84103943667287"/>
    <n v="-0.95991109006399522"/>
    <n v="-1566.0124339350004"/>
    <n v="-0.65273709613768627"/>
    <n v="625.24383709500023"/>
    <n v="2234.2475347872692"/>
    <n v="7897.8128846952686"/>
    <n v="0.54912819855726513"/>
    <n v="0.73049351670649365"/>
    <n v="0.64181886376165287"/>
    <n v="84.262396848467731"/>
    <n v="0.2606108596327496"/>
    <n v="0.93126734903712671"/>
    <n v="3.3241731825060259"/>
    <n v="552.34741683699997"/>
    <n v="74.438346249022928"/>
    <n v="838.72275176710468"/>
    <n v="0"/>
    <n v="0"/>
    <n v="72.896420258000262"/>
    <n v="9.824050599444794"/>
    <n v="4027.7087628900008"/>
    <n v="1.6788084596308217"/>
    <n v="-2359.7251105040009"/>
    <n v="-4248.8928053272693"/>
    <n v="-10196.895365523271"/>
    <n v="-318.01368029217554"/>
    <n v="-1374.2076177897188"/>
    <n v="-119.438940561697"/>
    <n v="5.0465554453300205"/>
    <n v="2.4883007082006543"/>
    <n v="-0.98356825459119823"/>
    <n v="-4.2840842725700208"/>
    <n v="-2191.2562710300008"/>
    <n v="-7990.4098294532687"/>
    <n v="-0.91334795577043604"/>
    <n v="-3.3572533383297478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47.111638155440559"/>
    <n v="252.35264162199999"/>
    <n v="34.0088732947899"/>
    <n v="165.89002464259727"/>
    <n v="0"/>
    <n v="0"/>
    <n v="0"/>
    <n v="97.22513581900003"/>
    <n v="252.35264162199999"/>
    <n v="2716.8508902850003"/>
    <n v="1.1324235506276485"/>
    <n v="14454.872130408001"/>
    <n v="34469.514025445002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2.38352939772513"/>
    <n v="6.9228873805316476E-2"/>
    <n v="2201.073135569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89.560627657745073"/>
    <n v="-0.27699748685178771"/>
    <n v="-423.85343054203406"/>
    <n v="-1.3135672838224055"/>
    <n v="-498.46750450899998"/>
    <n v="-0.20776861304647123"/>
    <n v="533.10587041300005"/>
    <n v="2767.3534052002692"/>
    <n v="7950.0314646632687"/>
    <n v="0.10858798102083012"/>
    <n v="0.56171930923007651"/>
    <n v="0.64658802065809384"/>
    <n v="71.845215818037246"/>
    <n v="0.22220639520272079"/>
    <n v="1.1534737442398473"/>
    <n v="3.3432004967848217"/>
    <n v="452.46399556900002"/>
    <n v="60.97733155022776"/>
    <n v="857.53379636913678"/>
    <n v="0"/>
    <n v="0"/>
    <n v="80.641874844000029"/>
    <n v="10.867884267809497"/>
    <n v="3249.9567606980004"/>
    <n v="1.3546299458303692"/>
    <n v="-1197.663639759"/>
    <n v="-5446.5564450862694"/>
    <n v="-11095.108689971272"/>
    <n v="-161.40584347578232"/>
    <n v="-1495.2573636790478"/>
    <n v="2.9995404196357076"/>
    <n v="4.4348892298900555"/>
    <n v="2.3138269542338512"/>
    <n v="-0.4992038820545085"/>
    <n v="-4.6567677806072263"/>
    <n v="-1031.5733749220001"/>
    <n v="-8894.0355544022696"/>
    <n v="-0.42997500824919199"/>
    <n v="-3.7331693467999401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4.264719286811676"/>
    <n v="227.63172115"/>
    <n v="30.677302653567288"/>
    <n v="196.56732729616456"/>
    <n v="0"/>
    <n v="0"/>
    <n v="0"/>
    <n v="175.02334890199998"/>
    <n v="227.63172115"/>
    <n v="2799.1066348439995"/>
    <n v="1.1667089590194395"/>
    <n v="17253.978765251999"/>
    <n v="34878.663280531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5831854935176954"/>
    <n v="1.1082251236795026E-2"/>
    <n v="2203.7091363020004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8.939170899975647"/>
    <n v="-8.9504482276531058E-2"/>
    <n v="-455.68027694347865"/>
    <n v="-1.4121249155939732"/>
    <n v="-188.14648291299929"/>
    <n v="-7.8422231039736043E-2"/>
    <n v="634.01283350099993"/>
    <n v="3401.3662387012691"/>
    <n v="8128.5150470992685"/>
    <n v="0.39181585379800743"/>
    <n v="0.5269739573187262"/>
    <n v="0.65477518890808306"/>
    <n v="85.444170440284623"/>
    <n v="0.26426590676140588"/>
    <n v="1.4177396510012532"/>
    <n v="3.4150013157712866"/>
    <n v="555.21449241599998"/>
    <n v="74.824734160265223"/>
    <n v="886.4985897306367"/>
    <n v="0"/>
    <n v="0"/>
    <n v="78.798341084999947"/>
    <n v="10.6194362800194"/>
    <n v="3433.1194683449994"/>
    <n v="1.4309748657808454"/>
    <n v="-848.74726941299923"/>
    <n v="-6295.3037144992686"/>
    <n v="-11509.753838075269"/>
    <n v="-114.38334134026027"/>
    <n v="-1551.137952895511"/>
    <n v="0.95517881104489843"/>
    <n v="3.3831566713311583"/>
    <n v="2.2841154102467387"/>
    <n v="-0.35377038903793695"/>
    <n v="-4.8271262313652601"/>
    <n v="-822.15931641399925"/>
    <n v="-9306.0447017732713"/>
    <n v="-0.34268813780114193"/>
    <n v="-3.9025654553818567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59.818261659389236"/>
    <n v="252.56435982599999"/>
    <n v="34.037405976388776"/>
    <n v="230.60473327255335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9394144861054"/>
    <n v="2551.0099940720002"/>
    <n v="1.0632986173453893"/>
    <n v="31180.119572717998"/>
    <n v="13.071575482079295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8.626545750788388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7.971186360744987"/>
    <n v="-0.11743914116927993"/>
    <n v="-548.8508582100214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6.359392055550813"/>
    <n v="0.298025037697974"/>
    <n v="1.7157646886992273"/>
    <n v="3.4938575391504663"/>
    <n v="588.80842519059797"/>
    <n v="79.352096330368184"/>
    <n v="914.93383558689345"/>
    <n v="302.42873998059798"/>
    <n v="40.757491709198945"/>
    <n v="126.19753574000015"/>
    <n v="17.00729572518263"/>
    <n v="3816.2919045865983"/>
    <n v="1.5906867926675801"/>
    <n v="-996.75975796459807"/>
    <n v="-7292.0634724638667"/>
    <n v="-12397.37211529987"/>
    <n v="-134.33057841629579"/>
    <n v="-1670.7598333333158"/>
    <n v="8.1327307565041771"/>
    <n v="3.7185900821048818"/>
    <n v="2.3801199592037832"/>
    <n v="-0.41546417886725395"/>
    <n v="-5.1964771812326198"/>
    <n v="-858.54706318459807"/>
    <n v="-10196.995051450869"/>
    <n v="-0.35785508772270297"/>
    <n v="-4.27411121470137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95.107996289048828"/>
    <n v="245.13974003199999"/>
    <n v="33.036810332875127"/>
    <n v="263.64154360542847"/>
    <n v="319.23356000000001"/>
    <n v="43.022231206706017"/>
    <n v="43.022231206706017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1.607231556022747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7.056472144686047"/>
    <n v="-0.11461006833155717"/>
    <n v="-551.29864622975106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4.000799373062719"/>
    <n v="0.19794480059464775"/>
    <n v="1.9137094892938751"/>
    <n v="3.3709647938662659"/>
    <n v="346.397340316"/>
    <n v="46.683019368211099"/>
    <n v="878.09797960039737"/>
    <n v="0"/>
    <n v="0"/>
    <n v="128.50139119199997"/>
    <n v="17.317780004851617"/>
    <n v="3646.0019112149994"/>
    <n v="1.519707410022846"/>
    <n v="-749.86516611599939"/>
    <n v="-8041.9286385798659"/>
    <n v="-12131.070816752868"/>
    <n v="-101.05727151774876"/>
    <n v="-1634.8711378066453"/>
    <n v="-0.26206463980812178"/>
    <n v="2.1394691943156219"/>
    <n v="1.7047375336603805"/>
    <n v="-0.31255486892620488"/>
    <n v="-5.079692842285632"/>
    <n v="-515.33318652399942"/>
    <n v="-9992.4525185728671"/>
    <n v="-0.21479847824057435"/>
    <n v="-4.1847559131400303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58.359850601601039"/>
    <n v="251.01697123599999"/>
    <n v="33.828868660683"/>
    <n v="297.47041226611145"/>
    <n v="0"/>
    <n v="0"/>
    <n v="43.022231206706017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0.743177424058651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6.181470616560205"/>
    <n v="-0.20468928720551766"/>
    <n v="-643.61279937697077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2.555192515835174"/>
    <n v="0.25533073462638134"/>
    <n v="2.1690402239202564"/>
    <n v="3.3514101876174238"/>
    <n v="460.54615713800001"/>
    <n v="62.066542295086386"/>
    <n v="867.11925354112657"/>
    <n v="119.72831553100001"/>
    <n v="16.135456663027952"/>
    <n v="152.02988236800013"/>
    <n v="20.488650220748784"/>
    <n v="4310.2893685649997"/>
    <n v="1.7965922268450119"/>
    <n v="-1103.6557877750001"/>
    <n v="-9145.5844263548661"/>
    <n v="-12778.033595457868"/>
    <n v="-148.73666313239536"/>
    <n v="-1722.06053683969"/>
    <n v="1.4166250979459059"/>
    <n v="2.0300952633303764"/>
    <n v="1.455706022492667"/>
    <n v="-0.460020021831899"/>
    <n v="-5.3467560784196628"/>
    <n v="-652.92926265300014"/>
    <n v="-10454.376880971868"/>
    <n v="-0.27215055363036128"/>
    <n v="-4.3762052279215515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2.772154551359797"/>
    <n v="270.680867234"/>
    <n v="36.478917985229508"/>
    <n v="333.94933025134094"/>
    <n v="0"/>
    <n v="0"/>
    <n v="43.022231206706017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6.607810182474871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3.01624195035177"/>
    <n v="-0.13304273569397498"/>
    <n v="-711.300963277405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88.470760497021629"/>
    <n v="0.27362669242550974"/>
    <n v="2.4426669163457664"/>
    <n v="3.3228917818207124"/>
    <n v="498.73722025299998"/>
    <n v="67.213447110994309"/>
    <n v="858.58630609200122"/>
    <n v="0"/>
    <n v="0"/>
    <n v="157.73351678699993"/>
    <n v="21.257313386027324"/>
    <n v="3621.2492300160002"/>
    <n v="1.509390127160118"/>
    <n v="-975.6598555600001"/>
    <n v="-10121.244281914865"/>
    <n v="-13221.642504503865"/>
    <n v="-131.48700244737338"/>
    <n v="-1781.8444926691827"/>
    <n v="0.83377148739707829"/>
    <n v="1.8508132130080037"/>
    <n v="1.3836470966547889"/>
    <n v="-0.4066694281194847"/>
    <n v="-5.5286293339944654"/>
    <n v="-629.82058244400014"/>
    <n v="-10760.333699997867"/>
    <n v="-0.26251851464501624"/>
    <n v="-4.5018884734644447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59.599555384221468"/>
    <n v="271.35733059199998"/>
    <n v="36.570083096412496"/>
    <n v="370.51941334775341"/>
    <n v="0"/>
    <n v="0"/>
    <n v="43.022231206706017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5.199160312120966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4745463505025675"/>
    <n v="2.0024793422040423E-2"/>
    <n v="-762.714290615886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3.237240221961656"/>
    <n v="0.2265117163199078"/>
    <n v="2.6691786326656737"/>
    <n v="3.1345032538680471"/>
    <n v="369.13201047500002"/>
    <n v="49.746908503140084"/>
    <n v="792.02091860716246"/>
    <n v="0"/>
    <n v="0"/>
    <n v="174.30295941999987"/>
    <n v="23.490331718821576"/>
    <n v="3560.9077597220003"/>
    <n v="1.4842389117272916"/>
    <n v="-495.39254106500073"/>
    <n v="-10616.636822979866"/>
    <n v="-13164.582536462867"/>
    <n v="-66.762693871459092"/>
    <n v="-1774.1546772947993"/>
    <n v="-0.10328483824489532"/>
    <n v="1.5876859168093582"/>
    <n v="1.1142563629619957"/>
    <n v="-0.20648692289786738"/>
    <n v="-5.5017002459380766"/>
    <n v="-308.40973171700074"/>
    <n v="-10636.498460245866"/>
    <n v="-0.12854972817534707"/>
    <n v="-4.4478109253901108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85.560854933964052"/>
    <n v="266.62279911799999"/>
    <n v="35.93202327673108"/>
    <n v="406.45143662448447"/>
    <n v="0"/>
    <n v="0"/>
    <n v="43.022231206706017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7.015030657529448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3.04812476698771"/>
    <n v="-0.75171112022318742"/>
    <n v="-810.80696487897922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11.19543060119679"/>
    <n v="0.96248043867786492"/>
    <n v="3.631659071343539"/>
    <n v="3.631659071343539"/>
    <n v="1821.293563894"/>
    <n v="245.45073770167923"/>
    <n v="942.59055663403512"/>
    <n v="52.743410787999998"/>
    <n v="7.108084793940864"/>
    <n v="487.83877025300012"/>
    <n v="65.74469289951756"/>
    <n v="7613.0169691910014"/>
    <n v="3.1732178376323938"/>
    <n v="-4112.5980295430018"/>
    <n v="-14729.234852522868"/>
    <n v="-14729.234852522868"/>
    <n v="-554.24355536818439"/>
    <n v="-1985.0185780063703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64"/>
    <n v="6774.1627348484899"/>
    <n v="3031.1812216020003"/>
    <n v="1.120030145596101"/>
    <n v="3031.1812216020003"/>
    <n v="33000.20506357"/>
    <n v="0.2005422428431769"/>
    <n v="0.2005422428431769"/>
    <n v="-1.2407970466486895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07.29388943141694"/>
    <n v="256.20052510199997"/>
    <n v="34.527441996442143"/>
    <n v="34.527441996442143"/>
    <n v="0"/>
    <n v="0"/>
    <n v="0"/>
    <n v="539.94159325700002"/>
    <n v="256.20052510199997"/>
    <n v="2182.2112937480001"/>
    <n v="0.80633332498882493"/>
    <n v="2182.2112937480001"/>
    <n v="38290.439524758003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6.842389827767445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4.41334840759011"/>
    <n v="0.31369682060727627"/>
    <n v="-712.9503869421311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47.330334268887633"/>
    <n v="0.12976960804902637"/>
    <n v="0.12976960804902637"/>
    <n v="3.6813365822153297"/>
    <n v="335.111331785"/>
    <n v="45.162034956604941"/>
    <n v="972.21189732741277"/>
    <n v="294.43490704300001"/>
    <n v="39.680184771704269"/>
    <n v="16.089214556999991"/>
    <n v="2.1682993122826866"/>
    <n v="2533.4118400900002"/>
    <n v="0.9361029330378513"/>
    <n v="497.76938151200017"/>
    <n v="497.76938151200017"/>
    <n v="-14162.167281529868"/>
    <n v="67.083014138702481"/>
    <n v="-1908.5964369599023"/>
    <n v="-8.1830070199521892"/>
    <n v="-8.1830070199521892"/>
    <n v="0.99270211886561377"/>
    <n v="0.18392721255824993"/>
    <n v="-5.9265507629911642"/>
    <n v="622.74328251200018"/>
    <n v="-11618.14870136187"/>
    <n v="0.23010542702302719"/>
    <n v="-4.872079022184578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64"/>
    <n v="6774.1627348484899"/>
    <n v="2856.3704587440006"/>
    <n v="1.0554370678941574"/>
    <n v="5887.5516803460014"/>
    <n v="33049.167839860005"/>
    <n v="0.10413998348033982"/>
    <n v="1.744056504369218E-2"/>
    <n v="-1.5340165906901126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57.254396296730548"/>
    <n v="273.29296725400002"/>
    <n v="36.830943539796777"/>
    <n v="71.358385536238927"/>
    <n v="0"/>
    <n v="0"/>
    <n v="0"/>
    <n v="151.54610414699999"/>
    <n v="273.29296725400002"/>
    <n v="2844.2331500340001"/>
    <n v="1.0509522975529035"/>
    <n v="5026.4444437820002"/>
    <n v="38420.665273297003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29.98681907792243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357118015687617"/>
    <n v="4.4847703412539989E-3"/>
    <n v="-723.90197480350957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4.618765443923344"/>
    <n v="9.4917217302481857E-2"/>
    <n v="0.22468682535150822"/>
    <n v="3.6387685894982349"/>
    <n v="213.677555399"/>
    <n v="28.796738012317729"/>
    <n v="967.30619952034544"/>
    <n v="0"/>
    <n v="0"/>
    <n v="43.200607947999998"/>
    <n v="5.8220274316056164"/>
    <n v="3101.1113133809999"/>
    <n v="1.1458695148553852"/>
    <n v="-244.74085463699947"/>
    <n v="253.02852687500069"/>
    <n v="-14170.461148375867"/>
    <n v="-32.983053642354584"/>
    <n v="-1909.7141786442237"/>
    <n v="3.5077067056279221E-2"/>
    <n v="-1.8275797810864551"/>
    <n v="0.97880445786510872"/>
    <n v="-9.0432446961227861E-2"/>
    <n v="-5.918428615584717"/>
    <n v="-22.232659714999471"/>
    <n v="-11721.739650429869"/>
    <n v="-8.2150314603819524E-3"/>
    <n v="-4.914205389460836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64"/>
    <n v="6774.1627348484899"/>
    <n v="2735.6458230509998"/>
    <n v="1.0108289691342931"/>
    <n v="8623.1975033970011"/>
    <n v="33061.672480926005"/>
    <n v="7.0487589411111218E-2"/>
    <n v="4.5919914651229021E-3"/>
    <n v="-2.2409259871497444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1.068479657286872"/>
    <n v="238.64683052000001"/>
    <n v="32.161778728336166"/>
    <n v="103.5201642645751"/>
    <n v="0"/>
    <n v="0"/>
    <n v="0"/>
    <n v="140.29150223299999"/>
    <n v="238.64683052000001"/>
    <n v="3284.9281849909994"/>
    <n v="1.2137903755433379"/>
    <n v="8311.3726287729987"/>
    <n v="38486.033449965995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4.861955711032053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4.025277208161455"/>
    <n v="-0.20296140640904467"/>
    <n v="-731.02624848925927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74.03664372793186"/>
    <n v="0.20299257096425588"/>
    <n v="0.42767939631576407"/>
    <n v="3.388681978254926"/>
    <n v="466.21537342400001"/>
    <n v="62.830567022991296"/>
    <n v="897.54250326090914"/>
    <n v="102.23197983199999"/>
    <n v="13.777523494245438"/>
    <n v="83.151330365999968"/>
    <n v="11.206076704940564"/>
    <n v="3834.2948887809994"/>
    <n v="1.4167829465075938"/>
    <n v="-1098.6490657299996"/>
    <n v="-845.62053885499893"/>
    <n v="-13685.687696554598"/>
    <n v="-148.06192093609332"/>
    <n v="-1844.3825903014204"/>
    <n v="-0.30615546163317275"/>
    <n v="-0.5523846076914275"/>
    <n v="0.75070433710407647"/>
    <n v="-0.40595397737330058"/>
    <n v="-5.6643887170036837"/>
    <n v="-617.36038196299955"/>
    <n v="-11087.423647112599"/>
    <n v="-0.22811642984837455"/>
    <n v="-4.6206046277164194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64"/>
    <n v="6774.1627348484899"/>
    <n v="3134.8791800020003"/>
    <n v="1.1583468383154456"/>
    <n v="11758.076683399002"/>
    <n v="34528.568008542003"/>
    <n v="0.20925866902411494"/>
    <n v="0.87944238872944047"/>
    <n v="6.7277228270795852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56.305252366243494"/>
    <n v="249.04866596299999"/>
    <n v="33.563605558205978"/>
    <n v="137.08376982278108"/>
    <n v="0"/>
    <n v="0"/>
    <n v="0"/>
    <n v="168.74756764499998"/>
    <n v="249.04866596299999"/>
    <n v="3043.6278991240001"/>
    <n v="1.1246292285997184"/>
    <n v="11355.000527896998"/>
    <n v="38127.196423295005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2.923276442683488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297684816851328"/>
    <n v="3.3717609715727154E-2"/>
    <n v="-484.97728022870018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77.102493922535785"/>
    <n v="0.21139847352624791"/>
    <n v="0.63907786984201187"/>
    <n v="3.3394695921484243"/>
    <n v="440.60879418899998"/>
    <n v="59.379638579687878"/>
    <n v="882.48379559157411"/>
    <n v="0"/>
    <n v="0"/>
    <n v="131.50713121500002"/>
    <n v="17.722855342847904"/>
    <n v="3615.743824528"/>
    <n v="1.3360277021259663"/>
    <n v="-480.86464452599978"/>
    <n v="-1326.4851833809987"/>
    <n v="-11806.827230576599"/>
    <n v="-64.804809105684456"/>
    <n v="-1591.1737191149291"/>
    <n v="-0.79622005869010115"/>
    <n v="-0.68780450716058328"/>
    <n v="0.1578845136036866"/>
    <n v="-0.17768086381052078"/>
    <n v="-4.8585013262230063"/>
    <n v="-162.36534866599976"/>
    <n v="-9058.5327247485984"/>
    <n v="-5.9994461502381011E-2"/>
    <n v="-3.7672511334483652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64"/>
    <n v="6774.1627348484899"/>
    <n v="3252.6626903280007"/>
    <n v="1.2018681828259954"/>
    <n v="15010.739373727003"/>
    <n v="35728.937577930999"/>
    <n v="0.27472496537872715"/>
    <n v="0.58489187394429631"/>
    <n v="0.14060909716897885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0.731477503032266"/>
    <n v="233.48550938899999"/>
    <n v="31.466201637287405"/>
    <n v="168.54997146006849"/>
    <n v="0"/>
    <n v="0"/>
    <n v="0"/>
    <n v="142.95219997900003"/>
    <n v="233.48550938899999"/>
    <n v="2955.7337588039995"/>
    <n v="1.0921520919382468"/>
    <n v="14310.734286700997"/>
    <n v="38366.07929181400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7.276289073340344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40.016297609768088"/>
    <n v="0.10971609088774859"/>
    <n v="-355.40035496118696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0.281607401148229"/>
    <n v="0.16527921650776339"/>
    <n v="0.80435708634977543"/>
    <n v="3.2825424134534669"/>
    <n v="311.71584577800002"/>
    <n v="42.009089482493735"/>
    <n v="863.51555352384014"/>
    <n v="0"/>
    <n v="0"/>
    <n v="135.58573746000002"/>
    <n v="18.27251791865449"/>
    <n v="3403.0353420419997"/>
    <n v="1.2574313084460103"/>
    <n v="-150.37265171399883"/>
    <n v="-1476.8578350949974"/>
    <n v="-10759.536242531598"/>
    <n v="-20.26530979138013"/>
    <n v="-1450.0331854305271"/>
    <n v="-0.87444500549064208"/>
    <n v="-0.72884558344614658"/>
    <n v="-3.024507977492763E-2"/>
    <n v="-5.5563125620014822E-2"/>
    <n v="-4.4148605697885133"/>
    <n v="52.022868468001178"/>
    <n v="-7974.9364813585962"/>
    <n v="1.9222598942384438E-2"/>
    <n v="-3.318053526256788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64"/>
    <n v="6774.1627348484899"/>
    <n v="2887.502883445"/>
    <n v="1.0669405880143406"/>
    <n v="17898.242257172002"/>
    <n v="36032.068262444001"/>
    <n v="0.24639211659624216"/>
    <n v="0.11729374145034899"/>
    <n v="0.14396871637529451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69.068372980647425"/>
    <n v="209.029959338"/>
    <n v="28.170394239777902"/>
    <n v="196.72036569984638"/>
    <n v="0"/>
    <n v="0"/>
    <n v="0"/>
    <n v="303.47118185299996"/>
    <n v="209.029959338"/>
    <n v="2728.4649748649999"/>
    <n v="1.0081756251567204"/>
    <n v="17039.199261565998"/>
    <n v="38295.437631835004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6.6600805998490609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433102689954453"/>
    <n v="5.8764962857620028E-2"/>
    <n v="-305.02808137125692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1.220391022344373"/>
    <n v="0.22268886267905927"/>
    <n v="1.0270459490288348"/>
    <n v="3.24096536937112"/>
    <n v="468.96272678699995"/>
    <n v="63.200820299587612"/>
    <n v="851.89163966316266"/>
    <n v="122.37152774"/>
    <n v="16.49167512196437"/>
    <n v="133.70881867699984"/>
    <n v="18.019570722756775"/>
    <n v="3331.1365203289997"/>
    <n v="1.23086448783578"/>
    <n v="-443.63363688399977"/>
    <n v="-1920.4914719789972"/>
    <n v="-10354.422610002597"/>
    <n v="-59.787288332389927"/>
    <n v="-1395.4371324226565"/>
    <n v="-0.47730773002566418"/>
    <n v="-0.69493267377144263"/>
    <n v="-0.1003784480820723"/>
    <n v="-0.16392389982143926"/>
    <n v="-4.2250140805720156"/>
    <n v="-394.2145068169998"/>
    <n v="-7546.9916717615979"/>
    <n v="-0.14566338967783216"/>
    <n v="-3.1210287781334785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64"/>
    <n v="6774.1627348484899"/>
    <n v="3169.6429617189997"/>
    <n v="1.1711921552567346"/>
    <n v="21067.885218891002"/>
    <n v="36382.179077541005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1.130334773186718"/>
    <n v="224.16403720299999"/>
    <n v="30.209972400070079"/>
    <n v="226.93033809991647"/>
    <n v="0"/>
    <n v="0"/>
    <n v="0"/>
    <n v="229.43527288100009"/>
    <n v="224.16403720299999"/>
    <n v="3084.2487281949998"/>
    <n v="1.1396387413185194"/>
    <n v="20123.447989761"/>
    <n v="38278.400416374003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19.411860434085334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508346611142542"/>
    <n v="3.1553413938215313E-2"/>
    <n v="-255.54854839936934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0.337817518665261"/>
    <n v="0.24768688733110816"/>
    <n v="1.2747328363599428"/>
    <n v="3.1906272190042539"/>
    <n v="514.27708160299994"/>
    <n v="69.307711598474427"/>
    <n v="841.84725493126871"/>
    <n v="153.42057214299999"/>
    <n v="20.676069666990109"/>
    <n v="156.04759194899998"/>
    <n v="21.030105920190827"/>
    <n v="3754.5734017469995"/>
    <n v="1.3873256286496276"/>
    <n v="-584.93044002800002"/>
    <n v="-2505.4219120069974"/>
    <n v="-9942.5932920659998"/>
    <n v="-78.829470907522719"/>
    <n v="-1339.9360249138836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774.1627348484899"/>
    <n v="2648.102358742"/>
    <n v="0.97848140826355934"/>
    <n v="23715.987577633001"/>
    <n v="36134.144691183996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3.768345399989222"/>
    <n v="200.60034842300001"/>
    <n v="27.03435869963074"/>
    <n v="253.9646967995472"/>
    <n v="0"/>
    <n v="0"/>
    <n v="0"/>
    <n v="198.371528114"/>
    <n v="200.60034842300001"/>
    <n v="3025.9295728259999"/>
    <n v="1.1180896463276033"/>
    <n v="23149.377562587"/>
    <n v="38133.226809492997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5.48172885973424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0.918737242122845"/>
    <n v="-0.13960823806404399"/>
    <n v="-269.41081349680621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69.293672690763046"/>
    <n v="0.18998836336697567"/>
    <n v="1.4647211997269185"/>
    <n v="3.182670781776582"/>
    <n v="381.98093637699998"/>
    <n v="51.478523001671114"/>
    <n v="846.64275856472875"/>
    <n v="0"/>
    <n v="0"/>
    <n v="132.19197372299999"/>
    <n v="17.815149689091939"/>
    <n v="3540.102482926"/>
    <n v="1.308078009694579"/>
    <n v="-892.0001241839999"/>
    <n v="-3397.4220361909975"/>
    <n v="-10084.728250134001"/>
    <n v="-120.2124099328859"/>
    <n v="-1359.0911633290207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774.1627348484899"/>
    <n v="3315.3288757459995"/>
    <n v="1.2250235178740856"/>
    <n v="27031.316453379"/>
    <n v="36242.839986139996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66.394906698876042"/>
    <n v="192.795529673"/>
    <n v="25.982524685722758"/>
    <n v="279.94722148526995"/>
    <n v="108.654045123"/>
    <n v="14.643007617449666"/>
    <n v="14.643007617449666"/>
    <n v="191.21391189100001"/>
    <n v="301.44957479599998"/>
    <n v="3377.1678384780002"/>
    <n v="1.2478731917697392"/>
    <n v="26526.545401064999"/>
    <n v="37812.681318912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0.377948098164467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3338673798550875"/>
    <n v="-2.2849673895653608E-2"/>
    <n v="-211.56321026010104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05.50611576480418"/>
    <n v="0.28927510234327408"/>
    <n v="1.7539963020701925"/>
    <n v="3.2166151494934749"/>
    <n v="616.521535503"/>
    <n v="83.086916188647209"/>
    <n v="867.66313245828951"/>
    <n v="121.580378049"/>
    <n v="16.385054048273634"/>
    <n v="166.35494469499997"/>
    <n v="22.419199576156974"/>
    <n v="4160.0443186760003"/>
    <n v="1.5371482941130132"/>
    <n v="-844.71544293000068"/>
    <n v="-4242.1374791209983"/>
    <n v="-9825.7879052890003"/>
    <n v="-113.83998314465927"/>
    <n v="-1324.1944833412847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774.1627348484899"/>
    <n v="2947.8375198389999"/>
    <n v="1.0892344090182675"/>
    <n v="29979.153973217999"/>
    <n v="36545.088131522993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58.360236681625842"/>
    <n v="201.08817072599999"/>
    <n v="27.100101173283736"/>
    <n v="307.0473226585537"/>
    <n v="38.360807479999998"/>
    <n v="5.1697807983612298"/>
    <n v="19.812788415810896"/>
    <n v="193.59565001900006"/>
    <n v="239.44897820599999"/>
    <n v="3186.2787068130001"/>
    <n v="1.1773391107297189"/>
    <n v="29712.824107877997"/>
    <n v="38034.181532748997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6.064387368669308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2.134064711732861"/>
    <n v="-8.8104701711451239E-2"/>
    <n v="-200.68103302148211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07.55066029635317"/>
    <n v="0.29488080419592932"/>
    <n v="2.0488771062661217"/>
    <n v="3.2378692612638948"/>
    <n v="637.54195813299998"/>
    <n v="85.919780886364251"/>
    <n v="886.36946623365952"/>
    <n v="137.26188221699999"/>
    <n v="18.498407349801894"/>
    <n v="160.50545139799988"/>
    <n v="21.630879409988935"/>
    <n v="3984.3261163440002"/>
    <n v="1.4722199149256481"/>
    <n v="-1036.488596505"/>
    <n v="-5278.6260756259981"/>
    <n v="-9886.6166462340007"/>
    <n v="-139.68472500808605"/>
    <n v="-1332.3922059019974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774.1627348484899"/>
    <n v="3559.3927853899995"/>
    <n v="1.3152058317209794"/>
    <n v="33538.546758607998"/>
    <n v="37038.965698256005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58.239560093798019"/>
    <n v="229.413789409"/>
    <n v="30.917467104525485"/>
    <n v="337.96478976307918"/>
    <n v="32.254374538"/>
    <n v="4.3468335810355514"/>
    <n v="24.159621996846447"/>
    <n v="170.48101986100002"/>
    <n v="261.66816394699998"/>
    <n v="3421.9412412829997"/>
    <n v="1.2644170923802125"/>
    <n v="33134.765349160996"/>
    <n v="38438.649984204996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2.335983167030541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523967562464595"/>
    <n v="5.0788739340767074E-2"/>
    <n v="-188.63161180952008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65.27791590792701"/>
    <n v="0.17897802101933225"/>
    <n v="2.2278551272854541"/>
    <n v="3.1903355659633195"/>
    <n v="312.09690115000001"/>
    <n v="42.060443269723187"/>
    <n v="878.6830010002426"/>
    <n v="0"/>
    <n v="0"/>
    <n v="172.27829046999994"/>
    <n v="23.217472638203816"/>
    <n v="3906.3164329029996"/>
    <n v="1.4433951133995446"/>
    <n v="-346.92364751300016"/>
    <n v="-5625.5497231389982"/>
    <n v="-9738.1477526819999"/>
    <n v="-46.753948345462412"/>
    <n v="-1312.3834603760006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774.1627348484899"/>
    <n v="3563.3916745649999"/>
    <n v="1.3166834327278012"/>
    <n v="37101.938433172996"/>
    <n v="37101.93843317299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30.16665944327644"/>
    <n v="253.465897961"/>
    <n v="34.158903797876071"/>
    <n v="372.12369356095525"/>
    <n v="134.47109585199999"/>
    <n v="18.122300726665049"/>
    <n v="42.281922723511499"/>
    <n v="577.92565258799993"/>
    <n v="387.93699381299996"/>
    <n v="5916.542261603"/>
    <n v="2.1861793163215872"/>
    <n v="39051.307610763994"/>
    <n v="39051.307610763994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0231199390852002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17.12764979892728"/>
    <n v="-0.86949588359378582"/>
    <n v="-262.71113684145968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49.03234937414086"/>
    <n v="0.68279319952011774"/>
    <n v="2.9106483268055721"/>
    <n v="2.9106483268055721"/>
    <n v="1363.3710899869998"/>
    <n v="183.73778199873317"/>
    <n v="816.97004529729656"/>
    <n v="122.45001160699999"/>
    <n v="16.502252177434571"/>
    <n v="484.4987488390002"/>
    <n v="65.294567375407695"/>
    <n v="7764.412100429"/>
    <n v="2.8689725158417048"/>
    <n v="-4201.0204258640006"/>
    <n v="-9826.5701490029987"/>
    <n v="-9826.5701490029987"/>
    <n v="-566.15999917306829"/>
    <n v="-1324.2999041808846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2.7523777669203"/>
    <n v="2954.8262798930004"/>
    <n v="1.0086563126936559"/>
    <n v="2954.8262798930004"/>
    <n v="37025.583491464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4.891552297107907"/>
    <n v="238.444121129"/>
    <n v="32.134460139753649"/>
    <n v="32.134460139753649"/>
    <n v="0"/>
    <n v="0"/>
    <n v="0"/>
    <n v="168.86217522600003"/>
    <n v="238.444121129"/>
    <n v="2467.4700198060004"/>
    <n v="0.84229290527014911"/>
    <n v="2467.4700198060004"/>
    <n v="39336.56633682199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19.925530702272173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5.679666327996557"/>
    <n v="0.16636340742350667"/>
    <n v="-311.44481892105318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0.27048263793429"/>
    <n v="5.1344148810456444E-2"/>
    <n v="5.1344148810456444E-2"/>
    <n v="2.8322228675670016"/>
    <n v="124.16863266"/>
    <n v="16.73386602247918"/>
    <n v="788.5418763631709"/>
    <n v="0"/>
    <n v="0"/>
    <n v="26.242402610000013"/>
    <n v="3.5366166154551109"/>
    <n v="2617.8810550760004"/>
    <n v="0.89363705408060568"/>
    <n v="336.945224817"/>
    <n v="336.945224817"/>
    <n v="-9987.3943056979988"/>
    <n v="45.409183690062264"/>
    <n v="-1345.9737346295249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82.7523777669203"/>
    <n v="3019.0414647440002"/>
    <n v="1.0305767389506935"/>
    <n v="5973.8677446370002"/>
    <n v="37188.25449746399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48.489348578744512"/>
    <n v="209.27574706799999"/>
    <n v="28.203518377941297"/>
    <n v="60.33797851769495"/>
    <n v="30.900995959999999"/>
    <n v="4.1644424624673189"/>
    <n v="4.1644424624673189"/>
    <n v="119.62392129600003"/>
    <n v="240.17674302799998"/>
    <n v="2908.4524072839999"/>
    <n v="0.99282617754513081"/>
    <n v="5375.9224270900004"/>
    <n v="39400.785594071996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4.482155102962189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4.903783922266284"/>
    <n v="3.7750561405562565E-2"/>
    <n v="-298.17674680035566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94.920303123905001"/>
    <n v="0.24042852140120863"/>
    <n v="0.29177267021166503"/>
    <n v="2.9777341716657286"/>
    <n v="663.25689123699999"/>
    <n v="89.385311883372424"/>
    <n v="849.13045023422558"/>
    <n v="137.67080992699999"/>
    <n v="18.553517415568312"/>
    <n v="41.07074200299985"/>
    <n v="5.5349912405325794"/>
    <n v="3612.7800405239996"/>
    <n v="1.2332546989463393"/>
    <n v="-593.73857577999956"/>
    <n v="-256.79335096299957"/>
    <n v="-10336.392026840998"/>
    <n v="-80.016519201638715"/>
    <n v="-1393.007200188808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82.7523777669203"/>
    <n v="3265.4024512279998"/>
    <n v="1.114674259644032"/>
    <n v="9239.2701958649996"/>
    <n v="37718.011125641002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4.698169769278451"/>
    <n v="188.70709296199999"/>
    <n v="25.431537284978841"/>
    <n v="85.769515802673794"/>
    <n v="198.43704666799999"/>
    <n v="26.742816456160213"/>
    <n v="30.907258918627534"/>
    <n v="167.131219692"/>
    <n v="387.14413962999998"/>
    <n v="3906.5423582769995"/>
    <n v="1.3335330869684645"/>
    <n v="9282.4647853669994"/>
    <n v="40022.399767358002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5.030070146222471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86.404666592409868"/>
    <n v="-0.21885882732443246"/>
    <n v="-310.5561361846041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05.48365919638282"/>
    <n v="0.26718498970098908"/>
    <n v="0.55895765991265411"/>
    <n v="3.0419265904024613"/>
    <n v="666.28725067300002"/>
    <n v="89.793705112126361"/>
    <n v="876.09358832336056"/>
    <n v="294.49399879043688"/>
    <n v="39.688148404414555"/>
    <n v="116.42259729599971"/>
    <n v="15.689954084256449"/>
    <n v="4689.2522062459993"/>
    <n v="1.6007180766694538"/>
    <n v="-1423.8497550179995"/>
    <n v="-1680.6431059809991"/>
    <n v="-10661.592716129"/>
    <n v="-191.88832578879271"/>
    <n v="-1436.8336050415082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982.7523777669203"/>
    <n v="3956.124359425"/>
    <n v="1.3504583454157144"/>
    <n v="13195.39455529"/>
    <n v="38539.256305063995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66.456642682542252"/>
    <n v="184.82243183899999"/>
    <n v="24.908012161262501"/>
    <n v="110.6775279639363"/>
    <n v="50.474643804000003"/>
    <n v="6.8023292908546944"/>
    <n v="37.709588209482227"/>
    <n v="257.82450439000002"/>
    <n v="235.297075643"/>
    <n v="3197.4985246199999"/>
    <n v="1.091494648478422"/>
    <n v="12479.963309986999"/>
    <n v="40176.270392854007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47.405824269696232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02.23792280598907"/>
    <n v="0.25896369693729232"/>
    <n v="-220.61589819546634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85.650707842780506"/>
    <n v="0.21694908640067806"/>
    <n v="0.77590674631333212"/>
    <n v="3.047477203276892"/>
    <n v="432.79808181499999"/>
    <n v="58.327010298239941"/>
    <n v="875.04096004191251"/>
    <n v="0"/>
    <n v="0"/>
    <n v="202.7473005199999"/>
    <n v="27.323697544540565"/>
    <n v="3833.0439069549998"/>
    <n v="1.3084437348791"/>
    <n v="123.08045247000018"/>
    <n v="-1557.5626535109989"/>
    <n v="-10057.647619133"/>
    <n v="16.587214963208563"/>
    <n v="-1355.4415809726154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982.7523777669203"/>
    <n v="4099.3208053459994"/>
    <n v="1.3993397297855399"/>
    <n v="17294.715360636001"/>
    <n v="39385.91442008199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67.639495718713775"/>
    <n v="223.07848680199999"/>
    <n v="30.06367575024932"/>
    <n v="140.74120371418562"/>
    <n v="68.847601066999999"/>
    <n v="9.2784023431982963"/>
    <n v="46.987990552680522"/>
    <n v="209.97249826300001"/>
    <n v="291.92608786899996"/>
    <n v="3056.744350121"/>
    <n v="1.043446955247691"/>
    <n v="15536.707660107999"/>
    <n v="40277.280984171004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29.037998203821999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40.50516902846275"/>
    <n v="0.35589277453784884"/>
    <n v="-120.12702677677177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0.128578461496993"/>
    <n v="0.15230277124782468"/>
    <n v="0.92820951756115677"/>
    <n v="3.0345007580169532"/>
    <n v="299.38400406599999"/>
    <n v="40.347161001859789"/>
    <n v="873.37903156127868"/>
    <n v="0"/>
    <n v="0"/>
    <n v="146.78207383399996"/>
    <n v="19.781417459637201"/>
    <n v="3502.9104280209999"/>
    <n v="1.1957497264955157"/>
    <n v="596.41037732499944"/>
    <n v="-961.15227618599943"/>
    <n v="-9310.8645900940028"/>
    <n v="80.376590566965774"/>
    <n v="-1254.7996806142692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982.7523777669203"/>
    <n v="3002.8473109559995"/>
    <n v="1.0250487200758951"/>
    <n v="20297.562671592001"/>
    <n v="39501.258847593002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4.407796885932996"/>
    <n v="214.23942899799999"/>
    <n v="28.872460176006037"/>
    <n v="169.61366389019165"/>
    <n v="43.272003964"/>
    <n v="5.8316492768388999"/>
    <n v="52.819639829519424"/>
    <n v="220.40730149100003"/>
    <n v="257.51143296200001"/>
    <n v="2975.1765565720002"/>
    <n v="1.0156030611969482"/>
    <n v="18511.884216679999"/>
    <n v="40523.992565877998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4.53005602382685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3.729111665992741"/>
    <n v="9.4456588789467756E-3"/>
    <n v="-137.83101780073338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0.48114267391352"/>
    <n v="0.25451385811797683"/>
    <n v="1.1827233756791335"/>
    <n v="3.0663257534558714"/>
    <n v="540.31420672399997"/>
    <n v="72.816663529823984"/>
    <n v="882.99487479151503"/>
    <n v="192.93166879697318"/>
    <n v="26.000871782023825"/>
    <n v="205.27596814497315"/>
    <n v="27.664479144089533"/>
    <n v="3720.7667314409732"/>
    <n v="1.2701169193149251"/>
    <n v="-717.91942048497378"/>
    <n v="-1679.0716966709733"/>
    <n v="-9585.1503736949744"/>
    <n v="-96.752031007920792"/>
    <n v="-1291.7644232898001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982.7523777669203"/>
    <n v="3632.1605173959997"/>
    <n v="1.2398703976332566"/>
    <n v="23929.723188987999"/>
    <n v="39963.77640327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0.87468579121856"/>
    <n v="219.24449142200001"/>
    <n v="29.546978709738287"/>
    <n v="199.16064259992993"/>
    <n v="0"/>
    <n v="0"/>
    <n v="52.819639829519424"/>
    <n v="232.45785208599995"/>
    <n v="219.24449142200001"/>
    <n v="3271.6374591370009"/>
    <n v="1.1168026352205944"/>
    <n v="21783.521675816999"/>
    <n v="40711.3812968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4.760187857604915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48.586703627799636"/>
    <n v="0.12306776241266205"/>
    <n v="-100.7526607840762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1.780486192959756"/>
    <n v="0.20714600278065745"/>
    <n v="1.3898693784597911"/>
    <n v="3.0257848689054208"/>
    <n v="390.73096710599998"/>
    <n v="52.65774064122261"/>
    <n v="866.34490383426316"/>
    <n v="0"/>
    <n v="0"/>
    <n v="216.09659654300003"/>
    <n v="29.122745551737154"/>
    <n v="3878.4650227860011"/>
    <n v="1.323948638001252"/>
    <n v="-246.30450539000117"/>
    <n v="-1925.3762020609745"/>
    <n v="-9246.5244390569751"/>
    <n v="-33.193782565160127"/>
    <n v="-1246.1287349474376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982.7523777669203"/>
    <n v="3020.259187141"/>
    <n v="1.0309924193550544"/>
    <n v="26949.982376128999"/>
    <n v="40335.933231668998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1.447505845799299"/>
    <n v="220.08391958799999"/>
    <n v="29.660106141074365"/>
    <n v="228.82074874100431"/>
    <n v="39.716864250999997"/>
    <n v="5.352532849653648"/>
    <n v="58.172172679173073"/>
    <n v="196.15199903799996"/>
    <n v="259.80078383899996"/>
    <n v="3177.4668603110003"/>
    <n v="1.0846566611501911"/>
    <n v="24960.988536127999"/>
    <n v="40862.918584305007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5.144464478046416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1.18644688418107"/>
    <n v="-5.3664241795136597E-2"/>
    <n v="-71.020370426134548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83.62966239899194"/>
    <n v="0.21182987637139239"/>
    <n v="1.6016992548311835"/>
    <n v="3.0476263819098373"/>
    <n v="395.86658466"/>
    <n v="53.349853731705345"/>
    <n v="868.21623456429734"/>
    <n v="0"/>
    <n v="0"/>
    <n v="224.682236273"/>
    <n v="30.279808667286595"/>
    <n v="3798.0156812440005"/>
    <n v="1.2964865375215833"/>
    <n v="-777.75649410300036"/>
    <n v="-2703.1326961639747"/>
    <n v="-9132.2808089759747"/>
    <n v="-104.81610928317302"/>
    <n v="-1230.7324342977251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82.7523777669203"/>
    <n v="3842.1276175130001"/>
    <n v="1.3115445405201482"/>
    <n v="30792.109993642"/>
    <n v="40862.731973435999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0.893622921619368"/>
    <n v="221.50873925799999"/>
    <n v="29.852125179644752"/>
    <n v="258.67287392064907"/>
    <n v="60.968167696999998"/>
    <n v="8.2165127216247544"/>
    <n v="66.388685400797826"/>
    <n v="243.567953848"/>
    <n v="282.476906955"/>
    <n v="3679.4796807150001"/>
    <n v="1.2560232161992333"/>
    <n v="28640.468216843001"/>
    <n v="41165.23042654199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85.046951360475447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1.91961629039649"/>
    <n v="5.5521324320914826E-2"/>
    <n v="-40.766886755882993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88.007102671895638"/>
    <n v="0.22291772014873998"/>
    <n v="1.8246169749799233"/>
    <n v="2.981268999715303"/>
    <n v="371.88996558600002"/>
    <n v="50.1185905482332"/>
    <n v="835.24790892388341"/>
    <n v="0"/>
    <n v="0"/>
    <n v="281.14033766"/>
    <n v="37.888512123662437"/>
    <n v="4332.5099839610002"/>
    <n v="1.4789409363479733"/>
    <n v="-490.38236644799997"/>
    <n v="-3193.5150626119748"/>
    <n v="-8777.9477324939762"/>
    <n v="-66.087486381499147"/>
    <n v="-1182.9799375345647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6982.7523777669203"/>
    <n v="3066.8265546620005"/>
    <n v="1.0468886057180926"/>
    <n v="33858.936548304002"/>
    <n v="40981.72100825899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2.302528016360746"/>
    <n v="241.67876593599999"/>
    <n v="32.570384347591705"/>
    <n v="291.24325826824077"/>
    <n v="29.296786427000001"/>
    <n v="3.9482475441362768"/>
    <n v="70.336932944934105"/>
    <n v="191.321666024"/>
    <n v="270.97555236300002"/>
    <n v="3497.8542130960004"/>
    <n v="1.1940237424208713"/>
    <n v="32138.322429939002"/>
    <n v="41476.8059328249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3.451882224064043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58.088415195547284"/>
    <n v="-0.14713513670277845"/>
    <n v="-66.721237239697402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2.3606364072397"/>
    <n v="0.36059258336384037"/>
    <n v="2.1852095583437636"/>
    <n v="3.0469807788832139"/>
    <n v="792.15984905000005"/>
    <n v="106.7572099202178"/>
    <n v="856.08533795773701"/>
    <n v="46.4"/>
    <n v="6.2532007223524975"/>
    <n v="264.18454521900003"/>
    <n v="35.60342648702192"/>
    <n v="4554.1986073650005"/>
    <n v="1.5546163257847114"/>
    <n v="-1487.372052703"/>
    <n v="-4680.8871153149748"/>
    <n v="-9228.8311886919764"/>
    <n v="-200.44905160278697"/>
    <n v="-1243.7442641292655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6982.7523777669203"/>
    <n v="3775.9355499580001"/>
    <n v="1.28894928771496"/>
    <n v="37634.872098262"/>
    <n v="41198.263772826998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2.84488915581791"/>
    <n v="245.94754141199999"/>
    <n v="33.145675509015931"/>
    <n v="324.38893377725668"/>
    <n v="27.304165681000001"/>
    <n v="3.67970751206167"/>
    <n v="74.016640456995773"/>
    <n v="193.06993942100002"/>
    <n v="273.25170709299999"/>
    <n v="3635.1769327659999"/>
    <n v="1.2409000779313373"/>
    <n v="35773.499362704999"/>
    <n v="41690.041624308004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7.535126638904615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8.96965273065419"/>
    <n v="4.8049209783622884E-2"/>
    <n v="-66.275552071507775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98.453606195116052"/>
    <n v="0.2493782066120187"/>
    <n v="2.4345877649557823"/>
    <n v="3.1173809644759007"/>
    <n v="472.066007173"/>
    <n v="63.619040884747044"/>
    <n v="877.64393557276082"/>
    <n v="121.667343649"/>
    <n v="16.396774163634404"/>
    <n v="258.47944151600007"/>
    <n v="34.834565310369001"/>
    <n v="4365.7223814549998"/>
    <n v="1.4902782845433558"/>
    <n v="-589.78683149699987"/>
    <n v="-5270.6739468119749"/>
    <n v="-9471.6943726759746"/>
    <n v="-79.483953464461848"/>
    <n v="-1276.474269248265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6982.7523777669203"/>
    <n v="3486.9852153719994"/>
    <n v="1.1903135130779254"/>
    <n v="41121.857313633998"/>
    <n v="41121.857313633998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3.52664664321715"/>
    <n v="298.545497071"/>
    <n v="40.234157714212557"/>
    <n v="364.62309149146927"/>
    <n v="0"/>
    <n v="0"/>
    <n v="74.016640456995773"/>
    <n v="469.64292635099991"/>
    <n v="298.545497071"/>
    <n v="5562.9420238940011"/>
    <n v="1.8989598907157055"/>
    <n v="41336.441386598999"/>
    <n v="41336.441386598999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0.643985675723027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79.77100462548202"/>
    <n v="-0.70864637763778004"/>
    <n v="-28.918906898062488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68.09865595374791"/>
    <n v="0.42578573782821888"/>
    <n v="2.8603735027840012"/>
    <n v="2.8603735027840016"/>
    <n v="661.92568242599998"/>
    <n v="89.205908523489938"/>
    <n v="783.11206209751754"/>
    <n v="0"/>
    <n v="0"/>
    <n v="585.3999644820002"/>
    <n v="78.89274743025797"/>
    <n v="6810.2676708020008"/>
    <n v="2.3247456285439241"/>
    <n v="-3323.2824554300018"/>
    <n v="-8593.9564022419763"/>
    <n v="-8593.9564022419763"/>
    <n v="-447.86966057922996"/>
    <n v="-1158.1839306544266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102.70887862978"/>
    <n v="7284.6593111521006"/>
    <n v="3160.2397387120004"/>
    <n v="1.0093300533969594"/>
    <n v="3160.2397387120004"/>
    <n v="41327.270772452997"/>
    <n v="6.9517947710427963E-2"/>
    <n v="6.9517947710427963E-2"/>
    <n v="0.11618148521496563"/>
    <n v="2313.7939413660006"/>
    <n v="0.73898879688802466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0899256942912E-2"/>
    <n v="91.270490181999989"/>
    <n v="2.9150335526921235E-2"/>
    <n v="491.91573394099998"/>
    <n v="66.294134112422853"/>
    <n v="309.39222788000001"/>
    <n v="41.695941872186737"/>
    <n v="41.695941872186737"/>
    <n v="0"/>
    <n v="0"/>
    <n v="0"/>
    <n v="182.52350606099998"/>
    <n v="309.39222788000001"/>
    <n v="3100.1502207429999"/>
    <n v="0.99013842194023727"/>
    <n v="3100.1502207429999"/>
    <n v="41969.121587536007"/>
    <n v="2972.7567628829997"/>
    <n v="0.94945098799363958"/>
    <n v="39197.617703605007"/>
    <n v="13.315130457188092"/>
    <n v="2678.5949338599999"/>
    <n v="0.85550040223328838"/>
    <n v="35437.712692139998"/>
    <n v="12.038117515805363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643382796016276"/>
    <n v="9.3950585760351243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0980995079648199"/>
    <n v="1.9191631456722234E-2"/>
    <n v="-86.500473718094256"/>
    <n v="-0.22042196372655512"/>
    <n v="354.25134699200055"/>
    <n v="0.11314221721707349"/>
    <n v="360.286152238"/>
    <n v="360.286152238"/>
    <n v="8589.2474462449736"/>
    <n v="1.3953438761408505"/>
    <n v="1.3953438761408505"/>
    <n v="0.11891441601601471"/>
    <n v="48.554776453195338"/>
    <n v="0.11506963754109845"/>
    <n v="0.11506963754109845"/>
    <n v="2.9240989915146436"/>
    <n v="319.86005540600001"/>
    <n v="43.106662274062693"/>
    <n v="809.48485834910116"/>
    <n v="51.664655070999999"/>
    <n v="6.9627038450446079"/>
    <n v="40.426096831999985"/>
    <n v="5.4481141791326353"/>
    <n v="3460.4363729809997"/>
    <n v="1.1052080594813356"/>
    <n v="-300.19663426899945"/>
    <n v="-300.19663426899945"/>
    <n v="-9231.0982613279775"/>
    <n v="-40.456676945230512"/>
    <n v="-1244.0497912897197"/>
    <n v="-1.8909360102433288"/>
    <n v="-1.8909360102433288"/>
    <n v="-7.5725061134167881E-2"/>
    <n v="-9.5878006084376216E-2"/>
    <n v="-3.1445209552411986"/>
    <n v="-6.0348052459994506"/>
    <n v="-5471.1932498629758"/>
    <n v="-1.9274203240249718E-3"/>
    <n v="-1.8675080138584683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102.70887862978"/>
    <n v="7284.6593111521006"/>
    <n v="2725.3689210520001"/>
    <n v="0.87043926602003752"/>
    <n v="5885.6086597640005"/>
    <n v="41033.59822876101"/>
    <n v="-1.4774194650062911E-2"/>
    <n v="-9.7273438315264138E-2"/>
    <n v="0.10340210325169341"/>
    <n v="1882.3280705669999"/>
    <n v="0.6011854951075048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1409188288424E-2"/>
    <n v="165.24954907400002"/>
    <n v="5.2778064318203283E-2"/>
    <n v="405.35622220900001"/>
    <n v="54.628746153607722"/>
    <n v="190.553003934"/>
    <n v="25.680305643244118"/>
    <n v="67.376247515430862"/>
    <n v="82.461669158999996"/>
    <n v="11.113132955850247"/>
    <n v="11.113132955850247"/>
    <n v="132.34154911600001"/>
    <n v="273.014673093"/>
    <n v="3219.166465192"/>
    <n v="1.0281503078403158"/>
    <n v="6319.3166859350004"/>
    <n v="42279.835645444007"/>
    <n v="3069.2396354269999"/>
    <n v="0.98026607512257302"/>
    <n v="39494.368792817004"/>
    <n v="13.348982831769229"/>
    <n v="3028.7358025949998"/>
    <n v="0.96732979840460276"/>
    <n v="35949.824435814997"/>
    <n v="12.146375239151016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4585904466186905"/>
    <n v="1.2936276717970136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6.547740511037432"/>
    <n v="-0.15771104182027826"/>
    <n v="-167.95199815139796"/>
    <n v="-0.41588356695239592"/>
    <n v="-453.2937113079999"/>
    <n v="-0.14477476510230813"/>
    <n v="535.47513248199994"/>
    <n v="895.76128471999994"/>
    <n v="8420.3949454869726"/>
    <n v="-0.2397357320502338"/>
    <n v="4.7994337592695668E-2"/>
    <n v="3.6501611462896877E-2"/>
    <n v="72.164514768065544"/>
    <n v="0.17102219728465204"/>
    <n v="0.28609183482575051"/>
    <n v="2.8546926673980866"/>
    <n v="484.16051696599999"/>
    <n v="65.248984793671326"/>
    <n v="785.34853125940003"/>
    <n v="0"/>
    <n v="0"/>
    <n v="51.314615515999947"/>
    <n v="6.9155299743942145"/>
    <n v="3754.641597674"/>
    <n v="1.1991725051249678"/>
    <n v="-1029.2726766219998"/>
    <n v="-1329.4693108909992"/>
    <n v="-9666.6323621699776"/>
    <n v="-138.71225527910298"/>
    <n v="-1302.7455273671837"/>
    <n v="0.73354523119848714"/>
    <n v="4.1771952268443178"/>
    <n v="-6.4796271555086604E-2"/>
    <n v="-0.3287332391049303"/>
    <n v="-3.2705762343504827"/>
    <n v="-988.76884378999989"/>
    <n v="-6122.088005167976"/>
    <n v="-0.3157969623869602"/>
    <n v="-2.0679686417322705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102.70887862978"/>
    <n v="7284.6593111521006"/>
    <n v="3663.6910619100004"/>
    <n v="1.1701243579244096"/>
    <n v="9549.2997216740005"/>
    <n v="41431.88683944301"/>
    <n v="3.3555629312340463E-2"/>
    <n v="0.12197228875485733"/>
    <n v="9.8464250976300516E-2"/>
    <n v="2541.6816199550003"/>
    <n v="0.81177247844899691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3879829598352"/>
    <n v="179.154591735"/>
    <n v="5.7219112660071861E-2"/>
    <n v="530.69020682000007"/>
    <n v="71.519663461901303"/>
    <n v="333.71801412999997"/>
    <n v="44.974261358184414"/>
    <n v="112.35050887361527"/>
    <n v="0"/>
    <n v="0"/>
    <n v="11.113132955850247"/>
    <n v="196.9721926900001"/>
    <n v="333.71801412999997"/>
    <n v="4333.8974296120005"/>
    <n v="1.3841775579437672"/>
    <n v="10653.214115547002"/>
    <n v="42707.190716779005"/>
    <n v="3992.5557868650003"/>
    <n v="1.2751584938898319"/>
    <n v="39970.797097813003"/>
    <n v="13.423879839914036"/>
    <n v="3207.8848974200005"/>
    <n v="1.0245471554394936"/>
    <n v="36198.319977865001"/>
    <n v="12.160708435372424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5.74794337686315"/>
    <n v="0.25061133845033817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0.321873763779962"/>
    <n v="-0.21405320001935754"/>
    <n v="-171.86920532276804"/>
    <n v="-0.41107793964732087"/>
    <n v="114.46452174299986"/>
    <n v="3.6558138430980665E-2"/>
    <n v="615.89220963100001"/>
    <n v="1511.6534943510001"/>
    <n v="8253.577307148973"/>
    <n v="-0.21312832433482654"/>
    <n v="-7.682380292389035E-2"/>
    <n v="-1.2399693287412861E-2"/>
    <n v="83.002103667151843"/>
    <n v="0.19670612618996622"/>
    <n v="0.48279796101571676"/>
    <n v="2.7842138038870639"/>
    <n v="513.56038788399997"/>
    <n v="69.211124751893479"/>
    <n v="764.76595089916714"/>
    <n v="138.82846017199998"/>
    <n v="18.709530763591278"/>
    <n v="102.33182174700005"/>
    <n v="13.790978915258357"/>
    <n v="4949.7896392430002"/>
    <n v="1.5808836841337333"/>
    <n v="-1286.0985773330001"/>
    <n v="-2615.567888223999"/>
    <n v="-9528.881184484977"/>
    <n v="-173.32397743093179"/>
    <n v="-1284.1811790093227"/>
    <n v="-9.6745585128999889E-2"/>
    <n v="0.55628989814424656"/>
    <n v="-0.106242243706275"/>
    <n v="-0.41075932620932376"/>
    <n v="-3.1952917435343848"/>
    <n v="-501.42768788800015"/>
    <n v="-5756.404064536976"/>
    <n v="-0.16014798775898553"/>
    <n v="-1.93212033899277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102.70887862978"/>
    <n v="7284.6593111521006"/>
    <n v="3757.1571939859996"/>
    <n v="1.1999759463730519"/>
    <n v="13306.456915660001"/>
    <n v="41232.919674003999"/>
    <n v="8.4167517617330656E-3"/>
    <n v="-5.0293455756764693E-2"/>
    <n v="6.9894015276731336E-2"/>
    <n v="2929.0321687449996"/>
    <n v="0.93548605160117004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1965807614243E-2"/>
    <n v="109.46923441599999"/>
    <n v="3.4962723512697018E-2"/>
    <n v="447.28351804300002"/>
    <n v="60.279172804371854"/>
    <n v="282.42584069499998"/>
    <n v="38.06175584148675"/>
    <n v="150.41226471510203"/>
    <n v="0"/>
    <n v="0"/>
    <n v="11.113132955850247"/>
    <n v="164.85767734800004"/>
    <n v="282.42584069499998"/>
    <n v="3886.3335036539997"/>
    <n v="1.2412327946867066"/>
    <n v="14539.547619201001"/>
    <n v="43396.025695812998"/>
    <n v="3693.7406979529997"/>
    <n v="1.1797217313072914"/>
    <n v="40700.027800254"/>
    <n v="13.591639635805992"/>
    <n v="3248.3596990299998"/>
    <n v="1.0374741600492459"/>
    <n v="36833.930378629004"/>
    <n v="12.306297312312115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0.022775521279755"/>
    <n v="0.14224757125804563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7.408736916525182"/>
    <n v="-4.1256848313654705E-2"/>
    <n v="-291.51586504528234"/>
    <n v="-0.71129848489826808"/>
    <n v="316.20468925499989"/>
    <n v="0.10099072294439092"/>
    <n v="886.91010285099992"/>
    <n v="2398.563597202"/>
    <n v="8504.9420276649726"/>
    <n v="0.39551026174162995"/>
    <n v="5.524418629258987E-2"/>
    <n v="1.0012132223562897E-2"/>
    <n v="119.5264417200345"/>
    <n v="0.28326490883053945"/>
    <n v="0.76606286984625616"/>
    <n v="2.8505296263169253"/>
    <n v="794.04577485999994"/>
    <n v="107.01137096843749"/>
    <n v="813.45031156936477"/>
    <n v="23.893411927000002"/>
    <n v="3.2200495845125472"/>
    <n v="92.864327990999982"/>
    <n v="12.515070751596991"/>
    <n v="4773.2436065049997"/>
    <n v="1.524497703517246"/>
    <n v="-1016.0864125190001"/>
    <n v="-3631.6543007429991"/>
    <n v="-10668.048049473977"/>
    <n v="-136.93517863655967"/>
    <n v="-1437.703572609091"/>
    <n v="-9.2554653653606174"/>
    <n v="1.3316264630232761"/>
    <n v="6.0690178603970191E-2"/>
    <n v="-0.32452175714419412"/>
    <n v="-3.5618281112151933"/>
    <n v="-570.70541359599997"/>
    <n v="-6801.9506278489762"/>
    <n v="-0.18227418588614849"/>
    <n v="-2.2764857877213163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102.70887862978"/>
    <n v="7284.6593111521006"/>
    <n v="4261.0299709129995"/>
    <n v="1.3609048564842448"/>
    <n v="17567.486886573002"/>
    <n v="41394.628839571"/>
    <n v="1.5771958095236904E-2"/>
    <n v="3.9447794706896966E-2"/>
    <n v="5.1000832380441175E-2"/>
    <n v="3323.9881686999997"/>
    <n v="1.0616286842757725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217715802456"/>
    <n v="153.70041273300001"/>
    <n v="4.9089454793755871E-2"/>
    <n v="465.37877187299995"/>
    <n v="62.717820526805205"/>
    <n v="311.36750796500002"/>
    <n v="41.962144950944719"/>
    <n v="192.37440966604674"/>
    <n v="0"/>
    <n v="0"/>
    <n v="11.113132955850247"/>
    <n v="154.01126390799993"/>
    <n v="311.36750796500002"/>
    <n v="3745.1745298280002"/>
    <n v="1.1961488749941696"/>
    <n v="18284.722149029003"/>
    <n v="44084.455875520005"/>
    <n v="3535.1628177450002"/>
    <n v="1.1290744913725292"/>
    <n v="41355.826507001009"/>
    <n v="13.737817499087457"/>
    <n v="2950.0368438270002"/>
    <n v="0.94219460904458163"/>
    <n v="37120.070865730006"/>
    <n v="12.339147133523479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78.855822473518231"/>
    <n v="0.18687988232794769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69.520422776340155"/>
    <n v="0.16475598149007517"/>
    <n v="-362.50061129740493"/>
    <n v="-0.90243527794604161"/>
    <n v="1100.9814150029993"/>
    <n v="0.35163586381802292"/>
    <n v="363.67095662999998"/>
    <n v="2762.2345538320001"/>
    <n v="8422.4469063949728"/>
    <n v="-0.18489778886437391"/>
    <n v="1.5841133837978472E-2"/>
    <n v="3.5024420468610096E-4"/>
    <n v="49.010937256408184"/>
    <n v="0.11615068995489666"/>
    <n v="0.8822135598011529"/>
    <n v="2.8143775450239974"/>
    <n v="219.65835102299999"/>
    <n v="29.602753432926335"/>
    <n v="802.70590400043125"/>
    <n v="0"/>
    <n v="0"/>
    <n v="144.01260560699998"/>
    <n v="19.408183823481846"/>
    <n v="4108.8454864579999"/>
    <n v="1.3122995649490661"/>
    <n v="152.18448445499928"/>
    <n v="-3479.4698162879999"/>
    <n v="-11112.273942343976"/>
    <n v="20.509485519931978"/>
    <n v="-1497.5706776561246"/>
    <n v="-0.74483260144202679"/>
    <n v="2.6201025607462256"/>
    <n v="0.19347390726383518"/>
    <n v="4.8605291535178521E-2"/>
    <n v="-3.7168128229700392"/>
    <n v="737.31045837299928"/>
    <n v="-6876.5183010729761"/>
    <n v="0.23548517386312623"/>
    <n v="-2.318142457406061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102.70887862978"/>
    <n v="7284.6593111521006"/>
    <n v="3561.1343769650002"/>
    <n v="1.1373693922097072"/>
    <n v="21128.621263538003"/>
    <n v="41952.915905579997"/>
    <n v="4.0943762824742214E-2"/>
    <n v="0.18591923204755356"/>
    <n v="6.2065289297391191E-2"/>
    <n v="2437.9879743860001"/>
    <n v="0.7786543856862812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3927272363605"/>
    <n v="142.31884875599999"/>
    <n v="4.5454365203581829E-2"/>
    <n v="661.96603222299996"/>
    <n v="89.211346354949995"/>
    <n v="304.84257952000002"/>
    <n v="41.082798242634972"/>
    <n v="233.45720790868171"/>
    <n v="0"/>
    <n v="0"/>
    <n v="11.113132955850247"/>
    <n v="357.12345270299994"/>
    <n v="304.84257952000002"/>
    <n v="3272.2961929349995"/>
    <n v="1.0451190935570802"/>
    <n v="21557.018341964002"/>
    <n v="44381.575511882998"/>
    <n v="3101.5880139799992"/>
    <n v="0.99059763011577451"/>
    <n v="41678.058020304001"/>
    <n v="13.779656991132413"/>
    <n v="2850.1867379299993"/>
    <n v="0.9103040814108182"/>
    <n v="37298.717024691003"/>
    <n v="12.337497003639033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3.880660366297406"/>
    <n v="8.0293548704956252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8.925929763348798"/>
    <n v="9.225029865262685E-2"/>
    <n v="-327.30379320004886"/>
    <n v="-0.81963063817236148"/>
    <n v="540.23946008000075"/>
    <n v="0.1725438473575831"/>
    <n v="332.22961023699997"/>
    <n v="3094.4641640690002"/>
    <n v="8009.0863417629989"/>
    <n v="-0.55440720460756521"/>
    <n v="-0.10687234903353593"/>
    <n v="-6.4623147402826264E-2"/>
    <n v="44.773673248295196"/>
    <n v="0.10610882653391049"/>
    <n v="0.98832238633506342"/>
    <n v="2.665972513439931"/>
    <n v="223.802180569"/>
    <n v="30.161205974097733"/>
    <n v="760.05044644470502"/>
    <n v="0"/>
    <n v="0"/>
    <n v="108.42742966799997"/>
    <n v="14.612467274197456"/>
    <n v="3604.5258031719995"/>
    <n v="1.1512279200909907"/>
    <n v="-43.391426206999199"/>
    <n v="-3522.8612424949993"/>
    <n v="-10437.745948066002"/>
    <n v="-5.8477434849463892"/>
    <n v="-1406.6663901331503"/>
    <n v="-0.93955947566136722"/>
    <n v="1.0981005453666048"/>
    <n v="8.8949629492600213E-2"/>
    <n v="-1.3858527881283623E-2"/>
    <n v="-3.4856031516122923"/>
    <n v="208.00984984300081"/>
    <n v="-6058.4049524530019"/>
    <n v="6.6435020823672628E-2"/>
    <n v="-2.0434431641189104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102.70887862978"/>
    <n v="7284.6593111521006"/>
    <n v="4099.5153899520001"/>
    <n v="1.3093196812746593"/>
    <n v="25228.136653490004"/>
    <n v="42420.270778136"/>
    <n v="5.425944354841139E-2"/>
    <n v="0.12867131568597645"/>
    <n v="6.1468024194655468E-2"/>
    <n v="2962.2021577759997"/>
    <n v="0.9460800158468954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185540627842"/>
    <n v="102.59623418500001"/>
    <n v="3.2767597109729929E-2"/>
    <n v="662.15027536900004"/>
    <n v="89.236176298347758"/>
    <n v="311.65432103400002"/>
    <n v="42.000797961510479"/>
    <n v="275.45800587019221"/>
    <n v="141.748362273"/>
    <n v="19.103037960297566"/>
    <n v="30.216170916147814"/>
    <n v="208.74759206200002"/>
    <n v="453.40268330700002"/>
    <n v="3704.5952433780003"/>
    <n v="1.1831884995968012"/>
    <n v="25261.613585342002"/>
    <n v="44814.533296123991"/>
    <n v="3351.3208788680004"/>
    <n v="1.0703583149665743"/>
    <n v="42182.589218763991"/>
    <n v="13.878238250508883"/>
    <n v="3230.3642942770002"/>
    <n v="1.0317267154431453"/>
    <n v="37791.815184501007"/>
    <n v="12.434833503034458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300987115037334"/>
    <n v="3.863159952342899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3.222304866984686"/>
    <n v="0.12613118167785814"/>
    <n v="-322.66819196086374"/>
    <n v="-0.81656721890716555"/>
    <n v="515.8767311649998"/>
    <n v="0.16476278120128712"/>
    <n v="602.87989839299996"/>
    <n v="3697.3440624620002"/>
    <n v="8005.1386765069992"/>
    <n v="-6.505415199437814E-3"/>
    <n v="-9.1913670558207872E-2"/>
    <n v="-5.8099252070342944E-2"/>
    <n v="81.248470175062664"/>
    <n v="0.19255020199352493"/>
    <n v="1.1808725883285882"/>
    <n v="2.6513767126527985"/>
    <n v="391.12075466499999"/>
    <n v="52.710271241341204"/>
    <n v="760.10297704482355"/>
    <n v="0"/>
    <n v="0"/>
    <n v="211.75914372799997"/>
    <n v="28.538198933721461"/>
    <n v="4307.4751417710004"/>
    <n v="1.3757387015903262"/>
    <n v="-207.95975181900019"/>
    <n v="-3730.8209943139996"/>
    <n v="-10399.401194495002"/>
    <n v="-28.026165308077978"/>
    <n v="-1401.4987728760682"/>
    <n v="-0.15568027677888185"/>
    <n v="0.93771014221554649"/>
    <n v="0.12468217253266722"/>
    <n v="-6.6419020315666794E-2"/>
    <n v="-3.4679439315599638"/>
    <n v="-87.00316722800018"/>
    <n v="-6008.6271602320012"/>
    <n v="-2.7787420792237803E-2"/>
    <n v="-2.0245391840855382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102.70887862978"/>
    <n v="7284.6593111521006"/>
    <n v="3355.974272125"/>
    <n v="1.0718445343843703"/>
    <n v="28584.110925615005"/>
    <n v="42755.985863119997"/>
    <n v="6.0635607351396281E-2"/>
    <n v="0.1111543957595873"/>
    <n v="5.9997437459831549E-2"/>
    <n v="2441.3896434349999"/>
    <n v="0.77974082440192916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49514949797871E-2"/>
    <n v="48.431582518999996"/>
    <n v="1.5468273236107284E-2"/>
    <n v="574.18628884700001"/>
    <n v="77.381511124632766"/>
    <n v="296.09466226400002"/>
    <n v="39.903865430042323"/>
    <n v="315.36187130023455"/>
    <n v="45.292624773999997"/>
    <n v="6.1039628007331332"/>
    <n v="36.320133716880946"/>
    <n v="232.799001809"/>
    <n v="341.38728703800001"/>
    <n v="3499.6675943310001"/>
    <n v="1.1177378844357431"/>
    <n v="28761.281179673002"/>
    <n v="45136.734030143998"/>
    <n v="3310.0002473730001"/>
    <n v="1.0571611658128703"/>
    <n v="42463.071259370998"/>
    <n v="13.901246348011576"/>
    <n v="3027.6640860420002"/>
    <n v="0.96698750926988464"/>
    <n v="38050.740019097"/>
    <n v="12.456687166982359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049669999595707"/>
    <n v="9.0173656542985703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365154875340313"/>
    <n v="-4.5893350051372774E-2"/>
    <n v="-320.84689995202302"/>
    <n v="-0.80879632716340155"/>
    <n v="138.64283912499985"/>
    <n v="4.4280306491612936E-2"/>
    <n v="349.55572974400008"/>
    <n v="4046.8997922060003"/>
    <n v="7734.1455853179996"/>
    <n v="-0.4366990670960581"/>
    <n v="-0.13751264783373396"/>
    <n v="-0.10123416162081356"/>
    <n v="47.10866684779387"/>
    <n v="0.11164251213153856"/>
    <n v="1.2925151004601267"/>
    <n v="2.5511893484129446"/>
    <n v="201.623474558"/>
    <n v="27.17224260235573"/>
    <n v="733.92536591547378"/>
    <n v="53.157420969999997"/>
    <n v="7.163879810517237"/>
    <n v="147.93225518600008"/>
    <n v="19.93642424543814"/>
    <n v="3849.2233240750002"/>
    <n v="1.2293803965672816"/>
    <n v="-493.24905195000025"/>
    <n v="-4224.0700462639998"/>
    <n v="-10114.893752342001"/>
    <n v="-66.473821723134179"/>
    <n v="-1363.1564853160294"/>
    <n v="-0.36580529292928288"/>
    <n v="0.56265730212149512"/>
    <n v="0.10759775831687435"/>
    <n v="-0.15753586218291132"/>
    <n v="-3.3599856755763464"/>
    <n v="-210.91289061900022"/>
    <n v="-5702.5625120680006"/>
    <n v="-6.7362205639925621E-2"/>
    <n v="-1.9154264945471304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102.70887862978"/>
    <n v="7284.6593111521006"/>
    <n v="3923.9104503730005"/>
    <n v="1.2532342707689743"/>
    <n v="32508.021375988006"/>
    <n v="42837.768695979998"/>
    <n v="5.5725683712493534E-2"/>
    <n v="2.1285818952817115E-2"/>
    <n v="4.8333447793650341E-2"/>
    <n v="2996.6677465180005"/>
    <n v="0.95708777392903999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3173418976879E-2"/>
    <n v="176.13556780499999"/>
    <n v="5.6254884678521473E-2"/>
    <n v="459.37940612699998"/>
    <n v="61.90930246179348"/>
    <n v="287.34684266400001"/>
    <n v="38.724945778280912"/>
    <n v="354.08681707851548"/>
    <n v="0"/>
    <n v="0"/>
    <n v="36.320133716880946"/>
    <n v="172.03256346299997"/>
    <n v="287.34684266400001"/>
    <n v="4152.7680178629998"/>
    <n v="1.3263277193404184"/>
    <n v="32914.049197536006"/>
    <n v="45610.022367291996"/>
    <n v="3915.3432003879998"/>
    <n v="1.2504980280786175"/>
    <n v="42846.438475480994"/>
    <n v="13.946072862652388"/>
    <n v="3003.2935539629998"/>
    <n v="0.95920395090774768"/>
    <n v="38153.122977266998"/>
    <n v="12.425639404983153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2.91442904840842"/>
    <n v="0.29129407717086991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0.842506602247834"/>
    <n v="-7.3093448571444022E-2"/>
    <n v="-373.60902284466732"/>
    <n v="-0.93741110005576056"/>
    <n v="683.19207893500072"/>
    <n v="0.21820062859942593"/>
    <n v="264.53358075799997"/>
    <n v="4311.4333729640002"/>
    <n v="7345.6488628299994"/>
    <n v="-0.59491377437909065"/>
    <n v="-0.19339441245673272"/>
    <n v="-0.13330271697874618"/>
    <n v="35.650465049190046"/>
    <n v="8.4487796897516787E-2"/>
    <n v="1.3770028973576436"/>
    <n v="2.4127594251617213"/>
    <n v="172.231686454"/>
    <n v="23.211191942804778"/>
    <n v="707.01796731004538"/>
    <n v="0"/>
    <n v="0"/>
    <n v="92.301894303999973"/>
    <n v="12.439273106385269"/>
    <n v="4417.3015986209994"/>
    <n v="1.410815516237935"/>
    <n v="-493.39114824799935"/>
    <n v="-4717.4611945119996"/>
    <n v="-10117.902534142002"/>
    <n v="-66.492971651437884"/>
    <n v="-1363.5619705859683"/>
    <n v="6.1355831813305617E-3"/>
    <n v="0.47720023297888869"/>
    <n v="0.15265012306781189"/>
    <n v="-0.1575812454689608"/>
    <n v="-3.3501705252174823"/>
    <n v="418.65849817700075"/>
    <n v="-5424.5870359279998"/>
    <n v="0.13371283170190912"/>
    <n v="-1.829737067548248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102.70887862978"/>
    <n v="7284.6593111521006"/>
    <n v="3443.18931028"/>
    <n v="1.099699623363753"/>
    <n v="35951.210686268008"/>
    <n v="43214.131451597998"/>
    <n v="6.1793852709435049E-2"/>
    <n v="0.12272058719651957"/>
    <n v="5.4473320993257079E-2"/>
    <n v="2436.6934816090002"/>
    <n v="0.77824094538688671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465755525248"/>
    <n v="101.52181302599999"/>
    <n v="3.2424444167090741E-2"/>
    <n v="576.1389678490001"/>
    <n v="77.644668317430813"/>
    <n v="303.431946563"/>
    <n v="40.892691108460689"/>
    <n v="394.97950818697615"/>
    <n v="86.400354974999999"/>
    <n v="11.643938839249616"/>
    <n v="47.96407255613056"/>
    <n v="186.3066663110001"/>
    <n v="389.83230153800002"/>
    <n v="3777.3610124290003"/>
    <n v="1.2064287230083486"/>
    <n v="36691.410209965004"/>
    <n v="45889.529166624998"/>
    <n v="3528.0669698510001"/>
    <n v="1.1268081909884113"/>
    <n v="43130.479172681"/>
    <n v="13.965503743265723"/>
    <n v="3041.7202679510001"/>
    <n v="0.9714768290714737"/>
    <n v="38347.440629046003"/>
    <n v="12.425129947373058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543610940405927"/>
    <n v="0.15533136191693761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035403648014928"/>
    <n v="-0.10672909964459544"/>
    <n v="-360.55601129713494"/>
    <n v="-0.89700506299757754"/>
    <n v="152.17499975099963"/>
    <n v="4.860226227234217E-2"/>
    <n v="658.11103892300002"/>
    <n v="4969.544411887"/>
    <n v="6947.415507484"/>
    <n v="-0.37699197109062255"/>
    <n v="-0.22369078275874921"/>
    <n v="-0.20453201897785378"/>
    <n v="88.691819482358966"/>
    <n v="0.21019014536156835"/>
    <n v="1.5871930427192118"/>
    <n v="2.2623569871594498"/>
    <n v="508.53951208899997"/>
    <n v="68.534475093528471"/>
    <n v="668.79523248335624"/>
    <n v="56.376991611999998"/>
    <n v="7.5977725144874801"/>
    <n v="149.57152683400005"/>
    <n v="20.157344388830495"/>
    <n v="4435.4720513520006"/>
    <n v="1.4166188683699168"/>
    <n v="-992.28274107200036"/>
    <n v="-5709.7439355839997"/>
    <n v="-9622.8132225110003"/>
    <n v="-133.72722313037389"/>
    <n v="-1296.8401421135552"/>
    <n v="-0.3328617817789935"/>
    <n v="0.21979953690889076"/>
    <n v="4.2690350030648139E-2"/>
    <n v="-0.31691924500616375"/>
    <n v="-3.1593620501570272"/>
    <n v="-505.93603917200039"/>
    <n v="-4839.7746788759996"/>
    <n v="-0.16158788308922614"/>
    <n v="-1.6189882542643603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102.70887862978"/>
    <n v="7284.6593111521006"/>
    <n v="3941.2542054360001"/>
    <n v="1.258773588881269"/>
    <n v="39892.46489170401"/>
    <n v="43379.450107076009"/>
    <n v="5.9986726872555796E-2"/>
    <n v="4.3782170879436366E-2"/>
    <n v="5.2943647001154615E-2"/>
    <n v="2988.6901219080005"/>
    <n v="0.95453984815779014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412155998177E-2"/>
    <n v="200.22263622700001"/>
    <n v="6.394790928002278E-2"/>
    <n v="489.32226712699998"/>
    <n v="65.944619703916331"/>
    <n v="308.010296799"/>
    <n v="41.509702811110216"/>
    <n v="436.48921099808638"/>
    <n v="0"/>
    <n v="0"/>
    <n v="47.96407255613056"/>
    <n v="181.31197032799997"/>
    <n v="308.010296799"/>
    <n v="3813.9673213420001"/>
    <n v="1.2181201928918588"/>
    <n v="40505.377531307007"/>
    <n v="46068.319555201"/>
    <n v="3580.1635301589999"/>
    <n v="1.1434469995425061"/>
    <n v="43346.922671589004"/>
    <n v="13.960714900064106"/>
    <n v="2920.9666830830001"/>
    <n v="0.93291006441444602"/>
    <n v="38331.609427564006"/>
    <n v="12.355537852682867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838150868709732"/>
    <n v="0.21053693512806021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54104214711197"/>
    <n v="4.065339598941034E-2"/>
    <n v="-362.37155981307802"/>
    <n v="-0.90440087679179015"/>
    <n v="786.48373116999994"/>
    <n v="0.25119033111747052"/>
    <n v="928.61867993700002"/>
    <n v="5898.1630918239998"/>
    <n v="7145.4887387320005"/>
    <n v="0.27113060741594119"/>
    <n v="-0.17300554041454019"/>
    <n v="-0.20428116209468516"/>
    <n v="125.14739224508774"/>
    <n v="0.29658596160436512"/>
    <n v="1.8837790043235769"/>
    <n v="2.309564742151796"/>
    <n v="764.22461120000003"/>
    <n v="102.99245454300424"/>
    <n v="708.16864614161341"/>
    <n v="39.385495341000002"/>
    <n v="5.3078751706153477"/>
    <n v="164.394068737"/>
    <n v="22.154937702083501"/>
    <n v="4742.5860012789999"/>
    <n v="1.5147061544962239"/>
    <n v="-801.33179584300001"/>
    <n v="-6511.0757314269995"/>
    <n v="-9834.3581868570018"/>
    <n v="-107.99328803037655"/>
    <n v="-1325.3494766794697"/>
    <n v="0.35868037916183315"/>
    <n v="0.23534026144138465"/>
    <n v="3.8289222594348304E-2"/>
    <n v="-0.25593256561495475"/>
    <n v="-3.2139656189435861"/>
    <n v="-142.13494876700008"/>
    <n v="-4819.0449428320007"/>
    <n v="-4.5395630486894593E-2"/>
    <n v="-1.6087885715623433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102.70887862978"/>
    <n v="7284.6593111521006"/>
    <n v="4049.554153309"/>
    <n v="1.2933628609641821"/>
    <n v="43942.01904501301"/>
    <n v="43942.01904501301"/>
    <n v="6.8580602035307026E-2"/>
    <n v="0.16133390398587744"/>
    <n v="6.8580602035307026E-2"/>
    <n v="2495.1373023790002"/>
    <n v="0.79690696746613199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47909070117331E-2"/>
    <n v="340.06244851899999"/>
    <n v="0.10861050986653098"/>
    <n v="908.92925665799999"/>
    <n v="122.49390267890352"/>
    <n v="300.416479262"/>
    <n v="40.486304851890786"/>
    <n v="476.97551584997717"/>
    <n v="41.275783173999997"/>
    <n v="5.5626240767095227"/>
    <n v="53.526696632840085"/>
    <n v="567.23699422200002"/>
    <n v="341.69226243599996"/>
    <n v="8000.2561212310002"/>
    <n v="2.5551539141528785"/>
    <n v="48505.63365253801"/>
    <n v="48505.63365253801"/>
    <n v="7401.6400526560001"/>
    <n v="2.3639655112422391"/>
    <n v="45451.578594148006"/>
    <n v="14.516507620432858"/>
    <n v="7046.4681989370001"/>
    <n v="2.250529298891653"/>
    <n v="40234.275998915"/>
    <n v="12.850184574580382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7.865536470580302"/>
    <n v="0.11343621235058612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2.42526723295873"/>
    <n v="-1.2617910531886962"/>
    <n v="-615.02582242055473"/>
    <n v="-1.4575455523427063"/>
    <n v="-3595.5301142030003"/>
    <n v="-1.1483548408381101"/>
    <n v="2366.272428498"/>
    <n v="8264.4355203220002"/>
    <n v="8264.4355203220002"/>
    <n v="0.89707670516016469"/>
    <n v="-1.371663705089099E-2"/>
    <n v="-1.371663705089099E-2"/>
    <n v="318.89604437858816"/>
    <n v="0.75574958676427639"/>
    <n v="2.6395285910878532"/>
    <n v="2.6395285910878536"/>
    <n v="2063.108162004"/>
    <n v="278.03942777876608"/>
    <n v="897.0021653968895"/>
    <n v="109.6873103775232"/>
    <n v="14.78225794150066"/>
    <n v="303.164266494"/>
    <n v="40.856616599822104"/>
    <n v="10366.528549729001"/>
    <n v="3.3109035009171546"/>
    <n v="-6316.9743964200006"/>
    <n v="-12828.050127847"/>
    <n v="-12828.050127847"/>
    <n v="-851.321311611547"/>
    <n v="-1728.8011277117869"/>
    <n v="0.90082380331485945"/>
    <n v="0.49268270950274329"/>
    <n v="0.49268270950274329"/>
    <n v="-2.0175406399529727"/>
    <n v="-4.09707414343056"/>
    <n v="-5961.8025427010007"/>
    <n v="-7610.7475326140002"/>
    <n v="-1.9041044276023866"/>
    <n v="-2.4307510975780819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4026.25081226527"/>
    <n v="7420.2"/>
    <n v="3804.6259361790007"/>
    <n v="1.1390200401696384"/>
    <n v="3804.6259361790007"/>
    <n v="44586.405242480003"/>
    <n v="0.20390421320682117"/>
    <n v="0.20390421320682117"/>
    <n v="7.8861594513988775E-2"/>
    <n v="2901.7446344780005"/>
    <n v="0.86871754163683534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106107541204948E-2"/>
    <n v="81.670096715"/>
    <n v="2.4450203095235625E-2"/>
    <n v="513.55262719699999"/>
    <n v="69.210078865394465"/>
    <n v="322.63512738700001"/>
    <n v="43.480651112773245"/>
    <n v="43.480651112773245"/>
    <n v="0"/>
    <n v="0"/>
    <n v="0"/>
    <n v="190.91749980999998"/>
    <n v="322.63512738700001"/>
    <n v="2802.2402985750005"/>
    <n v="0.83892816560395422"/>
    <n v="2802.2402985750005"/>
    <n v="48207.723730370009"/>
    <n v="2674.2446948890006"/>
    <n v="0.80060914026545238"/>
    <n v="45153.066526154005"/>
    <n v="14.367665772704671"/>
    <n v="2611.5491690860008"/>
    <n v="0.78183949996007507"/>
    <n v="40167.230234141003"/>
    <n v="12.776523672307167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4493040353359756"/>
    <n v="1.8769640305377415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5.08876278321344"/>
    <n v="0.30009187456568404"/>
    <n v="-488.03515914530618"/>
    <n v="-1.1766453092337446"/>
    <n v="1065.0811634070003"/>
    <n v="0.31886151487106146"/>
    <n v="37.041825209999999"/>
    <n v="37.041825209999999"/>
    <n v="7941.1911932939993"/>
    <n v="-0.89718776317128424"/>
    <n v="-0.89718776317128424"/>
    <n v="-7.5449712795768842E-2"/>
    <n v="4.9920251758712695"/>
    <n v="1.1089495247730945E-2"/>
    <n v="1.1089495247730945E-2"/>
    <n v="2.5355484487944859"/>
    <n v="0"/>
    <n v="0"/>
    <n v="853.89550312282677"/>
    <n v="0"/>
    <n v="0"/>
    <n v="37.041825209999999"/>
    <n v="4.9920251758712695"/>
    <n v="2839.2821237850003"/>
    <n v="0.85001766085168518"/>
    <n v="965.34381239400034"/>
    <n v="965.34381239400034"/>
    <n v="-11562.509681184001"/>
    <n v="130.09673760734216"/>
    <n v="-1558.2477131592141"/>
    <n v="-4.2157049819851657"/>
    <n v="-4.2157049819851657"/>
    <n v="0.2525605679687164"/>
    <n v="0.28900237931795314"/>
    <n v="-3.7121937580282305"/>
    <n v="1028.0393381970002"/>
    <n v="-6576.673389171001"/>
    <n v="0.30777201962333051"/>
    <n v="-2.1210516576307263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4026.25081226527"/>
    <n v="7420.2"/>
    <n v="3209.7257207530001"/>
    <n v="0.96092020101647069"/>
    <n v="7014.3516569320009"/>
    <n v="45070.762042180999"/>
    <n v="0.19178016453667168"/>
    <n v="0.17772155393701228"/>
    <n v="9.8386785163536716E-2"/>
    <n v="2370.0602069780002"/>
    <n v="0.70954309765014822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100862145265382E-2"/>
    <n v="101.03874689"/>
    <n v="3.0248744415835572E-2"/>
    <n v="468.03670581200004"/>
    <n v="63.076022992911248"/>
    <n v="324.82833221200002"/>
    <n v="43.776223310961974"/>
    <n v="87.256874423735212"/>
    <n v="0"/>
    <n v="0"/>
    <n v="0"/>
    <n v="143.20837360000002"/>
    <n v="324.82833221200002"/>
    <n v="3801.3535964629996"/>
    <n v="1.138040374736744"/>
    <n v="6603.5938950380005"/>
    <n v="48789.910861641001"/>
    <n v="3609.0172354829997"/>
    <n v="1.0804591635258622"/>
    <n v="45692.844126209995"/>
    <n v="14.467858861107961"/>
    <n v="3084.7871149109997"/>
    <n v="0.9235163725634129"/>
    <n v="40223.281546456994"/>
    <n v="12.732710246465977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0.649055358615684"/>
    <n v="0.15694279096244929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79.732065942966429"/>
    <n v="-0.17712017372027311"/>
    <n v="-501.21948457723505"/>
    <n v="-1.1960544411337395"/>
    <n v="-67.397755137999411"/>
    <n v="-2.0177382757823836E-2"/>
    <n v="184.82380115500004"/>
    <n v="221.86562636500003"/>
    <n v="7590.5398619670004"/>
    <n v="-0.65484148573190204"/>
    <n v="-0.75231612467561426"/>
    <n v="-9.8552988178392309E-2"/>
    <n v="24.908196700223723"/>
    <n v="5.5332118570189152E-2"/>
    <n v="6.6421613817920097E-2"/>
    <n v="2.4198583700800231"/>
    <n v="127.433595526"/>
    <n v="17.173876111964638"/>
    <n v="805.82039444112013"/>
    <n v="64.556258688"/>
    <n v="8.7000699021589725"/>
    <n v="57.390205629000036"/>
    <n v="7.7343205882590809"/>
    <n v="3986.1773976179998"/>
    <n v="1.193372493306933"/>
    <n v="-776.45167686499951"/>
    <n v="188.89213552900083"/>
    <n v="-11309.688681427"/>
    <n v="-104.64026264319014"/>
    <n v="-1524.1757205233014"/>
    <n v="-0.24563073080569964"/>
    <n v="-1.1420808543541385"/>
    <n v="0.16997194655783798"/>
    <n v="-0.23245229229046227"/>
    <n v="-3.6159128112137626"/>
    <n v="-252.22155629299948"/>
    <n v="-5840.1261016740009"/>
    <n v="-7.5509501328012998E-2"/>
    <n v="-1.8807641965717792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4026.25081226527"/>
    <n v="7420.2"/>
    <n v="3438.5597139500001"/>
    <n v="1.0294279882459278"/>
    <n v="10452.911370882"/>
    <n v="44845.630694220999"/>
    <n v="9.462595955147135E-2"/>
    <n v="-6.1449326418541395E-2"/>
    <n v="8.239411996868351E-2"/>
    <n v="2680.8021049700001"/>
    <n v="0.80257228240324963"/>
    <n v="7952.6069464260008"/>
    <n v="32964.395711881996"/>
    <n v="5.4735606506633561E-2"/>
    <n v="0.18029663387467987"/>
    <n v="8.919439231477666E-2"/>
    <n v="1695.817"/>
    <n v="19790.474041240002"/>
    <n v="8.4690344111427285E-2"/>
    <n v="0.16714511914719155"/>
    <n v="1083.3979999999999"/>
    <n v="13261.208600707998"/>
    <n v="0.10845121066070673"/>
    <n v="2.7897788033564463E-2"/>
    <n v="908.92091818000006"/>
    <n v="549.85459924500003"/>
    <n v="0.18722608271775143"/>
    <n v="-2.5282799056627114E-2"/>
    <n v="260.42185997299998"/>
    <n v="7.7964489120157923E-2"/>
    <n v="75.467958120999995"/>
    <n v="2.2593421306703138E-2"/>
    <n v="421.86779088600002"/>
    <n v="56.853964972103185"/>
    <n v="288.53627644400001"/>
    <n v="38.885242506131917"/>
    <n v="126.14211692986713"/>
    <n v="0"/>
    <n v="0"/>
    <n v="0"/>
    <n v="133.33151444200001"/>
    <n v="288.53627644400001"/>
    <n v="5138.3415922779996"/>
    <n v="1.538304722991946"/>
    <n v="11741.935487316001"/>
    <n v="49594.355024306999"/>
    <n v="4934.9658988189994"/>
    <n v="1.4774185821678509"/>
    <n v="46635.254238163994"/>
    <n v="14.67011894938598"/>
    <n v="4011.0284479069996"/>
    <n v="1.2008123427883941"/>
    <n v="41026.425096944004"/>
    <n v="12.908975433814877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4.51651585024663"/>
    <n v="0.27660623937945705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29.07494115091231"/>
    <n v="-0.50887673474601791"/>
    <n v="-639.97255196436754"/>
    <n v="-1.4908779758603998"/>
    <n v="-775.84442741599946"/>
    <n v="-0.23227049536656083"/>
    <n v="468.93283557800009"/>
    <n v="690.79846194300012"/>
    <n v="7443.5804879140005"/>
    <n v="-0.23861216582208078"/>
    <n v="-0.54301798360239861"/>
    <n v="-9.8138878342289293E-2"/>
    <n v="63.196791943343861"/>
    <n v="0.14038801873735282"/>
    <n v="0.2068096325552729"/>
    <n v="2.3635402626274096"/>
    <n v="387.29189993599999"/>
    <n v="52.19426699226436"/>
    <n v="788.80353668149098"/>
    <n v="0"/>
    <n v="0"/>
    <n v="81.640935642000102"/>
    <n v="11.002524951079499"/>
    <n v="5607.2744278559994"/>
    <n v="1.6786927417292985"/>
    <n v="-2168.7147139059998"/>
    <n v="-1979.822578376999"/>
    <n v="-12192.304818000001"/>
    <n v="-292.27173309425621"/>
    <n v="-1643.1234761866258"/>
    <n v="0.68627409448138321"/>
    <n v="-0.24306205650761314"/>
    <n v="0.27951063529385145"/>
    <n v="-0.64926475348337076"/>
    <n v="-3.8544182384878094"/>
    <n v="-1244.7772629939998"/>
    <n v="-6583.47567678"/>
    <n v="-0.37265851410391371"/>
    <n v="-2.0932747229167075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4026.25081226527"/>
    <n v="7420.2"/>
    <n v="5173.9925424040002"/>
    <n v="1.5489778213006287"/>
    <n v="15626.903913286002"/>
    <n v="46262.466042638996"/>
    <n v="0.17438503820616069"/>
    <n v="0.37710302637480764"/>
    <n v="0.12197890443848336"/>
    <n v="4062.9395994489996"/>
    <n v="1.2163533822772861"/>
    <n v="12015.546545875"/>
    <n v="34098.303142585995"/>
    <n v="0.38712699805883144"/>
    <n v="0.24296582601394778"/>
    <n v="0.13367639834974931"/>
    <m/>
    <n v="17700.580557935002"/>
    <n v="-2.4500045891197142E-2"/>
    <n v="-1"/>
    <m/>
    <n v="12437.075384894999"/>
    <n v="4.6450921111807375E-2"/>
    <n v="-1"/>
    <m/>
    <m/>
    <n v="-1"/>
    <n v="-1"/>
    <n v="258.59573403600001"/>
    <n v="7.7417787795768203E-2"/>
    <n v="321.09433233499999"/>
    <n v="9.6128472404244214E-2"/>
    <n v="531.36287658399999"/>
    <n v="71.610317320826923"/>
    <n v="168.31176988499999"/>
    <n v="22.682915539338563"/>
    <n v="148.82503246920569"/>
    <n v="0"/>
    <n v="0"/>
    <n v="0"/>
    <n v="363.051106699"/>
    <n v="168.31176988499999"/>
    <n v="4157.3668644860008"/>
    <n v="1.244622796674322"/>
    <n v="15899.302351802002"/>
    <n v="49865.388385138998"/>
    <n v="3906.993386860001"/>
    <n v="1.1696665688278107"/>
    <n v="46848.506927070994"/>
    <n v="14.660063786906502"/>
    <n v="3433.9365634220012"/>
    <n v="1.0280439202223051"/>
    <n v="41212.001961335991"/>
    <n v="12.899545193987937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752570474919807"/>
    <n v="0.14162264860550583"/>
    <n v="5636.5049657349991"/>
    <n v="470.41790083899991"/>
    <n v="750.09373792200006"/>
    <n v="163.72374456899999"/>
    <n v="1016.6256779179994"/>
    <n v="-272.39843851599926"/>
    <n v="-3602.9223424999991"/>
    <n v="-8.8700628662551129"/>
    <n v="-0.77909294285183772"/>
    <n v="0.66562447987957518"/>
    <n v="137.00785395514936"/>
    <n v="0.30435502462630687"/>
    <n v="-485.555961092693"/>
    <n v="-1.1452661029204383"/>
    <n v="1489.6825013559994"/>
    <n v="0.44597767323181264"/>
    <n v="612.93987192400004"/>
    <n v="1303.7383338670002"/>
    <n v="7169.610256986999"/>
    <n v="-0.30890417196321718"/>
    <n v="-0.4564503791403105"/>
    <n v="-0.15700656939628643"/>
    <n v="82.604225212797516"/>
    <n v="0.1835005094460358"/>
    <n v="0.3903101420013087"/>
    <n v="2.2637758632429064"/>
    <n v="482.82380087799999"/>
    <n v="65.068839233174302"/>
    <n v="746.86100494622792"/>
    <n v="0"/>
    <n v="0"/>
    <n v="130.11607104600006"/>
    <n v="17.5353859796232"/>
    <n v="4770.3067364100007"/>
    <n v="1.4281233061203575"/>
    <n v="403.68580599399934"/>
    <n v="-1576.1367723829997"/>
    <n v="-10772.532599487002"/>
    <n v="54.40362874235187"/>
    <n v="-1451.7846688077143"/>
    <n v="-1.3972947586152773"/>
    <n v="-0.5660003288141886"/>
    <n v="9.7941581748104412E-3"/>
    <n v="0.12085451518027104"/>
    <n v="-3.4090419661633447"/>
    <n v="876.74262943199938"/>
    <n v="-5136.0276337519999"/>
    <n v="0.2624771637857769"/>
    <n v="-1.6485233732447822"/>
    <n v="1807.899763609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55" firstHeaderRow="1" firstDataRow="1" firstDataCol="2" rowPageCount="1" colPageCount="1"/>
  <pivotFields count="143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6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1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70" firstHeaderRow="0" firstDataRow="1" firstDataCol="2" rowPageCount="1" colPageCount="1"/>
  <pivotFields count="143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6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4" baseField="1" baseItem="0" numFmtId="168"/>
    <dataField name="ANANF (% del PIB) " fld="96" baseField="1" baseItem="0" numFmtId="168"/>
    <dataField name="Resultado Fiscal (% del PIB) " fld="116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J2:M18" firstHeaderRow="1" firstDataRow="1" firstDataCol="3"/>
  <pivotFields count="143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16">
    <i>
      <x v="18"/>
      <x v="10"/>
      <x v="3"/>
    </i>
    <i r="1">
      <x v="11"/>
      <x v="2"/>
    </i>
    <i r="1">
      <x v="12"/>
      <x v="1"/>
    </i>
    <i r="1">
      <x v="13"/>
      <x/>
    </i>
    <i>
      <x v="19"/>
      <x v="10"/>
      <x v="3"/>
    </i>
    <i r="1">
      <x v="11"/>
      <x v="2"/>
    </i>
    <i r="1">
      <x v="12"/>
      <x v="1"/>
    </i>
    <i r="1">
      <x v="13"/>
      <x/>
    </i>
    <i>
      <x v="20"/>
      <x v="10"/>
      <x v="3"/>
    </i>
    <i r="1">
      <x v="11"/>
      <x v="2"/>
    </i>
    <i r="1">
      <x v="12"/>
      <x v="1"/>
    </i>
    <i r="1">
      <x v="13"/>
      <x/>
    </i>
    <i>
      <x v="21"/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3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61" baseField="3" baseItem="17" numFmtId="168"/>
    <dataField name="Uso de ByS " fld="69" baseField="3" baseItem="17" numFmtId="168"/>
    <dataField name="Intereses " fld="70" baseField="3" baseItem="15" numFmtId="168"/>
    <dataField name="Donaciones " fld="74" baseField="3" baseItem="17" numFmtId="168"/>
    <dataField name="P. Sociales " fld="75" baseField="3" baseItem="17" numFmtId="168"/>
    <dataField name="Otros Gastos " fld="7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3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6" baseField="3" baseItem="15" numFmtId="168"/>
    <dataField name="RON (% del PIB) " fld="84" baseField="3" baseItem="16" numFmtId="168"/>
  </dataFields>
  <formats count="1">
    <format dxfId="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69" firstHeaderRow="0" firstDataRow="1" firstDataCol="2" rowPageCount="1" colPageCount="1"/>
  <pivotFields count="143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6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5" baseField="1" baseItem="6" numFmtId="168"/>
    <dataField name="Resultado Fiscal anualizado (millones de US$) " fld="112" baseField="1" baseItem="5" numFmtId="168"/>
  </dataFields>
  <formats count="3"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3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3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1" baseField="3" baseItem="15" numFmtId="168"/>
    <dataField name="RON (millones de US$) " fld="83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3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9" baseField="3" baseItem="15" numFmtId="168"/>
    <dataField name="Inversión (USD) " fld="95" baseField="3" baseItem="15" numFmtId="3"/>
    <dataField name="Inversión_x000a_(% del PIB) " fld="96" baseField="3" baseItem="15" numFmtId="168"/>
    <dataField name="MOPC (USD) " fld="100" baseField="3" baseItem="15" numFmtId="3"/>
    <dataField name="Otras Ent. (USD) " fld="105" baseField="3" baseItem="15" numFmtId="3"/>
  </dataFields>
  <formats count="4"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69" firstHeaderRow="0" firstDataRow="1" firstDataCol="2" rowPageCount="1" colPageCount="1"/>
  <pivotFields count="143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6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6" baseField="1" baseItem="3" numFmtId="168"/>
    <dataField name="Inversión anualizada (% PIB) " fld="98" baseField="1" baseItem="3" numFmtId="168"/>
    <dataField name="Resultado anualizado (% PIB) " fld="117" baseField="1" baseItem="3" numFmtId="168"/>
  </dataFields>
  <formats count="1"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C155" firstHeaderRow="1" firstDataRow="1" firstDataCol="2" rowPageCount="1" colPageCount="1"/>
  <pivotFields count="143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6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MOPC suma 12 meses (mm US$) " fld="101" baseField="137" baseItem="19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A100D550-807A-4956-BEC1-97BC4C6193C2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37F7F3C3-062E-4722-940B-62625004914A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VN69"/>
  <sheetViews>
    <sheetView showGridLines="0" showRowColHeaders="0" tabSelected="1" zoomScale="85" zoomScaleNormal="85" workbookViewId="0">
      <selection activeCell="L6" sqref="L6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28" t="s">
        <v>188</v>
      </c>
      <c r="C6" s="228"/>
      <c r="D6" s="228"/>
      <c r="E6" s="228"/>
      <c r="F6" s="228"/>
      <c r="G6" s="228"/>
      <c r="H6" s="228"/>
      <c r="I6" s="228"/>
      <c r="J6" s="228"/>
    </row>
    <row r="7" spans="2:12" x14ac:dyDescent="0.2">
      <c r="B7" s="229" t="str">
        <f>Aux!$U$5</f>
        <v>Abril 2024</v>
      </c>
      <c r="C7" s="229"/>
      <c r="D7" s="229"/>
      <c r="E7" s="229"/>
      <c r="F7" s="229"/>
      <c r="G7" s="229"/>
      <c r="H7" s="229"/>
      <c r="I7" s="229"/>
      <c r="J7" s="229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75" t="str">
        <f>+Aux!Q6</f>
        <v>abr-23</v>
      </c>
      <c r="H10" s="75" t="str">
        <f>+Aux!Q5</f>
        <v>abr-24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13306.456915660001</v>
      </c>
      <c r="H11" s="77">
        <f>'CA Informe'!T13</f>
        <v>15626.903913286002</v>
      </c>
      <c r="I11" s="78">
        <f>+H11/G11-1</f>
        <v>0.17438503820616069</v>
      </c>
    </row>
    <row r="12" spans="2:12" x14ac:dyDescent="0.2">
      <c r="F12" s="79" t="str">
        <f>+'1'!A12</f>
        <v xml:space="preserve">Ingresos Tributarios </v>
      </c>
      <c r="G12" s="80">
        <f>'CA Informe'!U14</f>
        <v>9666.835800633</v>
      </c>
      <c r="H12" s="80">
        <f>'CA Informe'!T14</f>
        <v>12015.546545875</v>
      </c>
      <c r="I12" s="81">
        <f>+H12/G12-1</f>
        <v>0.24296582601394801</v>
      </c>
    </row>
    <row r="13" spans="2:12" x14ac:dyDescent="0.2">
      <c r="F13" s="79" t="str">
        <f>+'1'!A14</f>
        <v>Contribuciones sociales</v>
      </c>
      <c r="G13" s="80">
        <f>'CA Informe'!U17</f>
        <v>1219.2315686069999</v>
      </c>
      <c r="H13" s="80">
        <f>'CA Informe'!T17</f>
        <v>1097.2662328710001</v>
      </c>
      <c r="I13" s="81">
        <f>+H13/G13-1</f>
        <v>-0.10003459463844755</v>
      </c>
    </row>
    <row r="14" spans="2:12" x14ac:dyDescent="0.2">
      <c r="F14" s="82" t="str">
        <f>+'1'!A16</f>
        <v>Donaciones</v>
      </c>
      <c r="G14" s="83">
        <f>'CA Informe'!U18</f>
        <v>545.14386540700002</v>
      </c>
      <c r="H14" s="83">
        <f>'CA Informe'!T18</f>
        <v>579.271134061</v>
      </c>
      <c r="I14" s="84">
        <f>+H14/G14-1</f>
        <v>6.2602316231735955E-2</v>
      </c>
    </row>
    <row r="15" spans="2:12" x14ac:dyDescent="0.2">
      <c r="F15" s="85" t="str">
        <f>+'1'!A26</f>
        <v>Otros ingresos</v>
      </c>
      <c r="G15" s="86">
        <f>'CA Informe'!U19</f>
        <v>1875.2456810130002</v>
      </c>
      <c r="H15" s="221">
        <f>'CA Informe'!T19</f>
        <v>1934.8200004790001</v>
      </c>
      <c r="I15" s="87">
        <f>+H15/G15-1</f>
        <v>3.1768807719006809E-2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5" t="str">
        <f>+Aux!Q6</f>
        <v>abr-23</v>
      </c>
      <c r="D31" s="75" t="str">
        <f>+Aux!Q5</f>
        <v>abr-24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14539.547619201001</v>
      </c>
      <c r="D32" s="90">
        <f>'CA Informe'!T20</f>
        <v>15899.302351802002</v>
      </c>
      <c r="E32" s="91">
        <f>+D32/C32-1</f>
        <v>9.3521116902241186E-2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6133.9137297729994</v>
      </c>
      <c r="D33" s="94">
        <f>'CA Informe'!T21</f>
        <v>6614.8130605860006</v>
      </c>
      <c r="E33" s="95">
        <f t="shared" ref="E33:E38" si="0">+D33/C33-1</f>
        <v>7.8400080600872446E-2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1894.4232006689999</v>
      </c>
      <c r="D34" s="83">
        <f>'CA Informe'!T22</f>
        <v>2276.570273327</v>
      </c>
      <c r="E34" s="84">
        <f t="shared" si="0"/>
        <v>0.20172212445616577</v>
      </c>
      <c r="F34" s="84"/>
    </row>
    <row r="35" spans="2:15" x14ac:dyDescent="0.2">
      <c r="B35" s="83" t="str">
        <f>+'1'!A42</f>
        <v>Intereses</v>
      </c>
      <c r="C35" s="83">
        <f>'CA Informe'!U23</f>
        <v>1564.7175502229998</v>
      </c>
      <c r="D35" s="83">
        <f>'CA Informe'!T23</f>
        <v>1983.9199207250001</v>
      </c>
      <c r="E35" s="84">
        <f t="shared" si="0"/>
        <v>0.26790929164324684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1571.4008469810001</v>
      </c>
      <c r="D36" s="83">
        <f>'CA Informe'!T24</f>
        <v>1626.4445473119999</v>
      </c>
      <c r="E36" s="84">
        <f t="shared" si="0"/>
        <v>3.5028427302143061E-2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2867.4828871669997</v>
      </c>
      <c r="D37" s="83">
        <f>'CA Informe'!T25</f>
        <v>2943.4990035119999</v>
      </c>
      <c r="E37" s="84">
        <f t="shared" si="0"/>
        <v>2.6509701831247012E-2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507.60940438800003</v>
      </c>
      <c r="D38" s="96">
        <f>'CA Informe'!T26</f>
        <v>454.05554633999998</v>
      </c>
      <c r="E38" s="97">
        <f t="shared" si="0"/>
        <v>-0.10550209981347236</v>
      </c>
      <c r="F38" s="84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1.8554687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2" t="s">
        <v>137</v>
      </c>
      <c r="B2" s="232"/>
      <c r="C2" s="232"/>
      <c r="D2" s="232"/>
      <c r="E2" s="232"/>
      <c r="F2" s="232"/>
      <c r="G2" s="232"/>
      <c r="H2" s="232"/>
      <c r="I2" s="102"/>
    </row>
    <row r="3" spans="1:248" ht="15.75" x14ac:dyDescent="0.25">
      <c r="A3" s="233" t="s">
        <v>138</v>
      </c>
      <c r="B3" s="233"/>
      <c r="C3" s="233"/>
      <c r="D3" s="233"/>
      <c r="E3" s="233"/>
      <c r="F3" s="233"/>
      <c r="G3" s="233"/>
      <c r="H3" s="233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2" t="s">
        <v>139</v>
      </c>
      <c r="B5" s="232"/>
      <c r="C5" s="232"/>
      <c r="D5" s="232"/>
      <c r="E5" s="232"/>
      <c r="F5" s="232"/>
      <c r="G5" s="232"/>
      <c r="H5" s="232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2" t="s">
        <v>140</v>
      </c>
      <c r="B6" s="232"/>
      <c r="C6" s="232"/>
      <c r="D6" s="232"/>
      <c r="E6" s="232"/>
      <c r="F6" s="232"/>
      <c r="G6" s="232"/>
      <c r="H6" s="232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4" t="s">
        <v>141</v>
      </c>
      <c r="B8" s="230" t="s">
        <v>189</v>
      </c>
      <c r="C8" s="230" t="s">
        <v>206</v>
      </c>
      <c r="D8" s="230" t="s">
        <v>142</v>
      </c>
      <c r="E8" s="236" t="s">
        <v>200</v>
      </c>
      <c r="F8" s="236" t="s">
        <v>207</v>
      </c>
      <c r="G8" s="230" t="s">
        <v>142</v>
      </c>
      <c r="H8" s="230" t="s">
        <v>143</v>
      </c>
      <c r="I8" s="111"/>
    </row>
    <row r="9" spans="1:248" s="3" customFormat="1" ht="23.25" customHeight="1" thickBot="1" x14ac:dyDescent="0.25">
      <c r="A9" s="235"/>
      <c r="B9" s="231"/>
      <c r="C9" s="231"/>
      <c r="D9" s="231"/>
      <c r="E9" s="237"/>
      <c r="F9" s="237"/>
      <c r="G9" s="231"/>
      <c r="H9" s="231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mensual'!IH2:IK2))</f>
        <v>13306.456915660001</v>
      </c>
      <c r="D10" s="113">
        <f>IFERROR((C10/B10*100),0)</f>
        <v>27.109457781067448</v>
      </c>
      <c r="E10" s="113">
        <v>53267.677861122</v>
      </c>
      <c r="F10" s="113">
        <f>IF($A10="","",'2'!N10)</f>
        <v>15626.903913286002</v>
      </c>
      <c r="G10" s="113">
        <f>IFERROR((F10/E10*100),0)</f>
        <v>29.336559318444532</v>
      </c>
      <c r="H10" s="113">
        <f>IF(C10&lt;&gt;0,F10/C10*100-100," ")</f>
        <v>17.438503820616063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mensual'!IH4:IK4))</f>
        <v>9666.8358006330018</v>
      </c>
      <c r="D12" s="115">
        <f>IFERROR((C12/B12*100),0)</f>
        <v>29.857152100378638</v>
      </c>
      <c r="E12" s="115">
        <v>34466.526446335003</v>
      </c>
      <c r="F12" s="115">
        <f>IF($A12="","",'2'!N12)</f>
        <v>12015.546545875</v>
      </c>
      <c r="G12" s="115">
        <f>IFERROR((F12/E12*100),0)</f>
        <v>34.861495441333261</v>
      </c>
      <c r="H12" s="115">
        <f>IF(C12&lt;&gt;0,F12/C12*100-100," ")</f>
        <v>24.296582601394775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02"/>
      <c r="F13" s="202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mensual'!IH13:IK13))</f>
        <v>1219.2315686069999</v>
      </c>
      <c r="D14" s="115">
        <f>IFERROR((C14/B14*100),0)</f>
        <v>33.147366483544289</v>
      </c>
      <c r="E14" s="203">
        <v>4210.0829034540002</v>
      </c>
      <c r="F14" s="203">
        <f>IF($A14="","",'2'!N14)</f>
        <v>1097.2662328710001</v>
      </c>
      <c r="G14" s="115">
        <f>IFERROR((F14/E14*100),0)</f>
        <v>26.062817717218589</v>
      </c>
      <c r="H14" s="115">
        <f>IF(C14&lt;&gt;0,F14/C14*100-100," ")</f>
        <v>-10.003459463844749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mensual'!IH14:IK14))</f>
        <v/>
      </c>
      <c r="D15" s="117"/>
      <c r="E15" s="202"/>
      <c r="F15" s="202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mensual'!IH15:IK15))</f>
        <v>545.14386540700002</v>
      </c>
      <c r="D16" s="115">
        <f t="shared" ref="D16:D33" si="0">IFERROR((C16/B16*100),0)</f>
        <v>22.131659485214453</v>
      </c>
      <c r="E16" s="203">
        <v>2290.5811177139999</v>
      </c>
      <c r="F16" s="203">
        <f>IF($A16="","",'2'!N16)</f>
        <v>579.271134061</v>
      </c>
      <c r="G16" s="115">
        <f t="shared" ref="G16:G33" si="1">IFERROR((F16/E16*100),0)</f>
        <v>25.289265225372702</v>
      </c>
      <c r="H16" s="115">
        <f t="shared" ref="H16:H33" si="2">IF(C16&lt;&gt;0,F16/C16*100-100," ")</f>
        <v>6.2602316231735955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mensual'!IH16:IK16))</f>
        <v>23.209867928999998</v>
      </c>
      <c r="D17" s="117">
        <f t="shared" si="0"/>
        <v>2.5745274367633386</v>
      </c>
      <c r="E17" s="202">
        <v>640.05991557399989</v>
      </c>
      <c r="F17" s="202">
        <f>IF($A17="","",'2'!N17)</f>
        <v>26.944195075</v>
      </c>
      <c r="G17" s="117">
        <f t="shared" si="1"/>
        <v>4.2096363823747174</v>
      </c>
      <c r="H17" s="117">
        <f t="shared" si="2"/>
        <v>16.089394206910072</v>
      </c>
      <c r="I17" s="114"/>
    </row>
    <row r="18" spans="1:11" s="118" customFormat="1" ht="12.75" customHeight="1" x14ac:dyDescent="0.2">
      <c r="A18" s="170" t="s">
        <v>181</v>
      </c>
      <c r="B18" s="117">
        <v>140.42475430799999</v>
      </c>
      <c r="C18" s="117">
        <f>IF($A18="","",SUM('Situfin serie mensual'!IH17:IK17))</f>
        <v>0</v>
      </c>
      <c r="D18" s="117">
        <f t="shared" si="0"/>
        <v>0</v>
      </c>
      <c r="E18" s="202">
        <v>48.695407611</v>
      </c>
      <c r="F18" s="202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70" t="s">
        <v>182</v>
      </c>
      <c r="B19" s="117">
        <v>761.09478662100003</v>
      </c>
      <c r="C19" s="117">
        <f>IF($A19="","",SUM('Situfin serie mensual'!IH18:IK18))</f>
        <v>23.209867928999998</v>
      </c>
      <c r="D19" s="117">
        <f t="shared" si="0"/>
        <v>3.0495371058897747</v>
      </c>
      <c r="E19" s="202">
        <v>591.36450796299994</v>
      </c>
      <c r="F19" s="202">
        <f>IF($A19="","",'2'!N19)</f>
        <v>26.944195075</v>
      </c>
      <c r="G19" s="117">
        <f t="shared" si="1"/>
        <v>4.5562753111124863</v>
      </c>
      <c r="H19" s="117">
        <f t="shared" si="2"/>
        <v>16.089394206910072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mensual'!IH19:IK19))</f>
        <v>66.590111535999995</v>
      </c>
      <c r="D20" s="117">
        <f t="shared" si="0"/>
        <v>325.44895917110603</v>
      </c>
      <c r="E20" s="202">
        <v>20.8843</v>
      </c>
      <c r="F20" s="202">
        <f>IF($A20="","",'2'!N20)</f>
        <v>152.51454167499998</v>
      </c>
      <c r="G20" s="117">
        <f t="shared" si="1"/>
        <v>730.28323513356918</v>
      </c>
      <c r="H20" s="117">
        <f t="shared" si="2"/>
        <v>129.0348193703617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mensual'!IH20:IK20))</f>
        <v>0</v>
      </c>
      <c r="D21" s="117">
        <f t="shared" si="0"/>
        <v>0</v>
      </c>
      <c r="E21" s="202">
        <v>0</v>
      </c>
      <c r="F21" s="202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20.460999999999999</v>
      </c>
      <c r="C22" s="117">
        <f>IF($A22="","",SUM('Situfin serie mensual'!IH21:IK21))</f>
        <v>66.590111535999995</v>
      </c>
      <c r="D22" s="117">
        <f t="shared" si="0"/>
        <v>325.44895917110603</v>
      </c>
      <c r="E22" s="202">
        <v>20.8843</v>
      </c>
      <c r="F22" s="202">
        <f>IF($A22="","",'2'!N22)</f>
        <v>152.51454167499998</v>
      </c>
      <c r="G22" s="117">
        <f t="shared" si="1"/>
        <v>730.28323513356918</v>
      </c>
      <c r="H22" s="117">
        <f t="shared" si="2"/>
        <v>129.0348193703617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mensual'!IH22:IK22))</f>
        <v>455.34388594199993</v>
      </c>
      <c r="D23" s="117">
        <f t="shared" si="0"/>
        <v>29.544664546834138</v>
      </c>
      <c r="E23" s="202">
        <v>1629.6369021399998</v>
      </c>
      <c r="F23" s="202">
        <f>IF($A23="","",'2'!N23)</f>
        <v>399.81239731099998</v>
      </c>
      <c r="G23" s="117">
        <f t="shared" si="1"/>
        <v>24.533833075697782</v>
      </c>
      <c r="H23" s="117">
        <f t="shared" si="2"/>
        <v>-12.19550549495537</v>
      </c>
      <c r="I23" s="114"/>
    </row>
    <row r="24" spans="1:11" s="118" customFormat="1" ht="12.75" customHeight="1" x14ac:dyDescent="0.2">
      <c r="A24" s="170" t="s">
        <v>181</v>
      </c>
      <c r="B24" s="117">
        <v>1541.2051310320001</v>
      </c>
      <c r="C24" s="117">
        <f>IF($A24="","",SUM('Situfin serie mensual'!IH23:IK23))</f>
        <v>455.34388594199993</v>
      </c>
      <c r="D24" s="117">
        <f t="shared" si="0"/>
        <v>29.544664546834138</v>
      </c>
      <c r="E24" s="202">
        <v>1629.6369021399998</v>
      </c>
      <c r="F24" s="202">
        <f>IF($A24="","",'2'!N24)</f>
        <v>399.81239731099998</v>
      </c>
      <c r="G24" s="117">
        <f t="shared" si="1"/>
        <v>24.533833075697782</v>
      </c>
      <c r="H24" s="117">
        <f t="shared" si="2"/>
        <v>-12.19550549495537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mensual'!IH24:IK24))</f>
        <v>0</v>
      </c>
      <c r="D25" s="117">
        <f t="shared" si="0"/>
        <v>0</v>
      </c>
      <c r="E25" s="202">
        <v>0</v>
      </c>
      <c r="F25" s="202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mensual'!IH25:IK25))</f>
        <v>1875.245681013</v>
      </c>
      <c r="D26" s="115">
        <f t="shared" si="0"/>
        <v>17.748203610740013</v>
      </c>
      <c r="E26" s="203">
        <v>12300.487393619</v>
      </c>
      <c r="F26" s="203">
        <f>IF($A26="","",'2'!N26)</f>
        <v>1934.8200004790001</v>
      </c>
      <c r="G26" s="115">
        <f t="shared" si="1"/>
        <v>15.729620612291406</v>
      </c>
      <c r="H26" s="115">
        <f t="shared" si="2"/>
        <v>3.1768807719006844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mensual'!IH26:IK26))</f>
        <v>997.04663597400008</v>
      </c>
      <c r="D27" s="117">
        <f t="shared" si="0"/>
        <v>26.613055885689853</v>
      </c>
      <c r="E27" s="202">
        <v>4240.4743158519996</v>
      </c>
      <c r="F27" s="202">
        <f>IF($A27="","",'2'!N27)</f>
        <v>1003.7747210860001</v>
      </c>
      <c r="G27" s="117">
        <f t="shared" si="1"/>
        <v>23.671284066823098</v>
      </c>
      <c r="H27" s="117">
        <f t="shared" si="2"/>
        <v>0.67480144551387866</v>
      </c>
      <c r="I27" s="114"/>
    </row>
    <row r="28" spans="1:11" s="118" customFormat="1" ht="14.25" customHeight="1" x14ac:dyDescent="0.2">
      <c r="A28" s="170" t="s">
        <v>178</v>
      </c>
      <c r="B28" s="117">
        <v>2597.9610234389997</v>
      </c>
      <c r="C28" s="117">
        <f>IF($A28="","",SUM('Situfin serie mensual'!IH27:IK27))</f>
        <v>678.70452944700003</v>
      </c>
      <c r="D28" s="117">
        <f t="shared" si="0"/>
        <v>26.124507770658479</v>
      </c>
      <c r="E28" s="202">
        <v>2956.318417684</v>
      </c>
      <c r="F28" s="202">
        <f>IF($A28="","",'2'!N28)</f>
        <v>730.22832933899997</v>
      </c>
      <c r="G28" s="117">
        <f t="shared" si="1"/>
        <v>24.700598046913562</v>
      </c>
      <c r="H28" s="117">
        <f t="shared" si="2"/>
        <v>7.5914919757469335</v>
      </c>
      <c r="I28" s="114"/>
    </row>
    <row r="29" spans="1:11" s="118" customFormat="1" ht="14.25" customHeight="1" x14ac:dyDescent="0.2">
      <c r="A29" s="170" t="s">
        <v>179</v>
      </c>
      <c r="B29" s="117">
        <v>1148.4957542290003</v>
      </c>
      <c r="C29" s="117">
        <f>IF($A29="","",SUM('Situfin serie mensual'!IH28:IK28))</f>
        <v>318.342106527</v>
      </c>
      <c r="D29" s="117">
        <f t="shared" si="0"/>
        <v>27.718178787757648</v>
      </c>
      <c r="E29" s="202">
        <v>1284.1558981679996</v>
      </c>
      <c r="F29" s="202">
        <f>IF($A29="","",'2'!N29)</f>
        <v>273.54639174700003</v>
      </c>
      <c r="G29" s="117">
        <f t="shared" si="1"/>
        <v>21.301649755862691</v>
      </c>
      <c r="H29" s="117">
        <f t="shared" si="2"/>
        <v>-14.071564477820857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mensual'!IH29:IK29))</f>
        <v>809.08832804199994</v>
      </c>
      <c r="D30" s="117">
        <f t="shared" si="0"/>
        <v>32.145931223490123</v>
      </c>
      <c r="E30" s="202">
        <v>2416.6792822139996</v>
      </c>
      <c r="F30" s="202">
        <f>IF($A30="","",'2'!N30)</f>
        <v>809.31022472199993</v>
      </c>
      <c r="G30" s="117">
        <f t="shared" si="1"/>
        <v>33.488524136333233</v>
      </c>
      <c r="H30" s="117">
        <f t="shared" si="2"/>
        <v>2.7425519848620183E-2</v>
      </c>
      <c r="I30" s="114"/>
    </row>
    <row r="31" spans="1:11" s="118" customFormat="1" ht="14.25" customHeight="1" x14ac:dyDescent="0.2">
      <c r="A31" s="170" t="s">
        <v>180</v>
      </c>
      <c r="B31" s="117">
        <v>565.49755947099993</v>
      </c>
      <c r="C31" s="117">
        <f>IF($A31="","",SUM('Situfin serie mensual'!IH30:IK30))</f>
        <v>307.89692969200001</v>
      </c>
      <c r="D31" s="117">
        <f t="shared" si="0"/>
        <v>54.44708372924282</v>
      </c>
      <c r="E31" s="202">
        <v>357.71500100399999</v>
      </c>
      <c r="F31" s="202">
        <f>IF($A31="","",'2'!N31)</f>
        <v>213.66384495199998</v>
      </c>
      <c r="G31" s="117">
        <f t="shared" si="1"/>
        <v>59.730188656418903</v>
      </c>
      <c r="H31" s="117">
        <f t="shared" si="2"/>
        <v>-30.605399291985364</v>
      </c>
      <c r="I31" s="114"/>
    </row>
    <row r="32" spans="1:11" s="118" customFormat="1" ht="14.25" customHeight="1" x14ac:dyDescent="0.2">
      <c r="A32" s="170" t="s">
        <v>23</v>
      </c>
      <c r="B32" s="117">
        <v>1951.4254141300003</v>
      </c>
      <c r="C32" s="117">
        <f>IF($A32="","",SUM('Situfin serie mensual'!IH31:IK31))</f>
        <v>501.19139834999993</v>
      </c>
      <c r="D32" s="117">
        <f t="shared" si="0"/>
        <v>25.683348936676886</v>
      </c>
      <c r="E32" s="202">
        <v>2058.9642812100001</v>
      </c>
      <c r="F32" s="202">
        <f>IF($A32="","",'2'!N32)</f>
        <v>595.64637976999995</v>
      </c>
      <c r="G32" s="117">
        <f t="shared" si="1"/>
        <v>28.929417824575083</v>
      </c>
      <c r="H32" s="117">
        <f t="shared" si="2"/>
        <v>18.846089883218369</v>
      </c>
      <c r="I32" s="114"/>
    </row>
    <row r="33" spans="1:13" s="118" customFormat="1" ht="12.75" customHeight="1" x14ac:dyDescent="0.2">
      <c r="A33" s="171" t="s">
        <v>17</v>
      </c>
      <c r="B33" s="117">
        <v>4302.4539643089993</v>
      </c>
      <c r="C33" s="117">
        <f>IF($A33="","",SUM('Situfin serie mensual'!IH32:IK32))</f>
        <v>69.110716996999997</v>
      </c>
      <c r="D33" s="117">
        <f t="shared" si="0"/>
        <v>1.6063092730406379</v>
      </c>
      <c r="E33" s="202">
        <v>5643.3337955530005</v>
      </c>
      <c r="F33" s="202">
        <f>IF($A33="","",'2'!N33)</f>
        <v>121.735054671</v>
      </c>
      <c r="G33" s="117">
        <f t="shared" si="1"/>
        <v>2.1571478682853802</v>
      </c>
      <c r="H33" s="117">
        <f t="shared" si="2"/>
        <v>76.144974268295243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mensual'!IH33:IK33))</f>
        <v/>
      </c>
      <c r="D34" s="117"/>
      <c r="E34" s="202"/>
      <c r="F34" s="202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mensual'!IH34:IK34))</f>
        <v>14539.547619201001</v>
      </c>
      <c r="D35" s="121">
        <f t="shared" ref="D35:D70" si="3">IFERROR((C35/B35*100),0)</f>
        <v>28.021864167655892</v>
      </c>
      <c r="E35" s="204">
        <v>53596.580472347996</v>
      </c>
      <c r="F35" s="204">
        <f>IF($A35="","",'2'!N35)</f>
        <v>15899.302351802002</v>
      </c>
      <c r="G35" s="121">
        <f t="shared" ref="G35:G70" si="4">IFERROR((F35/E35*100),0)</f>
        <v>29.664770050031279</v>
      </c>
      <c r="H35" s="121">
        <f t="shared" ref="H35:H70" si="5">IF(C35&lt;&gt;0,F35/C35*100-100," ")</f>
        <v>9.3521116902241204</v>
      </c>
      <c r="I35" s="114"/>
      <c r="M35" s="225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mensual'!IH35:IK35))</f>
        <v>6133.9137297729985</v>
      </c>
      <c r="D36" s="123">
        <f t="shared" si="3"/>
        <v>29.074289680122579</v>
      </c>
      <c r="E36" s="204">
        <v>22748.327527582995</v>
      </c>
      <c r="F36" s="204">
        <f>IF($A36="","",'2'!N36)</f>
        <v>6614.8130605860006</v>
      </c>
      <c r="G36" s="123">
        <f t="shared" si="4"/>
        <v>29.078239059840122</v>
      </c>
      <c r="H36" s="123">
        <f t="shared" si="5"/>
        <v>7.8400080600872712</v>
      </c>
      <c r="I36" s="114"/>
    </row>
    <row r="37" spans="1:13" s="118" customFormat="1" ht="12.75" x14ac:dyDescent="0.2">
      <c r="A37" s="154" t="s">
        <v>26</v>
      </c>
      <c r="B37" s="115">
        <v>7759.7099901840011</v>
      </c>
      <c r="C37" s="115">
        <f>IF($A37="","",SUM('Situfin serie mensual'!IH36:IK36))</f>
        <v>1894.4232006689999</v>
      </c>
      <c r="D37" s="115">
        <f t="shared" si="3"/>
        <v>24.413582505859587</v>
      </c>
      <c r="E37" s="203">
        <v>6127.3713118639998</v>
      </c>
      <c r="F37" s="203">
        <f>IF($A37="","",'2'!N37)</f>
        <v>2276.570273327</v>
      </c>
      <c r="G37" s="115">
        <f t="shared" si="4"/>
        <v>37.154109934859605</v>
      </c>
      <c r="H37" s="115">
        <f t="shared" si="5"/>
        <v>20.17221244561658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mensual'!IH37:IK37))</f>
        <v>616.47632625400001</v>
      </c>
      <c r="D38" s="117">
        <f t="shared" si="3"/>
        <v>28.042531300510571</v>
      </c>
      <c r="E38" s="202">
        <v>1725.575015185</v>
      </c>
      <c r="F38" s="202">
        <f>IF($A38="","",'2'!N38)</f>
        <v>510.050895277</v>
      </c>
      <c r="G38" s="117">
        <f t="shared" si="4"/>
        <v>29.558314810342633</v>
      </c>
      <c r="H38" s="117">
        <f t="shared" si="5"/>
        <v>-17.263506552423664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mensual'!IH38:IK38))</f>
        <v>1147.8702611859999</v>
      </c>
      <c r="D39" s="117">
        <f t="shared" si="3"/>
        <v>21.531353649612033</v>
      </c>
      <c r="E39" s="202">
        <v>4206.7587304409999</v>
      </c>
      <c r="F39" s="202">
        <f>IF($A39="","",'2'!N39)</f>
        <v>1639.2969056010002</v>
      </c>
      <c r="G39" s="117">
        <f t="shared" si="4"/>
        <v>38.968170286037548</v>
      </c>
      <c r="H39" s="117">
        <f t="shared" si="5"/>
        <v>42.812037303523283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mensual'!IH39:IK39))</f>
        <v>20.79927558</v>
      </c>
      <c r="D40" s="117">
        <f t="shared" si="3"/>
        <v>17.598352435628271</v>
      </c>
      <c r="E40" s="202">
        <v>77.749784465000005</v>
      </c>
      <c r="F40" s="202">
        <f>IF($A40="","",'2'!N40)</f>
        <v>11.319760867999999</v>
      </c>
      <c r="G40" s="117">
        <f t="shared" si="4"/>
        <v>14.559218325673593</v>
      </c>
      <c r="H40" s="117">
        <f t="shared" si="5"/>
        <v>-45.576177283382101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mensual'!IH40:IK40))</f>
        <v>109.27733764899995</v>
      </c>
      <c r="D41" s="117">
        <f t="shared" si="3"/>
        <v>97.567009410494649</v>
      </c>
      <c r="E41" s="202">
        <v>117.2877817729991</v>
      </c>
      <c r="F41" s="202">
        <f>IF($A41="","",'2'!N41)</f>
        <v>115.90271158100016</v>
      </c>
      <c r="G41" s="117">
        <f t="shared" si="4"/>
        <v>98.819083990624335</v>
      </c>
      <c r="H41" s="117">
        <f t="shared" si="5"/>
        <v>6.0628983781440411</v>
      </c>
      <c r="I41" s="114"/>
    </row>
    <row r="42" spans="1:13" s="118" customFormat="1" ht="12.75" x14ac:dyDescent="0.2">
      <c r="A42" s="154" t="s">
        <v>31</v>
      </c>
      <c r="B42" s="115">
        <v>5244.0037177670001</v>
      </c>
      <c r="C42" s="115">
        <f>IF($A42="","",SUM('Situfin serie mensual'!IH41:IK41))</f>
        <v>1564.717550223</v>
      </c>
      <c r="D42" s="115">
        <f t="shared" si="3"/>
        <v>29.838223510819468</v>
      </c>
      <c r="E42" s="203">
        <v>6517.9433275570009</v>
      </c>
      <c r="F42" s="203">
        <f>IF($A42="","",'2'!N42)</f>
        <v>1983.9199207250001</v>
      </c>
      <c r="G42" s="115">
        <f>IFERROR((F42/E42*100),0)</f>
        <v>30.437820966273971</v>
      </c>
      <c r="H42" s="115">
        <f t="shared" si="5"/>
        <v>26.790929164324666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mensual'!IH42:IK42))</f>
        <v>1439.0644778360002</v>
      </c>
      <c r="D43" s="117">
        <f t="shared" si="3"/>
        <v>29.676499937010732</v>
      </c>
      <c r="E43" s="202">
        <v>6019.0385080000005</v>
      </c>
      <c r="F43" s="202">
        <f>IF($A43="","",'2'!N43)</f>
        <v>1768.9057660089998</v>
      </c>
      <c r="G43" s="117">
        <f t="shared" si="4"/>
        <v>29.388510534662949</v>
      </c>
      <c r="H43" s="117">
        <f t="shared" si="5"/>
        <v>22.920535754520174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mensual'!IH43:IK43))</f>
        <v>125.65307238700001</v>
      </c>
      <c r="D44" s="117">
        <f t="shared" si="3"/>
        <v>31.824449655763694</v>
      </c>
      <c r="E44" s="202">
        <v>498.904819557</v>
      </c>
      <c r="F44" s="202">
        <f>IF($A44="","",'2'!N44)</f>
        <v>215.01415471600001</v>
      </c>
      <c r="G44" s="117">
        <f t="shared" si="4"/>
        <v>43.097229428835895</v>
      </c>
      <c r="H44" s="117">
        <f t="shared" si="5"/>
        <v>71.117307863174261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mensual'!IH44:IK44))</f>
        <v>0</v>
      </c>
      <c r="D45" s="117">
        <f t="shared" si="3"/>
        <v>0</v>
      </c>
      <c r="E45" s="202">
        <v>0</v>
      </c>
      <c r="F45" s="202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5496.8092197080005</v>
      </c>
      <c r="C46" s="115">
        <f>IF($A46="","",SUM('Situfin serie mensual'!IH45:IK45))</f>
        <v>1571.4008469810001</v>
      </c>
      <c r="D46" s="115">
        <f t="shared" si="3"/>
        <v>28.587509301704955</v>
      </c>
      <c r="E46" s="203">
        <v>5777.9206471169991</v>
      </c>
      <c r="F46" s="203">
        <f>IF($A46="","",'2'!N46)</f>
        <v>1626.4445473119999</v>
      </c>
      <c r="G46" s="115">
        <f t="shared" si="4"/>
        <v>28.149305721662078</v>
      </c>
      <c r="H46" s="115">
        <f t="shared" si="5"/>
        <v>3.5028427302143115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mensual'!IH46:IK46))</f>
        <v>0</v>
      </c>
      <c r="D47" s="117">
        <f t="shared" si="3"/>
        <v>0</v>
      </c>
      <c r="E47" s="202">
        <v>0</v>
      </c>
      <c r="F47" s="202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mensual'!IH47:IK47))</f>
        <v>0</v>
      </c>
      <c r="D48" s="117">
        <f t="shared" si="3"/>
        <v>0</v>
      </c>
      <c r="E48" s="202">
        <v>0</v>
      </c>
      <c r="F48" s="202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mensual'!IH48:IK48))</f>
        <v>0</v>
      </c>
      <c r="D49" s="117">
        <f t="shared" si="3"/>
        <v>0</v>
      </c>
      <c r="E49" s="202">
        <v>0</v>
      </c>
      <c r="F49" s="202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mensual'!IH49:IK49))</f>
        <v>19.575242977000002</v>
      </c>
      <c r="D50" s="117">
        <f t="shared" si="3"/>
        <v>26.624218369190451</v>
      </c>
      <c r="E50" s="202">
        <v>73.180237727000005</v>
      </c>
      <c r="F50" s="202">
        <f>IF($A50="","",'2'!N50)</f>
        <v>11.367349688000001</v>
      </c>
      <c r="G50" s="117">
        <f t="shared" si="4"/>
        <v>15.533359881128117</v>
      </c>
      <c r="H50" s="117">
        <f t="shared" si="5"/>
        <v>-41.929968882858283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mensual'!IH50:IK50))</f>
        <v>19.575242977000002</v>
      </c>
      <c r="D51" s="117">
        <f t="shared" si="3"/>
        <v>26.624218369190451</v>
      </c>
      <c r="E51" s="202">
        <v>93.476093918000004</v>
      </c>
      <c r="F51" s="202">
        <f>IF($A51="","",'2'!N51)</f>
        <v>11.367349688000001</v>
      </c>
      <c r="G51" s="117">
        <f t="shared" si="4"/>
        <v>12.16070249787264</v>
      </c>
      <c r="H51" s="117">
        <f t="shared" si="5"/>
        <v>-41.929968882858283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mensual'!IH51:IK51))</f>
        <v>0</v>
      </c>
      <c r="D52" s="117">
        <f t="shared" si="3"/>
        <v>0</v>
      </c>
      <c r="E52" s="202">
        <v>-20.295856190999999</v>
      </c>
      <c r="F52" s="202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mensual'!IH52:IK52))</f>
        <v>1551.8256040040001</v>
      </c>
      <c r="D53" s="117">
        <f t="shared" si="3"/>
        <v>28.614125898524414</v>
      </c>
      <c r="E53" s="202">
        <v>5704.7404093899995</v>
      </c>
      <c r="F53" s="202">
        <f>IF($A53="","",'2'!N53)</f>
        <v>1615.0771976239998</v>
      </c>
      <c r="G53" s="117">
        <f t="shared" si="4"/>
        <v>28.311142693988035</v>
      </c>
      <c r="H53" s="117">
        <f t="shared" si="5"/>
        <v>4.0759472879425829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mensual'!IH53:IK53))</f>
        <v>1102.9774151410002</v>
      </c>
      <c r="D54" s="117">
        <f t="shared" si="3"/>
        <v>29.707525970512023</v>
      </c>
      <c r="E54" s="202">
        <v>3917.1075652260001</v>
      </c>
      <c r="F54" s="202">
        <f>IF($A54="","",'2'!N54)</f>
        <v>1135.74049029</v>
      </c>
      <c r="G54" s="117">
        <f t="shared" si="4"/>
        <v>28.994365648074123</v>
      </c>
      <c r="H54" s="117">
        <f t="shared" si="5"/>
        <v>2.9704212161779822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mensual'!IH54:IK54))</f>
        <v>448.84818886300002</v>
      </c>
      <c r="D55" s="117">
        <f t="shared" si="3"/>
        <v>26.240802765645476</v>
      </c>
      <c r="E55" s="202">
        <v>1787.6328441639996</v>
      </c>
      <c r="F55" s="202">
        <f>IF($A55="","",'2'!N55)</f>
        <v>479.33670733399998</v>
      </c>
      <c r="G55" s="117">
        <f t="shared" si="4"/>
        <v>26.814046793717615</v>
      </c>
      <c r="H55" s="117">
        <f t="shared" si="5"/>
        <v>6.7926125642239867</v>
      </c>
      <c r="I55" s="114"/>
    </row>
    <row r="56" spans="1:9" s="118" customFormat="1" ht="12.75" x14ac:dyDescent="0.2">
      <c r="A56" s="154" t="s">
        <v>35</v>
      </c>
      <c r="B56" s="115">
        <v>9617.9789692800005</v>
      </c>
      <c r="C56" s="115">
        <f>IF($A56="","",SUM('Situfin serie mensual'!IH55:IK55))</f>
        <v>2867.4828871670002</v>
      </c>
      <c r="D56" s="115">
        <f t="shared" si="3"/>
        <v>29.813777887493753</v>
      </c>
      <c r="E56" s="203">
        <v>10228.217398705001</v>
      </c>
      <c r="F56" s="203">
        <f>IF($A56="","",'2'!N56)</f>
        <v>2943.4990035119995</v>
      </c>
      <c r="G56" s="115">
        <f t="shared" si="4"/>
        <v>28.778220962380768</v>
      </c>
      <c r="H56" s="115">
        <f t="shared" si="5"/>
        <v>2.6509701831246559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mensual'!IH56:IK56))</f>
        <v>1546.688626352</v>
      </c>
      <c r="D57" s="117">
        <f t="shared" si="3"/>
        <v>30.366229647524911</v>
      </c>
      <c r="E57" s="202">
        <v>6011.6180528759996</v>
      </c>
      <c r="F57" s="202">
        <f>IF($A57="","",'2'!N57)</f>
        <v>1737.38126627</v>
      </c>
      <c r="G57" s="117">
        <f t="shared" si="4"/>
        <v>28.900393388080015</v>
      </c>
      <c r="H57" s="117">
        <f t="shared" si="5"/>
        <v>12.329090462620471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mensual'!IH57:IK57))</f>
        <v>983.06817880899996</v>
      </c>
      <c r="D58" s="117">
        <f t="shared" si="3"/>
        <v>27.643976051740825</v>
      </c>
      <c r="E58" s="202">
        <v>3878.1703467950001</v>
      </c>
      <c r="F58" s="202">
        <f>IF($A58="","",'2'!N58)</f>
        <v>1086.053720565</v>
      </c>
      <c r="G58" s="117">
        <f t="shared" si="4"/>
        <v>28.004280973953023</v>
      </c>
      <c r="H58" s="117">
        <f t="shared" si="5"/>
        <v>10.475930762072721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mensual'!IH58:IK58))</f>
        <v>337.72608200600001</v>
      </c>
      <c r="D59" s="117">
        <f t="shared" si="3"/>
        <v>34.876294987166574</v>
      </c>
      <c r="E59" s="117">
        <v>338.42899903399996</v>
      </c>
      <c r="F59" s="202">
        <f>IF($A59="","",'2'!N59)</f>
        <v>120.06401667700001</v>
      </c>
      <c r="G59" s="117">
        <f t="shared" si="4"/>
        <v>35.476870191297607</v>
      </c>
      <c r="H59" s="117">
        <f t="shared" si="5"/>
        <v>-64.44929098639561</v>
      </c>
      <c r="I59" s="114"/>
    </row>
    <row r="60" spans="1:9" s="118" customFormat="1" ht="12.75" x14ac:dyDescent="0.2">
      <c r="A60" s="154" t="s">
        <v>39</v>
      </c>
      <c r="B60" s="115">
        <v>2670.5564618910003</v>
      </c>
      <c r="C60" s="115">
        <f>IF($A60="","",SUM('Situfin serie mensual'!IH59:IK59))</f>
        <v>507.60940438800003</v>
      </c>
      <c r="D60" s="115">
        <f t="shared" si="3"/>
        <v>19.007626748642707</v>
      </c>
      <c r="E60" s="203">
        <v>2196.8002595220005</v>
      </c>
      <c r="F60" s="203">
        <f>IF($A60="","",'2'!N60)</f>
        <v>454.05554633999998</v>
      </c>
      <c r="G60" s="115">
        <f t="shared" si="4"/>
        <v>20.668949959009815</v>
      </c>
      <c r="H60" s="115">
        <f t="shared" si="5"/>
        <v>-10.550209981347237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mensual'!IH60:IK60))</f>
        <v>145.20285717799999</v>
      </c>
      <c r="D61" s="117">
        <f t="shared" si="3"/>
        <v>13.95609179203881</v>
      </c>
      <c r="E61" s="202">
        <v>739.02367871000001</v>
      </c>
      <c r="F61" s="202">
        <f>IF($A61="","",'2'!N61)</f>
        <v>159.31111792300001</v>
      </c>
      <c r="G61" s="117">
        <f t="shared" si="4"/>
        <v>21.556970705063865</v>
      </c>
      <c r="H61" s="117">
        <f t="shared" si="5"/>
        <v>9.7162418282893128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mensual'!IH61:IK61))</f>
        <v>45.924614835</v>
      </c>
      <c r="D62" s="117">
        <f t="shared" si="3"/>
        <v>23.197172242299015</v>
      </c>
      <c r="E62" s="202">
        <v>194.470843242</v>
      </c>
      <c r="F62" s="202">
        <f>IF($A62="","",'2'!N62)</f>
        <v>25.164936932</v>
      </c>
      <c r="G62" s="117">
        <f t="shared" si="4"/>
        <v>12.940210734153442</v>
      </c>
      <c r="H62" s="117">
        <f t="shared" si="5"/>
        <v>-45.203814942349098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mensual'!IH62:IK62))</f>
        <v>47.361422027000003</v>
      </c>
      <c r="D63" s="117">
        <f t="shared" si="3"/>
        <v>15.186898616420134</v>
      </c>
      <c r="E63" s="202">
        <v>280.22454757299994</v>
      </c>
      <c r="F63" s="202">
        <f>IF($A63="","",'2'!N63)</f>
        <v>40.984228819999998</v>
      </c>
      <c r="G63" s="117">
        <f t="shared" si="4"/>
        <v>14.625495580226925</v>
      </c>
      <c r="H63" s="117">
        <f t="shared" si="5"/>
        <v>-13.464952980855315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mensual'!IH63:IK63))</f>
        <v>5.0215232290000005</v>
      </c>
      <c r="D64" s="117">
        <f t="shared" si="3"/>
        <v>15.883007382466822</v>
      </c>
      <c r="E64" s="202">
        <v>-35.943567612999999</v>
      </c>
      <c r="F64" s="202">
        <f>IF($A64="","",'2'!N64)</f>
        <v>2.0765364739999996</v>
      </c>
      <c r="G64" s="117">
        <f t="shared" si="4"/>
        <v>-5.7772130367185976</v>
      </c>
      <c r="H64" s="117">
        <f t="shared" si="5"/>
        <v>-58.647279335327767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mensual'!IH64:IK64))</f>
        <v>33.655363754999996</v>
      </c>
      <c r="D65" s="117">
        <f t="shared" si="3"/>
        <v>7.2242583036863817</v>
      </c>
      <c r="E65" s="202">
        <v>264.46796258099999</v>
      </c>
      <c r="F65" s="202">
        <f>IF($A65="","",'2'!N65)</f>
        <v>78.132645048000001</v>
      </c>
      <c r="G65" s="117">
        <f t="shared" si="4"/>
        <v>29.543330801011447</v>
      </c>
      <c r="H65" s="117">
        <f t="shared" si="5"/>
        <v>132.1551049537899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mensual'!IH65:IK65))</f>
        <v>13.239933332000001</v>
      </c>
      <c r="D66" s="117">
        <f t="shared" si="3"/>
        <v>39.984707165325304</v>
      </c>
      <c r="E66" s="202">
        <v>35.803892927</v>
      </c>
      <c r="F66" s="202">
        <f>IF($A66="","",'2'!N66)</f>
        <v>12.952770649000001</v>
      </c>
      <c r="G66" s="117">
        <f t="shared" si="4"/>
        <v>36.176989679332365</v>
      </c>
      <c r="H66" s="117">
        <f t="shared" si="5"/>
        <v>-2.1689133608093698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mensual'!IH66:IK66))</f>
        <v>362.40654721000004</v>
      </c>
      <c r="D67" s="117">
        <f t="shared" si="3"/>
        <v>22.231755965410834</v>
      </c>
      <c r="E67" s="202">
        <v>1457.7765808120002</v>
      </c>
      <c r="F67" s="202">
        <f>IF($A67="","",'2'!N67)</f>
        <v>294.74442841699999</v>
      </c>
      <c r="G67" s="117">
        <f t="shared" si="4"/>
        <v>20.218765501969003</v>
      </c>
      <c r="H67" s="117">
        <f t="shared" si="5"/>
        <v>-18.670225279840921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mensual'!IH67:IK67))</f>
        <v>184.86868109700001</v>
      </c>
      <c r="D68" s="117">
        <f t="shared" si="3"/>
        <v>18.686830733966865</v>
      </c>
      <c r="E68" s="202">
        <v>789.85395164800002</v>
      </c>
      <c r="F68" s="202">
        <f>IF($A68="","",'2'!N68)</f>
        <v>294.74442841699999</v>
      </c>
      <c r="G68" s="117">
        <f t="shared" si="4"/>
        <v>37.31632003638483</v>
      </c>
      <c r="H68" s="117">
        <f t="shared" si="5"/>
        <v>59.434484342076587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mensual'!IH68:IK68))</f>
        <v>0</v>
      </c>
      <c r="D69" s="117">
        <f t="shared" si="3"/>
        <v>0</v>
      </c>
      <c r="E69" s="202">
        <v>0</v>
      </c>
      <c r="F69" s="202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mensual'!IH69:IK69))</f>
        <v>177.53786611300001</v>
      </c>
      <c r="D70" s="117">
        <f t="shared" si="3"/>
        <v>27.704326563938935</v>
      </c>
      <c r="E70" s="202">
        <v>667.922629164</v>
      </c>
      <c r="F70" s="202">
        <f>IF($A70="","",'2'!N70)</f>
        <v>0</v>
      </c>
      <c r="G70" s="117">
        <f t="shared" si="4"/>
        <v>0</v>
      </c>
      <c r="H70" s="117">
        <f t="shared" si="5"/>
        <v>-100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mensual'!IH70:IK70))</f>
        <v/>
      </c>
      <c r="D71" s="117"/>
      <c r="E71" s="202"/>
      <c r="F71" s="202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mensual'!IH71:IK71))</f>
        <v>-1233.0907035409996</v>
      </c>
      <c r="D72" s="199"/>
      <c r="E72" s="205">
        <v>-328.90261122599622</v>
      </c>
      <c r="F72" s="205">
        <f>IF($A72="","",'2'!N72)</f>
        <v>-272.39843851599926</v>
      </c>
      <c r="G72" s="199"/>
      <c r="H72" s="199"/>
      <c r="I72" s="114"/>
      <c r="L72" s="220"/>
    </row>
    <row r="73" spans="1:12" s="118" customFormat="1" ht="7.5" customHeight="1" x14ac:dyDescent="0.2">
      <c r="A73" s="112"/>
      <c r="B73" s="115"/>
      <c r="C73" s="115" t="str">
        <f>IF($A73="","",SUM('Situfin serie mensual'!IH72:IK72))</f>
        <v/>
      </c>
      <c r="D73" s="121"/>
      <c r="E73" s="203"/>
      <c r="F73" s="203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mensual'!IH73:IK73))</f>
        <v/>
      </c>
      <c r="D74" s="121"/>
      <c r="E74" s="204"/>
      <c r="F74" s="204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mensual'!IH74:IK74))</f>
        <v>2398.563597202</v>
      </c>
      <c r="D75" s="115">
        <f>IFERROR((C75/B75*100),0)</f>
        <v>22.235314583827897</v>
      </c>
      <c r="E75" s="203">
        <v>9492.021012504998</v>
      </c>
      <c r="F75" s="203">
        <f>IF($A75="","",'2'!N75)</f>
        <v>1303.7383338670002</v>
      </c>
      <c r="G75" s="115">
        <f>IFERROR((F75/E75*100),0)</f>
        <v>13.735097427085618</v>
      </c>
      <c r="H75" s="115">
        <f>IF(C75&lt;&gt;0,F75/C75*100-100," ")</f>
        <v>-45.64503791403105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mensual'!IH75:IK75))</f>
        <v>2170.848521158</v>
      </c>
      <c r="D76" s="117">
        <f>IFERROR((C76/B76*100),0)</f>
        <v>20.389672679909353</v>
      </c>
      <c r="E76" s="202">
        <v>9394.4838190989976</v>
      </c>
      <c r="F76" s="202">
        <f>IF($A76="","",'2'!N76)</f>
        <v>1214.7472374200001</v>
      </c>
      <c r="G76" s="117">
        <f>IFERROR((F76/E76*100),0)</f>
        <v>12.93043088701071</v>
      </c>
      <c r="H76" s="117">
        <f>IF(C76&lt;&gt;0,F76/C76*100-100," ")</f>
        <v>-44.042745240832595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mensual'!IH76:IK76))</f>
        <v>13.328548873999999</v>
      </c>
      <c r="D77" s="117">
        <f>IFERROR((C77/B77*100),0)</f>
        <v>9.4948453554142631</v>
      </c>
      <c r="E77" s="202">
        <v>97.537193406</v>
      </c>
      <c r="F77" s="202">
        <f>IF($A77="","",'2'!N77)</f>
        <v>24.434837758999997</v>
      </c>
      <c r="G77" s="117">
        <f>IFERROR((F77/E77*100),0)</f>
        <v>25.051815523632744</v>
      </c>
      <c r="H77" s="117">
        <f>IF(C77&lt;&gt;0,F77/C77*100-100," ")</f>
        <v>83.327067259850281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mensual'!IH77:IK77))</f>
        <v>214.38652716999997</v>
      </c>
      <c r="D78" s="117">
        <v>0</v>
      </c>
      <c r="E78" s="202"/>
      <c r="F78" s="202">
        <f>IF($A78="","",'2'!N78)</f>
        <v>64.556258688</v>
      </c>
      <c r="G78" s="117">
        <v>0</v>
      </c>
      <c r="H78" s="117">
        <f>IF(C78&lt;&gt;0,F78/C78*100-100," ")</f>
        <v>-69.887912482107865</v>
      </c>
      <c r="I78" s="114"/>
      <c r="J78" s="128"/>
    </row>
    <row r="79" spans="1:12" s="118" customFormat="1" ht="13.5" x14ac:dyDescent="0.25">
      <c r="A79" s="149" t="s">
        <v>55</v>
      </c>
      <c r="B79" s="130">
        <v>-13589.433561217007</v>
      </c>
      <c r="C79" s="130">
        <f>IF($A79="","",SUM('Situfin serie mensual'!IH78:IK78))</f>
        <v>-3631.6543007429991</v>
      </c>
      <c r="D79" s="200">
        <f>IFERROR((C79/B79*100),0)</f>
        <v>26.724103579323614</v>
      </c>
      <c r="E79" s="206">
        <v>-9820.9236237309942</v>
      </c>
      <c r="F79" s="206">
        <f>IF($A79="","",'2'!N79)</f>
        <v>-1576.1367723829997</v>
      </c>
      <c r="G79" s="200">
        <f>IFERROR((F79/E79*100),0)</f>
        <v>16.048763158838426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mensual'!IH79:IK79))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mensual'!IH81:IK81))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mensual'!IH82:IK82))</f>
        <v>-1152.5790231776054</v>
      </c>
      <c r="D83" s="115">
        <f t="shared" ref="D83:D90" si="6">IFERROR((C83/B83*100),0)</f>
        <v>209.32156300256585</v>
      </c>
      <c r="E83" s="115">
        <v>1273.6105652369999</v>
      </c>
      <c r="F83" s="115">
        <f>IF($A83="","",'2'!N83)</f>
        <v>5699.6769551468078</v>
      </c>
      <c r="G83" s="115">
        <f t="shared" ref="G83:G95" si="7">IFERROR((F83/E83*100),0)</f>
        <v>447.52117411072066</v>
      </c>
      <c r="H83" s="115">
        <f t="shared" ref="H83:H88" si="8">IF(C83&lt;&gt;0,F83/C83*100-100," ")</f>
        <v>-594.51506929503796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mensual'!IH83:IK83))</f>
        <v>-1152.5790231776054</v>
      </c>
      <c r="D84" s="117">
        <f t="shared" si="6"/>
        <v>209.32156300256585</v>
      </c>
      <c r="E84" s="117">
        <v>1273.6105652369999</v>
      </c>
      <c r="F84" s="117">
        <f>IF($A84="","",'2'!N84)</f>
        <v>5699.6769551468078</v>
      </c>
      <c r="G84" s="117">
        <f t="shared" si="7"/>
        <v>447.52117411072066</v>
      </c>
      <c r="H84" s="117">
        <f t="shared" si="8"/>
        <v>-594.51506929503796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mensual'!IH84:IK84))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mensual'!IH85:IK85))</f>
        <v>3102.3354378739996</v>
      </c>
      <c r="D86" s="115">
        <f t="shared" si="6"/>
        <v>23.793091750787124</v>
      </c>
      <c r="E86" s="115">
        <v>11094.534188968</v>
      </c>
      <c r="F86" s="115">
        <f>IF($A86="","",'2'!N86)</f>
        <v>3098.655133926999</v>
      </c>
      <c r="G86" s="115">
        <f t="shared" si="7"/>
        <v>27.929564965496152</v>
      </c>
      <c r="H86" s="115">
        <f t="shared" si="8"/>
        <v>-0.11863011014445135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mensual'!IH86:IK86))</f>
        <v>-1059.3188816240001</v>
      </c>
      <c r="D87" s="117">
        <f t="shared" si="6"/>
        <v>-81.407237015316227</v>
      </c>
      <c r="E87" s="117">
        <v>1358.4253726570003</v>
      </c>
      <c r="F87" s="117">
        <f>IF($A87="","",'2'!N87)</f>
        <v>-2911.8199522239997</v>
      </c>
      <c r="G87" s="117">
        <f t="shared" si="7"/>
        <v>-214.35258872768631</v>
      </c>
      <c r="H87" s="117">
        <f t="shared" si="8"/>
        <v>174.87662145321178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mensual'!IH87:IK87))</f>
        <v>4161.6543194980004</v>
      </c>
      <c r="D88" s="117">
        <f t="shared" si="6"/>
        <v>35.455906822882014</v>
      </c>
      <c r="E88" s="117">
        <v>9736.1088163109998</v>
      </c>
      <c r="F88" s="117">
        <f>IF($A88="","",'2'!N88)</f>
        <v>6010.4750861509992</v>
      </c>
      <c r="G88" s="117">
        <f t="shared" si="7"/>
        <v>61.733852810699794</v>
      </c>
      <c r="H88" s="117">
        <f t="shared" si="8"/>
        <v>44.425140213856423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mensual'!IH88:IK88))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mensual'!IH89:IK89))</f>
        <v>-1281.4010215989997</v>
      </c>
      <c r="D90" s="115">
        <f t="shared" si="6"/>
        <v>273.24636966392444</v>
      </c>
      <c r="E90" s="115">
        <v>0</v>
      </c>
      <c r="F90" s="115">
        <f>IF($A90="","",'2'!N90)</f>
        <v>-3780.1667799329998</v>
      </c>
      <c r="G90" s="115"/>
      <c r="H90" s="115">
        <f t="shared" ref="H90:H95" si="9">IF(C90&lt;&gt;0,F90/C90*100-100," ")</f>
        <v>195.00263510137586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mensual'!IH90:IK90))</f>
        <v>1995.6128448860004</v>
      </c>
      <c r="D91" s="132">
        <f>IFERROR((C91/B91*100),0)</f>
        <v>0</v>
      </c>
      <c r="E91" s="132">
        <v>0</v>
      </c>
      <c r="F91" s="132">
        <f>IF($A91="","",'2'!N91)</f>
        <v>1704.4604776659999</v>
      </c>
      <c r="G91" s="132"/>
      <c r="H91" s="132">
        <f t="shared" si="9"/>
        <v>-14.589621828007054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mensual'!IH91:IK91))</f>
        <v>3277.0138664850001</v>
      </c>
      <c r="D92" s="132">
        <f>IFERROR((C92/B92*100),0)</f>
        <v>698.7915002892687</v>
      </c>
      <c r="E92" s="132">
        <v>0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mensual'!IH92:IK92))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mensual'!IH93:IK93))</f>
        <v>-971.56411108660518</v>
      </c>
      <c r="D94" s="134">
        <f>IFERROR((C94/B94*100),0)</f>
        <v>53.007303880432403</v>
      </c>
      <c r="E94" s="134">
        <v>-173.35654788799999</v>
      </c>
      <c r="F94" s="134">
        <f>IF($A94="","",'2'!N94)</f>
        <v>5394.1570594738077</v>
      </c>
      <c r="G94" s="134">
        <f t="shared" si="7"/>
        <v>-3111.5969515952729</v>
      </c>
      <c r="H94" s="134">
        <f t="shared" si="9"/>
        <v>-655.20340839277594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mensual'!IH94:IK94))</f>
        <v>-971.56411108660518</v>
      </c>
      <c r="D95" s="132">
        <f>IFERROR((C95/B95*100),0)</f>
        <v>53.007303880432403</v>
      </c>
      <c r="E95" s="132">
        <v>-173.35654788799999</v>
      </c>
      <c r="F95" s="132">
        <f>IF($A95="","",'2'!N95)</f>
        <v>5394.1570594738077</v>
      </c>
      <c r="G95" s="132">
        <f t="shared" si="7"/>
        <v>-3111.5969515952729</v>
      </c>
      <c r="H95" s="132">
        <f t="shared" si="9"/>
        <v>-655.20340839277594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mensual'!HI95:IK95))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0</v>
      </c>
      <c r="F97" s="134">
        <f>IF($A97="","",'2'!N97)</f>
        <v>-4177.1585936028096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12" t="s">
        <v>190</v>
      </c>
      <c r="B99" s="213"/>
      <c r="C99" s="213"/>
      <c r="D99" s="213"/>
      <c r="E99" s="213"/>
      <c r="F99" s="213"/>
      <c r="G99" s="213"/>
      <c r="H99" s="213"/>
      <c r="I99" s="114"/>
    </row>
    <row r="100" spans="1:12" x14ac:dyDescent="0.2">
      <c r="A100" s="207" t="s">
        <v>191</v>
      </c>
      <c r="B100" s="208">
        <f>B35-B49-B52-B55-B67-B42</f>
        <v>43301.808580236007</v>
      </c>
      <c r="C100" s="208">
        <f>C35-C49-C52-C55-C67-C42</f>
        <v>12163.575332905002</v>
      </c>
      <c r="D100" s="132">
        <f>IFERROR((C100/B100*100),0)</f>
        <v>28.090224708204804</v>
      </c>
      <c r="E100" s="208">
        <f>E35-E49-E52-E55-E67-E42</f>
        <v>43853.523576005988</v>
      </c>
      <c r="F100" s="208">
        <f>F35-F49-F52-F55-F67-F42</f>
        <v>13141.301295326002</v>
      </c>
      <c r="G100" s="132">
        <f t="shared" ref="G100:G101" si="10">IFERROR((F100/E100*100),0)</f>
        <v>29.966352128010378</v>
      </c>
      <c r="H100" s="132">
        <f t="shared" ref="H100:H101" si="11">IF(C100&lt;&gt;0,F100/C100*100-100," ")</f>
        <v>8.0381461507953844</v>
      </c>
      <c r="I100" s="114"/>
      <c r="J100" s="211"/>
    </row>
    <row r="101" spans="1:12" x14ac:dyDescent="0.2">
      <c r="A101" s="207" t="s">
        <v>92</v>
      </c>
      <c r="B101" s="208">
        <f>B79+B42</f>
        <v>-8345.429843450007</v>
      </c>
      <c r="C101" s="208">
        <f>C79+C42</f>
        <v>-2066.9367505199989</v>
      </c>
      <c r="D101" s="132">
        <f>IFERROR((C101/B101*100),0)</f>
        <v>24.767289274407535</v>
      </c>
      <c r="E101" s="208">
        <f>E79+E42</f>
        <v>-3302.9802961739933</v>
      </c>
      <c r="F101" s="208">
        <f>F79+F42</f>
        <v>407.78314834200046</v>
      </c>
      <c r="G101" s="132">
        <f t="shared" si="10"/>
        <v>-12.345915257634326</v>
      </c>
      <c r="H101" s="132">
        <f t="shared" si="11"/>
        <v>-119.72886438055788</v>
      </c>
      <c r="I101" s="114"/>
      <c r="J101" s="211"/>
    </row>
    <row r="102" spans="1:12" ht="9" customHeight="1" x14ac:dyDescent="0.2">
      <c r="A102" s="214"/>
      <c r="B102" s="215"/>
      <c r="C102" s="215"/>
      <c r="D102" s="216"/>
      <c r="E102" s="215"/>
      <c r="F102" s="215"/>
      <c r="G102" s="216"/>
      <c r="H102" s="216"/>
      <c r="I102" s="114"/>
      <c r="J102" s="211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hidden="1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99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4" hidden="1" customWidth="1"/>
    <col min="7" max="7" width="7.7109375" style="103" hidden="1" customWidth="1"/>
    <col min="8" max="10" width="8.5703125" style="103" hidden="1" customWidth="1"/>
    <col min="11" max="11" width="10.28515625" style="103" hidden="1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8" style="103" customWidth="1"/>
    <col min="16" max="16" width="15.14062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2" t="s">
        <v>137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</row>
    <row r="3" spans="1:246" ht="18.75" customHeight="1" x14ac:dyDescent="0.25">
      <c r="A3" s="233" t="s">
        <v>138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2" t="s">
        <v>139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</row>
    <row r="6" spans="1:246" ht="18.75" x14ac:dyDescent="0.3">
      <c r="A6" s="232" t="s">
        <v>140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4" t="s">
        <v>141</v>
      </c>
      <c r="B8" s="230" t="s">
        <v>154</v>
      </c>
      <c r="C8" s="230" t="s">
        <v>155</v>
      </c>
      <c r="D8" s="230" t="s">
        <v>156</v>
      </c>
      <c r="E8" s="230" t="s">
        <v>157</v>
      </c>
      <c r="F8" s="230" t="s">
        <v>158</v>
      </c>
      <c r="G8" s="230" t="s">
        <v>159</v>
      </c>
      <c r="H8" s="230" t="s">
        <v>160</v>
      </c>
      <c r="I8" s="230" t="s">
        <v>161</v>
      </c>
      <c r="J8" s="230" t="s">
        <v>162</v>
      </c>
      <c r="K8" s="230" t="s">
        <v>163</v>
      </c>
      <c r="L8" s="230" t="s">
        <v>164</v>
      </c>
      <c r="M8" s="230" t="s">
        <v>165</v>
      </c>
      <c r="N8" s="230" t="s">
        <v>166</v>
      </c>
    </row>
    <row r="9" spans="1:246" s="3" customFormat="1" ht="23.25" customHeight="1" thickBot="1" x14ac:dyDescent="0.25">
      <c r="A9" s="235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5173.9925424040002</v>
      </c>
      <c r="F10" s="115">
        <f>IF($A10="","",'Situfin serie mensual'!IX2)</f>
        <v>0</v>
      </c>
      <c r="G10" s="115">
        <f>IF($A10="","",'Situfin serie mensual'!IY2)</f>
        <v>0</v>
      </c>
      <c r="H10" s="115">
        <f>IF($A10="","",'Situfin serie mensual'!IZ2)</f>
        <v>0</v>
      </c>
      <c r="I10" s="115">
        <f>IF($A10="","",'Situfin serie mensual'!JA2)</f>
        <v>0</v>
      </c>
      <c r="J10" s="115">
        <f>IF($A10="","",'Situfin serie mensual'!JB2)</f>
        <v>0</v>
      </c>
      <c r="K10" s="115">
        <f>IF($A10="","",'Situfin serie mensual'!JC2)</f>
        <v>0</v>
      </c>
      <c r="L10" s="115">
        <f>IF($A10="","",'Situfin serie mensual'!JD2)</f>
        <v>0</v>
      </c>
      <c r="M10" s="115">
        <f>IF($A10="","",'Situfin serie mensual'!JE2)</f>
        <v>0</v>
      </c>
      <c r="N10" s="115">
        <f>+SUM(B10:M10)</f>
        <v>15626.903913286002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4062.9395994489996</v>
      </c>
      <c r="F12" s="115">
        <f>IF($A12="","",'Situfin serie mensual'!IX4)</f>
        <v>0</v>
      </c>
      <c r="G12" s="115">
        <f>IF($A12="","",'Situfin serie mensual'!IY4)</f>
        <v>0</v>
      </c>
      <c r="H12" s="115">
        <f>IF($A12="","",'Situfin serie mensual'!IZ4)</f>
        <v>0</v>
      </c>
      <c r="I12" s="115">
        <f>IF($A12="","",'Situfin serie mensual'!JA4)</f>
        <v>0</v>
      </c>
      <c r="J12" s="115">
        <f>IF($A12="","",'Situfin serie mensual'!JB4)</f>
        <v>0</v>
      </c>
      <c r="K12" s="115">
        <f>IF($A12="","",'Situfin serie mensual'!JC4)</f>
        <v>0</v>
      </c>
      <c r="L12" s="115">
        <f>IF($A12="","",'Situfin serie mensual'!JD4)</f>
        <v>0</v>
      </c>
      <c r="M12" s="115">
        <f>IF($A12="","",'Situfin serie mensual'!JE4)</f>
        <v>0</v>
      </c>
      <c r="N12" s="115">
        <f>+SUM(B12:M12)</f>
        <v>12015.546545875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0</v>
      </c>
      <c r="G14" s="115">
        <f>IF($A14="","",'Situfin serie mensual'!IY13)</f>
        <v>0</v>
      </c>
      <c r="H14" s="115">
        <f>IF($A14="","",'Situfin serie mensual'!IZ13)</f>
        <v>0</v>
      </c>
      <c r="I14" s="115">
        <f>IF($A14="","",'Situfin serie mensual'!JA13)</f>
        <v>0</v>
      </c>
      <c r="J14" s="115">
        <f>IF($A14="","",'Situfin serie mensual'!JB13)</f>
        <v>0</v>
      </c>
      <c r="K14" s="115">
        <f>IF($A14="","",'Situfin serie mensual'!JC13)</f>
        <v>0</v>
      </c>
      <c r="L14" s="115">
        <f>IF($A14="","",'Situfin serie mensual'!JD13)</f>
        <v>0</v>
      </c>
      <c r="M14" s="115">
        <f>IF($A14="","",'Situfin serie mensual'!JE13)</f>
        <v>0</v>
      </c>
      <c r="N14" s="115">
        <f>+SUM(B14:M14)</f>
        <v>1097.2662328710001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321.09433233499999</v>
      </c>
      <c r="F16" s="115">
        <f>IF($A16="","",'Situfin serie mensual'!IX15)</f>
        <v>0</v>
      </c>
      <c r="G16" s="115">
        <f>IF($A16="","",'Situfin serie mensual'!IY15)</f>
        <v>0</v>
      </c>
      <c r="H16" s="115">
        <f>IF($A16="","",'Situfin serie mensual'!IZ15)</f>
        <v>0</v>
      </c>
      <c r="I16" s="115">
        <f>IF($A16="","",'Situfin serie mensual'!JA15)</f>
        <v>0</v>
      </c>
      <c r="J16" s="115">
        <f>IF($A16="","",'Situfin serie mensual'!JB15)</f>
        <v>0</v>
      </c>
      <c r="K16" s="115">
        <f>IF($A16="","",'Situfin serie mensual'!JC15)</f>
        <v>0</v>
      </c>
      <c r="L16" s="115">
        <f>IF($A16="","",'Situfin serie mensual'!JD15)</f>
        <v>0</v>
      </c>
      <c r="M16" s="115">
        <f>IF($A16="","",'Situfin serie mensual'!JE15)</f>
        <v>0</v>
      </c>
      <c r="N16" s="115">
        <f t="shared" ref="N16:N33" si="0">+SUM(B16:M16)</f>
        <v>579.271134061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0</v>
      </c>
      <c r="I17" s="117">
        <f>IF($A17="","",'Situfin serie mensual'!JA16)</f>
        <v>0</v>
      </c>
      <c r="J17" s="117">
        <f>IF($A17="","",'Situfin serie mensual'!JB16)</f>
        <v>0</v>
      </c>
      <c r="K17" s="117">
        <f>IF($A17="","",'Situfin serie mensual'!JC16)</f>
        <v>0</v>
      </c>
      <c r="L17" s="117">
        <f>IF($A17="","",'Situfin serie mensual'!JD16)</f>
        <v>0</v>
      </c>
      <c r="M17" s="117">
        <f>IF($A17="","",'Situfin serie mensual'!JE16)</f>
        <v>0</v>
      </c>
      <c r="N17" s="117">
        <f t="shared" si="0"/>
        <v>26.944195075</v>
      </c>
      <c r="P17" s="10"/>
    </row>
    <row r="18" spans="1:16" s="118" customFormat="1" ht="12.75" x14ac:dyDescent="0.2">
      <c r="A18" s="170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0</v>
      </c>
      <c r="I19" s="117">
        <f>IF($A19="","",'Situfin serie mensual'!JA18)</f>
        <v>0</v>
      </c>
      <c r="J19" s="117">
        <f>IF($A19="","",'Situfin serie mensual'!JB18)</f>
        <v>0</v>
      </c>
      <c r="K19" s="117">
        <f>IF($A19="","",'Situfin serie mensual'!JC18)</f>
        <v>0</v>
      </c>
      <c r="L19" s="117">
        <f>IF($A19="","",'Situfin serie mensual'!JD18)</f>
        <v>0</v>
      </c>
      <c r="M19" s="117">
        <f>IF($A19="","",'Situfin serie mensual'!JE18)</f>
        <v>0</v>
      </c>
      <c r="N19" s="117">
        <f t="shared" si="0"/>
        <v>26.944195075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0</v>
      </c>
      <c r="N20" s="117">
        <f t="shared" si="0"/>
        <v>152.51454167499998</v>
      </c>
      <c r="P20" s="10"/>
    </row>
    <row r="21" spans="1:16" s="118" customFormat="1" ht="12.75" x14ac:dyDescent="0.2">
      <c r="A21" s="170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0</v>
      </c>
      <c r="N22" s="117">
        <f t="shared" si="0"/>
        <v>152.51454167499998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168.57979065999999</v>
      </c>
      <c r="F23" s="117">
        <f>IF($A23="","",'Situfin serie mensual'!IX22)</f>
        <v>0</v>
      </c>
      <c r="G23" s="117">
        <f>IF($A23="","",'Situfin serie mensual'!IY22)</f>
        <v>0</v>
      </c>
      <c r="H23" s="117">
        <f>IF($A23="","",'Situfin serie mensual'!IZ22)</f>
        <v>0</v>
      </c>
      <c r="I23" s="117">
        <f>IF($A23="","",'Situfin serie mensual'!JA22)</f>
        <v>0</v>
      </c>
      <c r="J23" s="117">
        <f>IF($A23="","",'Situfin serie mensual'!JB22)</f>
        <v>0</v>
      </c>
      <c r="K23" s="117">
        <f>IF($A23="","",'Situfin serie mensual'!JC22)</f>
        <v>0</v>
      </c>
      <c r="L23" s="117">
        <f>IF($A23="","",'Situfin serie mensual'!JD22)</f>
        <v>0</v>
      </c>
      <c r="M23" s="117">
        <f>IF($A23="","",'Situfin serie mensual'!JE22)</f>
        <v>0</v>
      </c>
      <c r="N23" s="117">
        <f t="shared" si="0"/>
        <v>399.81239731099998</v>
      </c>
      <c r="P23" s="10"/>
    </row>
    <row r="24" spans="1:16" s="118" customFormat="1" ht="12.75" x14ac:dyDescent="0.2">
      <c r="A24" s="170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168.57979065999999</v>
      </c>
      <c r="F24" s="117">
        <f>IF($A24="","",'Situfin serie mensual'!IX23)</f>
        <v>0</v>
      </c>
      <c r="G24" s="117">
        <f>IF($A24="","",'Situfin serie mensual'!IY23)</f>
        <v>0</v>
      </c>
      <c r="H24" s="117">
        <f>IF($A24="","",'Situfin serie mensual'!IZ23)</f>
        <v>0</v>
      </c>
      <c r="I24" s="117">
        <f>IF($A24="","",'Situfin serie mensual'!JA23)</f>
        <v>0</v>
      </c>
      <c r="J24" s="117">
        <f>IF($A24="","",'Situfin serie mensual'!JB23)</f>
        <v>0</v>
      </c>
      <c r="K24" s="117">
        <f>IF($A24="","",'Situfin serie mensual'!JC23)</f>
        <v>0</v>
      </c>
      <c r="L24" s="117">
        <f>IF($A24="","",'Situfin serie mensual'!JD23)</f>
        <v>0</v>
      </c>
      <c r="M24" s="117">
        <f>IF($A24="","",'Situfin serie mensual'!JE23)</f>
        <v>0</v>
      </c>
      <c r="N24" s="117">
        <f t="shared" si="0"/>
        <v>399.81239731099998</v>
      </c>
      <c r="P24" s="10"/>
    </row>
    <row r="25" spans="1:16" s="118" customFormat="1" ht="12.75" x14ac:dyDescent="0.2">
      <c r="A25" s="170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531.36287658399999</v>
      </c>
      <c r="F26" s="115">
        <f>IF($A26="","",'Situfin serie mensual'!IX25)</f>
        <v>0</v>
      </c>
      <c r="G26" s="115">
        <f>IF($A26="","",'Situfin serie mensual'!IY25)</f>
        <v>0</v>
      </c>
      <c r="H26" s="115">
        <f>IF($A26="","",'Situfin serie mensual'!IZ25)</f>
        <v>0</v>
      </c>
      <c r="I26" s="115">
        <f>IF($A26="","",'Situfin serie mensual'!JA25)</f>
        <v>0</v>
      </c>
      <c r="J26" s="115">
        <f>IF($A26="","",'Situfin serie mensual'!JB25)</f>
        <v>0</v>
      </c>
      <c r="K26" s="115">
        <f>IF($A26="","",'Situfin serie mensual'!JC25)</f>
        <v>0</v>
      </c>
      <c r="L26" s="115">
        <f>IF($A26="","",'Situfin serie mensual'!JD25)</f>
        <v>0</v>
      </c>
      <c r="M26" s="115">
        <f>IF($A26="","",'Situfin serie mensual'!JE25)</f>
        <v>0</v>
      </c>
      <c r="N26" s="115">
        <f t="shared" si="0"/>
        <v>1934.8200004790001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243.67970265600002</v>
      </c>
      <c r="F27" s="117">
        <f>IF($A27="","",'Situfin serie mensual'!IX26)</f>
        <v>0</v>
      </c>
      <c r="G27" s="117">
        <f>IF($A27="","",'Situfin serie mensual'!IY26)</f>
        <v>0</v>
      </c>
      <c r="H27" s="117">
        <f>IF($A27="","",'Situfin serie mensual'!IZ26)</f>
        <v>0</v>
      </c>
      <c r="I27" s="117">
        <f>IF($A27="","",'Situfin serie mensual'!JA26)</f>
        <v>0</v>
      </c>
      <c r="J27" s="117">
        <f>IF($A27="","",'Situfin serie mensual'!JB26)</f>
        <v>0</v>
      </c>
      <c r="K27" s="117">
        <f>IF($A27="","",'Situfin serie mensual'!JC26)</f>
        <v>0</v>
      </c>
      <c r="L27" s="117">
        <f>IF($A27="","",'Situfin serie mensual'!JD26)</f>
        <v>0</v>
      </c>
      <c r="M27" s="117">
        <f>IF($A27="","",'Situfin serie mensual'!JE26)</f>
        <v>0</v>
      </c>
      <c r="N27" s="117">
        <f t="shared" si="0"/>
        <v>1003.7747210860001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0</v>
      </c>
      <c r="G28" s="117">
        <f>IF($A28="","",'Situfin serie mensual'!IY27)</f>
        <v>0</v>
      </c>
      <c r="H28" s="117">
        <f>IF($A28="","",'Situfin serie mensual'!IZ27)</f>
        <v>0</v>
      </c>
      <c r="I28" s="117">
        <f>IF($A28="","",'Situfin serie mensual'!JA27)</f>
        <v>0</v>
      </c>
      <c r="J28" s="117">
        <f>IF($A28="","",'Situfin serie mensual'!JB27)</f>
        <v>0</v>
      </c>
      <c r="K28" s="117">
        <f>IF($A28="","",'Situfin serie mensual'!JC27)</f>
        <v>0</v>
      </c>
      <c r="L28" s="117">
        <f>IF($A28="","",'Situfin serie mensual'!JD27)</f>
        <v>0</v>
      </c>
      <c r="M28" s="117">
        <f>IF($A28="","",'Situfin serie mensual'!JE27)</f>
        <v>0</v>
      </c>
      <c r="N28" s="117">
        <f t="shared" si="0"/>
        <v>730.22832933899997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65.104701992000017</v>
      </c>
      <c r="F29" s="117">
        <f>IF($A29="","",'Situfin serie mensual'!IX28)</f>
        <v>0</v>
      </c>
      <c r="G29" s="117">
        <f>IF($A29="","",'Situfin serie mensual'!IY28)</f>
        <v>0</v>
      </c>
      <c r="H29" s="117">
        <f>IF($A29="","",'Situfin serie mensual'!IZ28)</f>
        <v>0</v>
      </c>
      <c r="I29" s="117">
        <f>IF($A29="","",'Situfin serie mensual'!JA28)</f>
        <v>0</v>
      </c>
      <c r="J29" s="117">
        <f>IF($A29="","",'Situfin serie mensual'!JB28)</f>
        <v>0</v>
      </c>
      <c r="K29" s="117">
        <f>IF($A29="","",'Situfin serie mensual'!JC28)</f>
        <v>0</v>
      </c>
      <c r="L29" s="117">
        <f>IF($A29="","",'Situfin serie mensual'!JD28)</f>
        <v>0</v>
      </c>
      <c r="M29" s="117">
        <f>IF($A29="","",'Situfin serie mensual'!JE28)</f>
        <v>0</v>
      </c>
      <c r="N29" s="117">
        <f t="shared" si="0"/>
        <v>273.54639174700003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203.83536080299999</v>
      </c>
      <c r="F30" s="117">
        <f>IF($A30="","",'Situfin serie mensual'!IX29)</f>
        <v>0</v>
      </c>
      <c r="G30" s="117">
        <f>IF($A30="","",'Situfin serie mensual'!IY29)</f>
        <v>0</v>
      </c>
      <c r="H30" s="117">
        <f>IF($A30="","",'Situfin serie mensual'!IZ29)</f>
        <v>0</v>
      </c>
      <c r="I30" s="117">
        <f>IF($A30="","",'Situfin serie mensual'!JA29)</f>
        <v>0</v>
      </c>
      <c r="J30" s="117">
        <f>IF($A30="","",'Situfin serie mensual'!JB29)</f>
        <v>0</v>
      </c>
      <c r="K30" s="117">
        <f>IF($A30="","",'Situfin serie mensual'!JC29)</f>
        <v>0</v>
      </c>
      <c r="L30" s="117">
        <f>IF($A30="","",'Situfin serie mensual'!JD29)</f>
        <v>0</v>
      </c>
      <c r="M30" s="117">
        <f>IF($A30="","",'Situfin serie mensual'!JE29)</f>
        <v>0</v>
      </c>
      <c r="N30" s="117">
        <f t="shared" si="0"/>
        <v>809.31022472199993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-50.837063461</v>
      </c>
      <c r="F31" s="117">
        <f>IF($A31="","",'Situfin serie mensual'!IX30)</f>
        <v>0</v>
      </c>
      <c r="G31" s="117">
        <f>IF($A31="","",'Situfin serie mensual'!IY30)</f>
        <v>0</v>
      </c>
      <c r="H31" s="117">
        <f>IF($A31="","",'Situfin serie mensual'!IZ30)</f>
        <v>0</v>
      </c>
      <c r="I31" s="117">
        <f>IF($A31="","",'Situfin serie mensual'!JA30)</f>
        <v>0</v>
      </c>
      <c r="J31" s="117">
        <f>IF($A31="","",'Situfin serie mensual'!JB30)</f>
        <v>0</v>
      </c>
      <c r="K31" s="117">
        <f>IF($A31="","",'Situfin serie mensual'!JC30)</f>
        <v>0</v>
      </c>
      <c r="L31" s="117">
        <f>IF($A31="","",'Situfin serie mensual'!JD30)</f>
        <v>0</v>
      </c>
      <c r="M31" s="117">
        <f>IF($A31="","",'Situfin serie mensual'!JE30)</f>
        <v>0</v>
      </c>
      <c r="N31" s="117">
        <f t="shared" si="0"/>
        <v>213.66384495199998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254.672424264</v>
      </c>
      <c r="F32" s="117">
        <f>IF($A32="","",'Situfin serie mensual'!IX31)</f>
        <v>0</v>
      </c>
      <c r="G32" s="117">
        <f>IF($A32="","",'Situfin serie mensual'!IY31)</f>
        <v>0</v>
      </c>
      <c r="H32" s="117">
        <f>IF($A32="","",'Situfin serie mensual'!IZ31)</f>
        <v>0</v>
      </c>
      <c r="I32" s="117">
        <f>IF($A32="","",'Situfin serie mensual'!JA31)</f>
        <v>0</v>
      </c>
      <c r="J32" s="117">
        <f>IF($A32="","",'Situfin serie mensual'!JB31)</f>
        <v>0</v>
      </c>
      <c r="K32" s="117">
        <f>IF($A32="","",'Situfin serie mensual'!JC31)</f>
        <v>0</v>
      </c>
      <c r="L32" s="117">
        <f>IF($A32="","",'Situfin serie mensual'!JD31)</f>
        <v>0</v>
      </c>
      <c r="M32" s="117">
        <f>IF($A32="","",'Situfin serie mensual'!JE31)</f>
        <v>0</v>
      </c>
      <c r="N32" s="117">
        <f t="shared" si="0"/>
        <v>595.64637976999995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83.847813125000002</v>
      </c>
      <c r="F33" s="117">
        <f>IF($A33="","",'Situfin serie mensual'!IX32)</f>
        <v>0</v>
      </c>
      <c r="G33" s="117">
        <f>IF($A33="","",'Situfin serie mensual'!IY32)</f>
        <v>0</v>
      </c>
      <c r="H33" s="117">
        <f>IF($A33="","",'Situfin serie mensual'!IZ32)</f>
        <v>0</v>
      </c>
      <c r="I33" s="117">
        <f>IF($A33="","",'Situfin serie mensual'!JA32)</f>
        <v>0</v>
      </c>
      <c r="J33" s="117">
        <f>IF($A33="","",'Situfin serie mensual'!JB32)</f>
        <v>0</v>
      </c>
      <c r="K33" s="117">
        <f>IF($A33="","",'Situfin serie mensual'!JC32)</f>
        <v>0</v>
      </c>
      <c r="L33" s="117">
        <f>IF($A33="","",'Situfin serie mensual'!JD32)</f>
        <v>0</v>
      </c>
      <c r="M33" s="117">
        <f>IF($A33="","",'Situfin serie mensual'!JE32)</f>
        <v>0</v>
      </c>
      <c r="N33" s="117">
        <f t="shared" si="0"/>
        <v>121.735054671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0</v>
      </c>
      <c r="G35" s="121">
        <f>IF($A35="","",'Situfin serie mensual'!IY34)</f>
        <v>0</v>
      </c>
      <c r="H35" s="121">
        <f>IF($A35="","",'Situfin serie mensual'!IZ34)</f>
        <v>0</v>
      </c>
      <c r="I35" s="121">
        <f>IF($A35="","",'Situfin serie mensual'!JA34)</f>
        <v>0</v>
      </c>
      <c r="J35" s="121">
        <f>IF($A35="","",'Situfin serie mensual'!JB34)</f>
        <v>0</v>
      </c>
      <c r="K35" s="121">
        <f>IF($A35="","",'Situfin serie mensual'!JC34)</f>
        <v>0</v>
      </c>
      <c r="L35" s="224">
        <f>IF($A35="","",'Situfin serie mensual'!JD34)</f>
        <v>0</v>
      </c>
      <c r="M35" s="121">
        <f>IF($A35="","",'Situfin serie mensual'!JE34)</f>
        <v>0</v>
      </c>
      <c r="N35" s="121">
        <f t="shared" ref="N35:N70" si="1">+SUM(B35:M35)</f>
        <v>15899.302351802002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0</v>
      </c>
      <c r="G36" s="115">
        <f>IF($A36="","",'Situfin serie mensual'!IY35)</f>
        <v>0</v>
      </c>
      <c r="H36" s="115">
        <f>IF($A36="","",'Situfin serie mensual'!IZ35)</f>
        <v>0</v>
      </c>
      <c r="I36" s="115">
        <f>IF($A36="","",'Situfin serie mensual'!JA35)</f>
        <v>0</v>
      </c>
      <c r="J36" s="115">
        <f>IF($A36="","",'Situfin serie mensual'!JB35)</f>
        <v>0</v>
      </c>
      <c r="K36" s="115">
        <f>IF($A36="","",'Situfin serie mensual'!JC35)</f>
        <v>0</v>
      </c>
      <c r="L36" s="115">
        <f>IF($A36="","",'Situfin serie mensual'!JD35)</f>
        <v>0</v>
      </c>
      <c r="M36" s="115">
        <f>IF($A36="","",'Situfin serie mensual'!JE35)</f>
        <v>0</v>
      </c>
      <c r="N36" s="123">
        <f t="shared" si="1"/>
        <v>6614.8130605860006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0</v>
      </c>
      <c r="G37" s="115">
        <f>IF($A37="","",'Situfin serie mensual'!IY36)</f>
        <v>0</v>
      </c>
      <c r="H37" s="115">
        <f>IF($A37="","",'Situfin serie mensual'!IZ36)</f>
        <v>0</v>
      </c>
      <c r="I37" s="115">
        <f>IF($A37="","",'Situfin serie mensual'!JA36)</f>
        <v>0</v>
      </c>
      <c r="J37" s="115">
        <f>IF($A37="","",'Situfin serie mensual'!JB36)</f>
        <v>0</v>
      </c>
      <c r="K37" s="115">
        <f>IF($A37="","",'Situfin serie mensual'!JC36)</f>
        <v>0</v>
      </c>
      <c r="L37" s="115">
        <f>IF($A37="","",'Situfin serie mensual'!JD36)</f>
        <v>0</v>
      </c>
      <c r="M37" s="115">
        <f>IF($A37="","",'Situfin serie mensual'!JE36)</f>
        <v>0</v>
      </c>
      <c r="N37" s="115">
        <f t="shared" si="1"/>
        <v>2276.570273327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0</v>
      </c>
      <c r="G38" s="117">
        <f>IF($A38="","",'Situfin serie mensual'!IY37)</f>
        <v>0</v>
      </c>
      <c r="H38" s="117">
        <f>IF($A38="","",'Situfin serie mensual'!IZ37)</f>
        <v>0</v>
      </c>
      <c r="I38" s="117">
        <f>IF($A38="","",'Situfin serie mensual'!JA37)</f>
        <v>0</v>
      </c>
      <c r="J38" s="117">
        <f>IF($A38="","",'Situfin serie mensual'!JB37)</f>
        <v>0</v>
      </c>
      <c r="K38" s="117">
        <f>IF($A38="","",'Situfin serie mensual'!JC37)</f>
        <v>0</v>
      </c>
      <c r="L38" s="117">
        <f>IF($A38="","",'Situfin serie mensual'!JD37)</f>
        <v>0</v>
      </c>
      <c r="M38" s="117">
        <f>IF($A38="","",'Situfin serie mensual'!JE37)</f>
        <v>0</v>
      </c>
      <c r="N38" s="117">
        <f t="shared" si="1"/>
        <v>510.050895277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0</v>
      </c>
      <c r="G39" s="117">
        <f>IF($A39="","",'Situfin serie mensual'!IY38)</f>
        <v>0</v>
      </c>
      <c r="H39" s="117">
        <f>IF($A39="","",'Situfin serie mensual'!IZ38)</f>
        <v>0</v>
      </c>
      <c r="I39" s="117">
        <f>IF($A39="","",'Situfin serie mensual'!JA38)</f>
        <v>0</v>
      </c>
      <c r="J39" s="117">
        <f>IF($A39="","",'Situfin serie mensual'!JB38)</f>
        <v>0</v>
      </c>
      <c r="K39" s="117">
        <f>IF($A39="","",'Situfin serie mensual'!JC38)</f>
        <v>0</v>
      </c>
      <c r="L39" s="117">
        <f>IF($A39="","",'Situfin serie mensual'!JD38)</f>
        <v>0</v>
      </c>
      <c r="M39" s="117">
        <f>IF($A39="","",'Situfin serie mensual'!JE38)</f>
        <v>0</v>
      </c>
      <c r="N39" s="117">
        <f t="shared" si="1"/>
        <v>1639.2969056010002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0</v>
      </c>
      <c r="G40" s="117">
        <f>IF($A40="","",'Situfin serie mensual'!IY39)</f>
        <v>0</v>
      </c>
      <c r="H40" s="117">
        <f>IF($A40="","",'Situfin serie mensual'!IZ39)</f>
        <v>0</v>
      </c>
      <c r="I40" s="117">
        <f>IF($A40="","",'Situfin serie mensual'!JA39)</f>
        <v>0</v>
      </c>
      <c r="J40" s="117">
        <f>IF($A40="","",'Situfin serie mensual'!JB39)</f>
        <v>0</v>
      </c>
      <c r="K40" s="117">
        <f>IF($A40="","",'Situfin serie mensual'!JC39)</f>
        <v>0</v>
      </c>
      <c r="L40" s="117">
        <f>IF($A40="","",'Situfin serie mensual'!JD39)</f>
        <v>0</v>
      </c>
      <c r="M40" s="117">
        <f>IF($A40="","",'Situfin serie mensual'!JE39)</f>
        <v>0</v>
      </c>
      <c r="N40" s="117">
        <f t="shared" si="1"/>
        <v>11.319760867999999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0</v>
      </c>
      <c r="G41" s="117">
        <f>IF($A41="","",'Situfin serie mensual'!IY40)</f>
        <v>0</v>
      </c>
      <c r="H41" s="117">
        <f>IF($A41="","",'Situfin serie mensual'!IZ40)</f>
        <v>0</v>
      </c>
      <c r="I41" s="117">
        <f>IF($A41="","",'Situfin serie mensual'!JA40)</f>
        <v>0</v>
      </c>
      <c r="J41" s="117">
        <f>IF($A41="","",'Situfin serie mensual'!JB40)</f>
        <v>0</v>
      </c>
      <c r="K41" s="117">
        <f>IF($A41="","",'Situfin serie mensual'!JC40)</f>
        <v>0</v>
      </c>
      <c r="L41" s="117">
        <f>IF($A41="","",'Situfin serie mensual'!JD40)</f>
        <v>0</v>
      </c>
      <c r="M41" s="117">
        <f>IF($A41="","",'Situfin serie mensual'!JE40)</f>
        <v>0</v>
      </c>
      <c r="N41" s="117">
        <f t="shared" si="1"/>
        <v>115.90271158100016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0</v>
      </c>
      <c r="G42" s="115">
        <f>IF($A42="","",'Situfin serie mensual'!IY41)</f>
        <v>0</v>
      </c>
      <c r="H42" s="115">
        <f>IF($A42="","",'Situfin serie mensual'!IZ41)</f>
        <v>0</v>
      </c>
      <c r="I42" s="115">
        <f>IF($A42="","",'Situfin serie mensual'!JA41)</f>
        <v>0</v>
      </c>
      <c r="J42" s="115">
        <f>IF($A42="","",'Situfin serie mensual'!JB41)</f>
        <v>0</v>
      </c>
      <c r="K42" s="115">
        <f>IF($A42="","",'Situfin serie mensual'!JC41)</f>
        <v>0</v>
      </c>
      <c r="L42" s="115">
        <f>IF($A42="","",'Situfin serie mensual'!JD41)</f>
        <v>0</v>
      </c>
      <c r="M42" s="115">
        <f>IF($A42="","",'Situfin serie mensual'!JE41)</f>
        <v>0</v>
      </c>
      <c r="N42" s="115">
        <f t="shared" si="1"/>
        <v>1983.9199207250001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0</v>
      </c>
      <c r="G43" s="117">
        <f>IF($A43="","",'Situfin serie mensual'!IY42)</f>
        <v>0</v>
      </c>
      <c r="H43" s="117">
        <f>IF($A43="","",'Situfin serie mensual'!IZ42)</f>
        <v>0</v>
      </c>
      <c r="I43" s="117">
        <f>IF($A43="","",'Situfin serie mensual'!JA42)</f>
        <v>0</v>
      </c>
      <c r="J43" s="117">
        <f>IF($A43="","",'Situfin serie mensual'!JB42)</f>
        <v>0</v>
      </c>
      <c r="K43" s="117">
        <f>IF($A43="","",'Situfin serie mensual'!JC42)</f>
        <v>0</v>
      </c>
      <c r="L43" s="117">
        <f>IF($A43="","",'Situfin serie mensual'!JD42)</f>
        <v>0</v>
      </c>
      <c r="M43" s="117">
        <f>IF($A43="","",'Situfin serie mensual'!JE42)</f>
        <v>0</v>
      </c>
      <c r="N43" s="117">
        <f t="shared" si="1"/>
        <v>1768.9057660089998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0</v>
      </c>
      <c r="G44" s="117">
        <f>IF($A44="","",'Situfin serie mensual'!IY43)</f>
        <v>0</v>
      </c>
      <c r="H44" s="117">
        <f>IF($A44="","",'Situfin serie mensual'!IZ43)</f>
        <v>0</v>
      </c>
      <c r="I44" s="117">
        <f>IF($A44="","",'Situfin serie mensual'!JA43)</f>
        <v>0</v>
      </c>
      <c r="J44" s="117">
        <f>IF($A44="","",'Situfin serie mensual'!JB43)</f>
        <v>0</v>
      </c>
      <c r="K44" s="117">
        <f>IF($A44="","",'Situfin serie mensual'!JC43)</f>
        <v>0</v>
      </c>
      <c r="L44" s="117">
        <f>IF($A44="","",'Situfin serie mensual'!JD43)</f>
        <v>0</v>
      </c>
      <c r="M44" s="117">
        <f>IF($A44="","",'Situfin serie mensual'!JE43)</f>
        <v>0</v>
      </c>
      <c r="N44" s="117">
        <f t="shared" si="1"/>
        <v>215.01415471600001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0</v>
      </c>
      <c r="G46" s="115">
        <f>IF($A46="","",'Situfin serie mensual'!IY45)</f>
        <v>0</v>
      </c>
      <c r="H46" s="115">
        <f>IF($A46="","",'Situfin serie mensual'!IZ45)</f>
        <v>0</v>
      </c>
      <c r="I46" s="115">
        <f>IF($A46="","",'Situfin serie mensual'!JA45)</f>
        <v>0</v>
      </c>
      <c r="J46" s="115">
        <f>IF($A46="","",'Situfin serie mensual'!JB45)</f>
        <v>0</v>
      </c>
      <c r="K46" s="115">
        <f>IF($A46="","",'Situfin serie mensual'!JC45)</f>
        <v>0</v>
      </c>
      <c r="L46" s="115">
        <f>IF($A46="","",'Situfin serie mensual'!JD45)</f>
        <v>0</v>
      </c>
      <c r="M46" s="115">
        <f>IF($A46="","",'Situfin serie mensual'!JE45)</f>
        <v>0</v>
      </c>
      <c r="N46" s="115">
        <f t="shared" si="1"/>
        <v>1626.4445473119999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0</v>
      </c>
      <c r="G50" s="117">
        <f>IF($A50="","",'Situfin serie mensual'!IY49)</f>
        <v>0</v>
      </c>
      <c r="H50" s="117">
        <f>IF($A50="","",'Situfin serie mensual'!IZ49)</f>
        <v>0</v>
      </c>
      <c r="I50" s="117">
        <f>IF($A50="","",'Situfin serie mensual'!JA49)</f>
        <v>0</v>
      </c>
      <c r="J50" s="117">
        <f>IF($A50="","",'Situfin serie mensual'!JB49)</f>
        <v>0</v>
      </c>
      <c r="K50" s="117">
        <f>IF($A50="","",'Situfin serie mensual'!JC49)</f>
        <v>0</v>
      </c>
      <c r="L50" s="117">
        <f>IF($A50="","",'Situfin serie mensual'!JD49)</f>
        <v>0</v>
      </c>
      <c r="M50" s="117">
        <f>IF($A50="","",'Situfin serie mensual'!JE49)</f>
        <v>0</v>
      </c>
      <c r="N50" s="117">
        <f t="shared" si="1"/>
        <v>11.367349688000001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0</v>
      </c>
      <c r="G51" s="117">
        <f>IF($A51="","",'Situfin serie mensual'!IY50)</f>
        <v>0</v>
      </c>
      <c r="H51" s="117">
        <f>IF($A51="","",'Situfin serie mensual'!IZ50)</f>
        <v>0</v>
      </c>
      <c r="I51" s="117">
        <f>IF($A51="","",'Situfin serie mensual'!JA50)</f>
        <v>0</v>
      </c>
      <c r="J51" s="117">
        <f>IF($A51="","",'Situfin serie mensual'!JB50)</f>
        <v>0</v>
      </c>
      <c r="K51" s="117">
        <f>IF($A51="","",'Situfin serie mensual'!JC50)</f>
        <v>0</v>
      </c>
      <c r="L51" s="117">
        <f>IF($A51="","",'Situfin serie mensual'!JD50)</f>
        <v>0</v>
      </c>
      <c r="M51" s="117">
        <f>IF($A51="","",'Situfin serie mensual'!JE50)</f>
        <v>0</v>
      </c>
      <c r="N51" s="117">
        <f t="shared" si="1"/>
        <v>11.367349688000001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0</v>
      </c>
      <c r="G53" s="117">
        <f>IF($A53="","",'Situfin serie mensual'!IY52)</f>
        <v>0</v>
      </c>
      <c r="H53" s="117">
        <f>IF($A53="","",'Situfin serie mensual'!IZ52)</f>
        <v>0</v>
      </c>
      <c r="I53" s="117">
        <f>IF($A53="","",'Situfin serie mensual'!JA52)</f>
        <v>0</v>
      </c>
      <c r="J53" s="117">
        <f>IF($A53="","",'Situfin serie mensual'!JB52)</f>
        <v>0</v>
      </c>
      <c r="K53" s="117">
        <f>IF($A53="","",'Situfin serie mensual'!JC52)</f>
        <v>0</v>
      </c>
      <c r="L53" s="117">
        <f>IF($A53="","",'Situfin serie mensual'!JD52)</f>
        <v>0</v>
      </c>
      <c r="M53" s="117">
        <f>IF($A53="","",'Situfin serie mensual'!JE52)</f>
        <v>0</v>
      </c>
      <c r="N53" s="117">
        <f t="shared" si="1"/>
        <v>1615.0771976239998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0</v>
      </c>
      <c r="G54" s="117">
        <f>IF($A54="","",'Situfin serie mensual'!IY53)</f>
        <v>0</v>
      </c>
      <c r="H54" s="117">
        <f>IF($A54="","",'Situfin serie mensual'!IZ53)</f>
        <v>0</v>
      </c>
      <c r="I54" s="117">
        <f>IF($A54="","",'Situfin serie mensual'!JA53)</f>
        <v>0</v>
      </c>
      <c r="J54" s="117">
        <f>IF($A54="","",'Situfin serie mensual'!JB53)</f>
        <v>0</v>
      </c>
      <c r="K54" s="117">
        <f>IF($A54="","",'Situfin serie mensual'!JC53)</f>
        <v>0</v>
      </c>
      <c r="L54" s="117">
        <f>IF($A54="","",'Situfin serie mensual'!JD53)</f>
        <v>0</v>
      </c>
      <c r="M54" s="117">
        <f>IF($A54="","",'Situfin serie mensual'!JE53)</f>
        <v>0</v>
      </c>
      <c r="N54" s="117">
        <f t="shared" si="1"/>
        <v>1135.74049029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0</v>
      </c>
      <c r="G55" s="117">
        <f>IF($A55="","",'Situfin serie mensual'!IY54)</f>
        <v>0</v>
      </c>
      <c r="H55" s="117">
        <f>IF($A55="","",'Situfin serie mensual'!IZ54)</f>
        <v>0</v>
      </c>
      <c r="I55" s="117">
        <f>IF($A55="","",'Situfin serie mensual'!JA54)</f>
        <v>0</v>
      </c>
      <c r="J55" s="117">
        <f>IF($A55="","",'Situfin serie mensual'!JB54)</f>
        <v>0</v>
      </c>
      <c r="K55" s="117">
        <f>IF($A55="","",'Situfin serie mensual'!JC54)</f>
        <v>0</v>
      </c>
      <c r="L55" s="117">
        <f>IF($A55="","",'Situfin serie mensual'!JD54)</f>
        <v>0</v>
      </c>
      <c r="M55" s="117">
        <f>IF($A55="","",'Situfin serie mensual'!JE54)</f>
        <v>0</v>
      </c>
      <c r="N55" s="117">
        <f t="shared" si="1"/>
        <v>479.33670733399998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0</v>
      </c>
      <c r="G56" s="115">
        <f>IF($A56="","",'Situfin serie mensual'!IY55)</f>
        <v>0</v>
      </c>
      <c r="H56" s="115">
        <f>IF($A56="","",'Situfin serie mensual'!IZ55)</f>
        <v>0</v>
      </c>
      <c r="I56" s="115">
        <f>IF($A56="","",'Situfin serie mensual'!JA55)</f>
        <v>0</v>
      </c>
      <c r="J56" s="115">
        <f>IF($A56="","",'Situfin serie mensual'!JB55)</f>
        <v>0</v>
      </c>
      <c r="K56" s="115">
        <f>IF($A56="","",'Situfin serie mensual'!JC55)</f>
        <v>0</v>
      </c>
      <c r="L56" s="115">
        <f>IF($A56="","",'Situfin serie mensual'!JD55)</f>
        <v>0</v>
      </c>
      <c r="M56" s="115">
        <f>IF($A56="","",'Situfin serie mensual'!JE55)</f>
        <v>0</v>
      </c>
      <c r="N56" s="115">
        <f t="shared" si="1"/>
        <v>2943.4990035119995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0</v>
      </c>
      <c r="G57" s="117">
        <f>IF($A57="","",'Situfin serie mensual'!IY56)</f>
        <v>0</v>
      </c>
      <c r="H57" s="117">
        <f>IF($A57="","",'Situfin serie mensual'!IZ56)</f>
        <v>0</v>
      </c>
      <c r="I57" s="117">
        <f>IF($A57="","",'Situfin serie mensual'!JA56)</f>
        <v>0</v>
      </c>
      <c r="J57" s="117">
        <f>IF($A57="","",'Situfin serie mensual'!JB56)</f>
        <v>0</v>
      </c>
      <c r="K57" s="117">
        <f>IF($A57="","",'Situfin serie mensual'!JC56)</f>
        <v>0</v>
      </c>
      <c r="L57" s="117">
        <f>IF($A57="","",'Situfin serie mensual'!JD56)</f>
        <v>0</v>
      </c>
      <c r="M57" s="117">
        <f>IF($A57="","",'Situfin serie mensual'!JE56)</f>
        <v>0</v>
      </c>
      <c r="N57" s="117">
        <f t="shared" si="1"/>
        <v>1737.38126627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0</v>
      </c>
      <c r="G58" s="117">
        <f>IF($A58="","",'Situfin serie mensual'!IY57)</f>
        <v>0</v>
      </c>
      <c r="H58" s="117">
        <f>IF($A58="","",'Situfin serie mensual'!IZ57)</f>
        <v>0</v>
      </c>
      <c r="I58" s="117">
        <f>IF($A58="","",'Situfin serie mensual'!JA57)</f>
        <v>0</v>
      </c>
      <c r="J58" s="117">
        <f>IF($A58="","",'Situfin serie mensual'!JB57)</f>
        <v>0</v>
      </c>
      <c r="K58" s="117">
        <f>IF($A58="","",'Situfin serie mensual'!JC57)</f>
        <v>0</v>
      </c>
      <c r="L58" s="117">
        <f>IF($A58="","",'Situfin serie mensual'!JD57)</f>
        <v>0</v>
      </c>
      <c r="M58" s="117">
        <f>IF($A58="","",'Situfin serie mensual'!JE57)</f>
        <v>0</v>
      </c>
      <c r="N58" s="117">
        <f t="shared" si="1"/>
        <v>1086.053720565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0</v>
      </c>
      <c r="G59" s="117">
        <f>IF($A59="","",'Situfin serie mensual'!IY58)</f>
        <v>0</v>
      </c>
      <c r="H59" s="117">
        <f>IF($A59="","",'Situfin serie mensual'!IZ58)</f>
        <v>0</v>
      </c>
      <c r="I59" s="117">
        <f>IF($A59="","",'Situfin serie mensual'!JA58)</f>
        <v>0</v>
      </c>
      <c r="J59" s="117">
        <f>IF($A59="","",'Situfin serie mensual'!JB58)</f>
        <v>0</v>
      </c>
      <c r="K59" s="117">
        <f>IF($A59="","",'Situfin serie mensual'!JC58)</f>
        <v>0</v>
      </c>
      <c r="L59" s="117">
        <f>IF($A59="","",'Situfin serie mensual'!JD58)</f>
        <v>0</v>
      </c>
      <c r="M59" s="117">
        <f>IF($A59="","",'Situfin serie mensual'!JE58)</f>
        <v>0</v>
      </c>
      <c r="N59" s="117">
        <f t="shared" si="1"/>
        <v>120.06401667700001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0</v>
      </c>
      <c r="G60" s="115">
        <f>IF($A60="","",'Situfin serie mensual'!IY59)</f>
        <v>0</v>
      </c>
      <c r="H60" s="115">
        <f>IF($A60="","",'Situfin serie mensual'!IZ59)</f>
        <v>0</v>
      </c>
      <c r="I60" s="115">
        <f>IF($A60="","",'Situfin serie mensual'!JA59)</f>
        <v>0</v>
      </c>
      <c r="J60" s="115">
        <f>IF($A60="","",'Situfin serie mensual'!JB59)</f>
        <v>0</v>
      </c>
      <c r="K60" s="115">
        <f>IF($A60="","",'Situfin serie mensual'!JC59)</f>
        <v>0</v>
      </c>
      <c r="L60" s="115">
        <f>IF($A60="","",'Situfin serie mensual'!JD59)</f>
        <v>0</v>
      </c>
      <c r="M60" s="115">
        <f>IF($A60="","",'Situfin serie mensual'!JE59)</f>
        <v>0</v>
      </c>
      <c r="N60" s="115">
        <f t="shared" si="1"/>
        <v>454.05554633999998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0</v>
      </c>
      <c r="G61" s="117">
        <f>IF($A61="","",'Situfin serie mensual'!IY60)</f>
        <v>0</v>
      </c>
      <c r="H61" s="117">
        <f>IF($A61="","",'Situfin serie mensual'!IZ60)</f>
        <v>0</v>
      </c>
      <c r="I61" s="117">
        <f>IF($A61="","",'Situfin serie mensual'!JA60)</f>
        <v>0</v>
      </c>
      <c r="J61" s="117">
        <f>IF($A61="","",'Situfin serie mensual'!JB60)</f>
        <v>0</v>
      </c>
      <c r="K61" s="117">
        <f>IF($A61="","",'Situfin serie mensual'!JC60)</f>
        <v>0</v>
      </c>
      <c r="L61" s="117">
        <f>IF($A61="","",'Situfin serie mensual'!JD60)</f>
        <v>0</v>
      </c>
      <c r="M61" s="117">
        <f>IF($A61="","",'Situfin serie mensual'!JE60)</f>
        <v>0</v>
      </c>
      <c r="N61" s="117">
        <f t="shared" si="1"/>
        <v>159.31111792300001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0</v>
      </c>
      <c r="G62" s="117">
        <f>IF($A62="","",'Situfin serie mensual'!IY61)</f>
        <v>0</v>
      </c>
      <c r="H62" s="117">
        <f>IF($A62="","",'Situfin serie mensual'!IZ61)</f>
        <v>0</v>
      </c>
      <c r="I62" s="117">
        <f>IF($A62="","",'Situfin serie mensual'!JA61)</f>
        <v>0</v>
      </c>
      <c r="J62" s="117">
        <f>IF($A62="","",'Situfin serie mensual'!JB61)</f>
        <v>0</v>
      </c>
      <c r="K62" s="117">
        <f>IF($A62="","",'Situfin serie mensual'!JC61)</f>
        <v>0</v>
      </c>
      <c r="L62" s="117">
        <f>IF($A62="","",'Situfin serie mensual'!JD61)</f>
        <v>0</v>
      </c>
      <c r="M62" s="117">
        <f>IF($A62="","",'Situfin serie mensual'!JE61)</f>
        <v>0</v>
      </c>
      <c r="N62" s="117">
        <f t="shared" si="1"/>
        <v>25.164936932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0</v>
      </c>
      <c r="G63" s="117">
        <f>IF($A63="","",'Situfin serie mensual'!IY62)</f>
        <v>0</v>
      </c>
      <c r="H63" s="117">
        <f>IF($A63="","",'Situfin serie mensual'!IZ62)</f>
        <v>0</v>
      </c>
      <c r="I63" s="117">
        <f>IF($A63="","",'Situfin serie mensual'!JA62)</f>
        <v>0</v>
      </c>
      <c r="J63" s="117">
        <f>IF($A63="","",'Situfin serie mensual'!JB62)</f>
        <v>0</v>
      </c>
      <c r="K63" s="117">
        <f>IF($A63="","",'Situfin serie mensual'!JC62)</f>
        <v>0</v>
      </c>
      <c r="L63" s="117">
        <f>IF($A63="","",'Situfin serie mensual'!JD62)</f>
        <v>0</v>
      </c>
      <c r="M63" s="117">
        <f>IF($A63="","",'Situfin serie mensual'!JE62)</f>
        <v>0</v>
      </c>
      <c r="N63" s="117">
        <f t="shared" si="1"/>
        <v>40.984228819999998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0</v>
      </c>
      <c r="G64" s="117">
        <f>IF($A64="","",'Situfin serie mensual'!IY63)</f>
        <v>0</v>
      </c>
      <c r="H64" s="117">
        <f>IF($A64="","",'Situfin serie mensual'!IZ63)</f>
        <v>0</v>
      </c>
      <c r="I64" s="117">
        <f>IF($A64="","",'Situfin serie mensual'!JA63)</f>
        <v>0</v>
      </c>
      <c r="J64" s="117">
        <f>IF($A64="","",'Situfin serie mensual'!JB63)</f>
        <v>0</v>
      </c>
      <c r="K64" s="117">
        <f>IF($A64="","",'Situfin serie mensual'!JC63)</f>
        <v>0</v>
      </c>
      <c r="L64" s="117">
        <f>IF($A64="","",'Situfin serie mensual'!JD63)</f>
        <v>0</v>
      </c>
      <c r="M64" s="117">
        <f>IF($A64="","",'Situfin serie mensual'!JE63)</f>
        <v>0</v>
      </c>
      <c r="N64" s="117">
        <f t="shared" si="1"/>
        <v>2.0765364739999996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0</v>
      </c>
      <c r="G65" s="117">
        <f>IF($A65="","",'Situfin serie mensual'!IY64)</f>
        <v>0</v>
      </c>
      <c r="H65" s="117">
        <f>IF($A65="","",'Situfin serie mensual'!IZ64)</f>
        <v>0</v>
      </c>
      <c r="I65" s="117">
        <f>IF($A65="","",'Situfin serie mensual'!JA64)</f>
        <v>0</v>
      </c>
      <c r="J65" s="117">
        <f>IF($A65="","",'Situfin serie mensual'!JB64)</f>
        <v>0</v>
      </c>
      <c r="K65" s="117">
        <f>IF($A65="","",'Situfin serie mensual'!JC64)</f>
        <v>0</v>
      </c>
      <c r="L65" s="117">
        <f>IF($A65="","",'Situfin serie mensual'!JD64)</f>
        <v>0</v>
      </c>
      <c r="M65" s="117">
        <f>IF($A65="","",'Situfin serie mensual'!JE64)</f>
        <v>0</v>
      </c>
      <c r="N65" s="117">
        <f t="shared" si="1"/>
        <v>78.132645048000001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0</v>
      </c>
      <c r="G66" s="117">
        <f>IF($A66="","",'Situfin serie mensual'!IY65)</f>
        <v>0</v>
      </c>
      <c r="H66" s="117">
        <f>IF($A66="","",'Situfin serie mensual'!IZ65)</f>
        <v>0</v>
      </c>
      <c r="I66" s="117">
        <f>IF($A66="","",'Situfin serie mensual'!JA65)</f>
        <v>0</v>
      </c>
      <c r="J66" s="117">
        <f>IF($A66="","",'Situfin serie mensual'!JB65)</f>
        <v>0</v>
      </c>
      <c r="K66" s="117">
        <f>IF($A66="","",'Situfin serie mensual'!JC65)</f>
        <v>0</v>
      </c>
      <c r="L66" s="117">
        <f>IF($A66="","",'Situfin serie mensual'!JD65)</f>
        <v>0</v>
      </c>
      <c r="M66" s="117">
        <f>IF($A66="","",'Situfin serie mensual'!JE65)</f>
        <v>0</v>
      </c>
      <c r="N66" s="117">
        <f t="shared" si="1"/>
        <v>12.952770649000001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0</v>
      </c>
      <c r="G67" s="117">
        <f>IF($A67="","",'Situfin serie mensual'!IY66)</f>
        <v>0</v>
      </c>
      <c r="H67" s="117">
        <f>IF($A67="","",'Situfin serie mensual'!IZ66)</f>
        <v>0</v>
      </c>
      <c r="I67" s="117">
        <f>IF($A67="","",'Situfin serie mensual'!JA66)</f>
        <v>0</v>
      </c>
      <c r="J67" s="117">
        <f>IF($A67="","",'Situfin serie mensual'!JB66)</f>
        <v>0</v>
      </c>
      <c r="K67" s="117">
        <f>IF($A67="","",'Situfin serie mensual'!JC66)</f>
        <v>0</v>
      </c>
      <c r="L67" s="117">
        <f>IF($A67="","",'Situfin serie mensual'!JD66)</f>
        <v>0</v>
      </c>
      <c r="M67" s="117">
        <f>IF($A67="","",'Situfin serie mensual'!JE66)</f>
        <v>0</v>
      </c>
      <c r="N67" s="117">
        <f t="shared" si="1"/>
        <v>294.74442841699999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0</v>
      </c>
      <c r="G68" s="117">
        <f>IF($A68="","",'Situfin serie mensual'!IY67)</f>
        <v>0</v>
      </c>
      <c r="H68" s="117">
        <f>IF($A68="","",'Situfin serie mensual'!IZ67)</f>
        <v>0</v>
      </c>
      <c r="I68" s="117">
        <f>IF($A68="","",'Situfin serie mensual'!JA67)</f>
        <v>0</v>
      </c>
      <c r="J68" s="117">
        <f>IF($A68="","",'Situfin serie mensual'!JB67)</f>
        <v>0</v>
      </c>
      <c r="K68" s="117">
        <f>IF($A68="","",'Situfin serie mensual'!JC67)</f>
        <v>0</v>
      </c>
      <c r="L68" s="117">
        <f>IF($A68="","",'Situfin serie mensual'!JD67)</f>
        <v>0</v>
      </c>
      <c r="M68" s="117">
        <f>IF($A68="","",'Situfin serie mensual'!JE67)</f>
        <v>0</v>
      </c>
      <c r="N68" s="117">
        <f t="shared" si="1"/>
        <v>294.74442841699999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0</v>
      </c>
      <c r="M70" s="117">
        <f>IF($A70="","",'Situfin serie mensual'!JE69)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1016.6256779179994</v>
      </c>
      <c r="F72" s="125">
        <f>IF($A72="","",'Situfin serie mensual'!IX71)</f>
        <v>0</v>
      </c>
      <c r="G72" s="125">
        <f>IF($A72="","",'Situfin serie mensual'!IY71)</f>
        <v>0</v>
      </c>
      <c r="H72" s="125">
        <f>IF($A72="","",'Situfin serie mensual'!IZ71)</f>
        <v>0</v>
      </c>
      <c r="I72" s="125">
        <f>IF($A72="","",'Situfin serie mensual'!JA71)</f>
        <v>0</v>
      </c>
      <c r="J72" s="125">
        <f>IF($A72="","",'Situfin serie mensual'!JB71)</f>
        <v>0</v>
      </c>
      <c r="K72" s="125">
        <f>IF($A72="","",'Situfin serie mensual'!JC71)</f>
        <v>0</v>
      </c>
      <c r="L72" s="125">
        <f>IF($A72="","",'Situfin serie mensual'!JD71)</f>
        <v>0</v>
      </c>
      <c r="M72" s="125">
        <f>IF($A72="","",'Situfin serie mensual'!JE71)</f>
        <v>0</v>
      </c>
      <c r="N72" s="125">
        <f>+SUM(B72:M72)</f>
        <v>-272.39843851599926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0</v>
      </c>
      <c r="G75" s="115">
        <f>IF($A75="","",'Situfin serie mensual'!IY74)</f>
        <v>0</v>
      </c>
      <c r="H75" s="115">
        <f>IF($A75="","",'Situfin serie mensual'!IZ74)</f>
        <v>0</v>
      </c>
      <c r="I75" s="115">
        <f>IF($A75="","",'Situfin serie mensual'!JA74)</f>
        <v>0</v>
      </c>
      <c r="J75" s="115">
        <f>IF($A75="","",'Situfin serie mensual'!JB74)</f>
        <v>0</v>
      </c>
      <c r="K75" s="115">
        <f>IF($A75="","",'Situfin serie mensual'!JC74)</f>
        <v>0</v>
      </c>
      <c r="L75" s="115">
        <f>IF($A75="","",'Situfin serie mensual'!JD74)</f>
        <v>0</v>
      </c>
      <c r="M75" s="115">
        <f>IF($A75="","",'Situfin serie mensual'!JE74)</f>
        <v>0</v>
      </c>
      <c r="N75" s="115">
        <f>+SUM(B75:M75)</f>
        <v>1303.7383338670002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0</v>
      </c>
      <c r="G76" s="117">
        <f>IF($A76="","",'Situfin serie mensual'!IY75)</f>
        <v>0</v>
      </c>
      <c r="H76" s="117">
        <f>IF($A76="","",'Situfin serie mensual'!IZ75)</f>
        <v>0</v>
      </c>
      <c r="I76" s="117">
        <f>IF($A76="","",'Situfin serie mensual'!JA75)</f>
        <v>0</v>
      </c>
      <c r="J76" s="117">
        <f>IF($A76="","",'Situfin serie mensual'!JB75)</f>
        <v>0</v>
      </c>
      <c r="K76" s="117">
        <f>IF($A76="","",'Situfin serie mensual'!JC75)</f>
        <v>0</v>
      </c>
      <c r="L76" s="117">
        <f>IF($A76="","",'Situfin serie mensual'!JD75)</f>
        <v>0</v>
      </c>
      <c r="M76" s="117">
        <f>IF($A76="","",'Situfin serie mensual'!JE75)</f>
        <v>0</v>
      </c>
      <c r="N76" s="117">
        <f>+SUM(B76:M76)</f>
        <v>1214.7472374200001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0</v>
      </c>
      <c r="G77" s="117">
        <f>IF($A77="","",'Situfin serie mensual'!IY76)</f>
        <v>0</v>
      </c>
      <c r="H77" s="117">
        <f>IF($A77="","",'Situfin serie mensual'!IZ76)</f>
        <v>0</v>
      </c>
      <c r="I77" s="117">
        <f>IF($A77="","",'Situfin serie mensual'!JA76)</f>
        <v>0</v>
      </c>
      <c r="J77" s="117">
        <f>IF($A77="","",'Situfin serie mensual'!JB76)</f>
        <v>0</v>
      </c>
      <c r="K77" s="117">
        <f>IF($A77="","",'Situfin serie mensual'!JC76)</f>
        <v>0</v>
      </c>
      <c r="L77" s="117">
        <f>IF($A77="","",'Situfin serie mensual'!JD76)</f>
        <v>0</v>
      </c>
      <c r="M77" s="117">
        <f>IF($A77="","",'Situfin serie mensual'!JE76)</f>
        <v>0</v>
      </c>
      <c r="N77" s="117">
        <f>+SUM(B77:M77)</f>
        <v>24.434837758999997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0</v>
      </c>
      <c r="H78" s="117">
        <f>IF($A78="","",'Situfin serie mensual'!IZ77)</f>
        <v>0</v>
      </c>
      <c r="I78" s="117">
        <f>IF($A78="","",'Situfin serie mensual'!JA77)</f>
        <v>0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64.556258688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403.68580599399934</v>
      </c>
      <c r="F79" s="130">
        <f>IF($A79="","",'Situfin serie mensual'!IX78)</f>
        <v>0</v>
      </c>
      <c r="G79" s="130">
        <f>IF($A79="","",'Situfin serie mensual'!IY78)</f>
        <v>0</v>
      </c>
      <c r="H79" s="130">
        <f>IF($A79="","",'Situfin serie mensual'!IZ78)</f>
        <v>0</v>
      </c>
      <c r="I79" s="130">
        <f>IF($A79="","",'Situfin serie mensual'!JA78)</f>
        <v>0</v>
      </c>
      <c r="J79" s="130">
        <f>IF($A79="","",'Situfin serie mensual'!JB78)</f>
        <v>0</v>
      </c>
      <c r="K79" s="130">
        <f>IF($A79="","",'Situfin serie mensual'!JC78)</f>
        <v>0</v>
      </c>
      <c r="L79" s="130">
        <f>IF($A79="","",'Situfin serie mensual'!JD78)</f>
        <v>0</v>
      </c>
      <c r="M79" s="130">
        <f>IF($A79="","",'Situfin serie mensual'!JE78)</f>
        <v>0</v>
      </c>
      <c r="N79" s="130">
        <f>+SUM(B79:M79)</f>
        <v>-1576.1367723829997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-1.1558573839999999</v>
      </c>
      <c r="E83" s="115">
        <f>IF($A83="","",'Situfin serie mensual'!IW82)</f>
        <v>31.710342189999999</v>
      </c>
      <c r="F83" s="115">
        <f>IF($A83="","",'Situfin serie mensual'!IX82)</f>
        <v>0</v>
      </c>
      <c r="G83" s="115">
        <f>IF($A83="","",'Situfin serie mensual'!IY82)</f>
        <v>0</v>
      </c>
      <c r="H83" s="115">
        <f>IF($A83="","",'Situfin serie mensual'!IZ82)</f>
        <v>0</v>
      </c>
      <c r="I83" s="115">
        <f>IF($A83="","",'Situfin serie mensual'!JA82)</f>
        <v>0</v>
      </c>
      <c r="J83" s="115">
        <f>IF($A83="","",'Situfin serie mensual'!JB82)</f>
        <v>0</v>
      </c>
      <c r="K83" s="115">
        <f>IF($A83="","",'Situfin serie mensual'!JC82)</f>
        <v>0</v>
      </c>
      <c r="L83" s="115">
        <f>IF($A83="","",'Situfin serie mensual'!JD82)</f>
        <v>0</v>
      </c>
      <c r="M83" s="115">
        <f>IF($A83="","",'Situfin serie mensual'!JE82)</f>
        <v>0</v>
      </c>
      <c r="N83" s="115">
        <f>+SUM(B83:M83)</f>
        <v>5699.6769551468078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-1.1558573839999999</v>
      </c>
      <c r="E84" s="117">
        <f>IF($A84="","",'Situfin serie mensual'!IW83)</f>
        <v>31.710342189999999</v>
      </c>
      <c r="F84" s="117">
        <f>IF($A84="","",'Situfin serie mensual'!IX83)</f>
        <v>0</v>
      </c>
      <c r="G84" s="117">
        <f>IF($A84="","",'Situfin serie mensual'!IY83)</f>
        <v>0</v>
      </c>
      <c r="H84" s="117">
        <f>IF($A84="","",'Situfin serie mensual'!IZ83)</f>
        <v>0</v>
      </c>
      <c r="I84" s="117">
        <f>IF($A84="","",'Situfin serie mensual'!JA83)</f>
        <v>0</v>
      </c>
      <c r="J84" s="117">
        <f>IF($A84="","",'Situfin serie mensual'!JB83)</f>
        <v>0</v>
      </c>
      <c r="K84" s="117">
        <f>IF($A84="","",'Situfin serie mensual'!JC83)</f>
        <v>0</v>
      </c>
      <c r="L84" s="117">
        <f>IF($A84="","",'Situfin serie mensual'!JD83)</f>
        <v>0</v>
      </c>
      <c r="M84" s="117">
        <f>IF($A84="","",'Situfin serie mensual'!JE83)</f>
        <v>0</v>
      </c>
      <c r="N84" s="117">
        <f t="shared" ref="N84:N95" si="2">+SUM(B84:M84)</f>
        <v>5699.6769551468078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-539.26370176299997</v>
      </c>
      <c r="E86" s="115">
        <f>IF($A86="","",'Situfin serie mensual'!IW85)</f>
        <v>902.07149326199999</v>
      </c>
      <c r="F86" s="115">
        <f>IF($A86="","",'Situfin serie mensual'!IX85)</f>
        <v>0</v>
      </c>
      <c r="G86" s="115">
        <f>IF($A86="","",'Situfin serie mensual'!IY85)</f>
        <v>0</v>
      </c>
      <c r="H86" s="115">
        <f>IF($A86="","",'Situfin serie mensual'!IZ85)</f>
        <v>0</v>
      </c>
      <c r="I86" s="115">
        <f>IF($A86="","",'Situfin serie mensual'!JA85)</f>
        <v>0</v>
      </c>
      <c r="J86" s="115">
        <f>IF($A86="","",'Situfin serie mensual'!JB85)</f>
        <v>0</v>
      </c>
      <c r="K86" s="115">
        <f>IF($A86="","",'Situfin serie mensual'!JC85)</f>
        <v>0</v>
      </c>
      <c r="L86" s="115">
        <f>IF($A86="","",'Situfin serie mensual'!JD85)</f>
        <v>0</v>
      </c>
      <c r="M86" s="115">
        <f>IF($A86="","",'Situfin serie mensual'!JE85)</f>
        <v>0</v>
      </c>
      <c r="N86" s="115">
        <f t="shared" si="2"/>
        <v>3098.655133926999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-7.5999999999999998E-2</v>
      </c>
      <c r="E87" s="117">
        <f>IF($A87="","",'Situfin serie mensual'!IW86)</f>
        <v>885.08100000000002</v>
      </c>
      <c r="F87" s="117">
        <f>IF($A87="","",'Situfin serie mensual'!IX86)</f>
        <v>0</v>
      </c>
      <c r="G87" s="117">
        <f>IF($A87="","",'Situfin serie mensual'!IY86)</f>
        <v>0</v>
      </c>
      <c r="H87" s="117">
        <f>IF($A87="","",'Situfin serie mensual'!IZ86)</f>
        <v>0</v>
      </c>
      <c r="I87" s="117">
        <f>IF($A87="","",'Situfin serie mensual'!JA86)</f>
        <v>0</v>
      </c>
      <c r="J87" s="117">
        <f>IF($A87="","",'Situfin serie mensual'!JB86)</f>
        <v>0</v>
      </c>
      <c r="K87" s="117">
        <f>IF($A87="","",'Situfin serie mensual'!JC86)</f>
        <v>0</v>
      </c>
      <c r="L87" s="117">
        <f>IF($A87="","",'Situfin serie mensual'!JD86)</f>
        <v>0</v>
      </c>
      <c r="M87" s="117">
        <f>IF($A87="","",'Situfin serie mensual'!JE86)</f>
        <v>0</v>
      </c>
      <c r="N87" s="117">
        <f t="shared" si="2"/>
        <v>-2911.8199522239997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0</v>
      </c>
      <c r="G88" s="117">
        <f>IF($A88="","",'Situfin serie mensual'!IY87)</f>
        <v>0</v>
      </c>
      <c r="H88" s="117">
        <f>IF($A88="","",'Situfin serie mensual'!IZ87)</f>
        <v>0</v>
      </c>
      <c r="I88" s="117">
        <f>IF($A88="","",'Situfin serie mensual'!JA87)</f>
        <v>0</v>
      </c>
      <c r="J88" s="117">
        <f>IF($A88="","",'Situfin serie mensual'!JB87)</f>
        <v>0</v>
      </c>
      <c r="K88" s="117">
        <f>IF($A88="","",'Situfin serie mensual'!JC87)</f>
        <v>0</v>
      </c>
      <c r="L88" s="117">
        <f>IF($A88="","",'Situfin serie mensual'!JD87)</f>
        <v>0</v>
      </c>
      <c r="M88" s="117">
        <f>IF($A88="","",'Situfin serie mensual'!JE87)</f>
        <v>0</v>
      </c>
      <c r="N88" s="117">
        <f t="shared" si="2"/>
        <v>6010.4750861509992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0</v>
      </c>
      <c r="E90" s="115">
        <f>IF($A90="","",'Situfin serie mensual'!IW89)</f>
        <v>0</v>
      </c>
      <c r="F90" s="115">
        <f>IF($A90="","",'Situfin serie mensual'!IX89)</f>
        <v>0</v>
      </c>
      <c r="G90" s="115">
        <f>IF($A90="","",'Situfin serie mensual'!IY89)</f>
        <v>0</v>
      </c>
      <c r="H90" s="115">
        <f>IF($A90="","",'Situfin serie mensual'!IZ89)</f>
        <v>0</v>
      </c>
      <c r="I90" s="115">
        <f>IF($A90="","",'Situfin serie mensual'!JA89)</f>
        <v>0</v>
      </c>
      <c r="J90" s="115">
        <f>IF($A90="","",'Situfin serie mensual'!JB89)</f>
        <v>0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-3780.1667799329998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0</v>
      </c>
      <c r="E91" s="132">
        <f>IF($A91="","",'Situfin serie mensual'!IW90)</f>
        <v>0</v>
      </c>
      <c r="F91" s="132">
        <f>IF($A91="","",'Situfin serie mensual'!IX90)</f>
        <v>0</v>
      </c>
      <c r="G91" s="132">
        <f>IF($A91="","",'Situfin serie mensual'!IY90)</f>
        <v>0</v>
      </c>
      <c r="H91" s="132">
        <f>IF($A91="","",'Situfin serie mensual'!IZ90)</f>
        <v>0</v>
      </c>
      <c r="I91" s="132">
        <f>IF($A91="","",'Situfin serie mensual'!JA90)</f>
        <v>0</v>
      </c>
      <c r="J91" s="132">
        <f>IF($A91="","",'Situfin serie mensual'!JB90)</f>
        <v>0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1704.4604776659999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0</v>
      </c>
      <c r="E94" s="134">
        <f>IF($A94="","",'Situfin serie mensual'!IW93)</f>
        <v>0</v>
      </c>
      <c r="F94" s="134">
        <f>IF($A94="","",'Situfin serie mensual'!IX93)</f>
        <v>0</v>
      </c>
      <c r="G94" s="134">
        <f>IF($A94="","",'Situfin serie mensual'!IY93)</f>
        <v>0</v>
      </c>
      <c r="H94" s="134">
        <f>IF($A94="","",'Situfin serie mensual'!IZ93)</f>
        <v>0</v>
      </c>
      <c r="I94" s="134">
        <f>IF($A94="","",'Situfin serie mensual'!JA93)</f>
        <v>0</v>
      </c>
      <c r="J94" s="134">
        <f>IF($A94="","",'Situfin serie mensual'!JB93)</f>
        <v>0</v>
      </c>
      <c r="K94" s="134">
        <f>IF($A94="","",'Situfin serie mensual'!JC93)</f>
        <v>0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5394.1570594738077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0</v>
      </c>
      <c r="E95" s="132">
        <f>IF($A95="","",'Situfin serie mensual'!IW94)</f>
        <v>0</v>
      </c>
      <c r="F95" s="132">
        <f>IF($A95="","",'Situfin serie mensual'!IX94)</f>
        <v>0</v>
      </c>
      <c r="G95" s="132">
        <f>IF($A95="","",'Situfin serie mensual'!IY94)</f>
        <v>0</v>
      </c>
      <c r="H95" s="132">
        <f>IF($A95="","",'Situfin serie mensual'!IZ94)</f>
        <v>0</v>
      </c>
      <c r="I95" s="132">
        <f>IF($A95="","",'Situfin serie mensual'!JA94)</f>
        <v>0</v>
      </c>
      <c r="J95" s="132">
        <f>IF($A95="","",'Situfin serie mensual'!JB94)</f>
        <v>0</v>
      </c>
      <c r="K95" s="132">
        <f>IF($A95="","",'Situfin serie mensual'!JC94)</f>
        <v>0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5394.1570594738077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-2706.822558285</v>
      </c>
      <c r="E97" s="134">
        <f>IF($A97="","",'Situfin serie mensual'!IW96)</f>
        <v>1274.0469570659993</v>
      </c>
      <c r="F97" s="134">
        <f>IF($A97="","",'Situfin serie mensual'!IX96)</f>
        <v>0</v>
      </c>
      <c r="G97" s="134">
        <f>IF($A97="","",'Situfin serie mensual'!IY96)</f>
        <v>0</v>
      </c>
      <c r="H97" s="134">
        <f>IF($A97="","",'Situfin serie mensual'!IZ96)</f>
        <v>0</v>
      </c>
      <c r="I97" s="134">
        <f>IF($A97="","",'Situfin serie mensual'!JA96)</f>
        <v>0</v>
      </c>
      <c r="J97" s="134">
        <f>IF($A97="","",'Situfin serie mensual'!JB96)</f>
        <v>0</v>
      </c>
      <c r="K97" s="134">
        <f>IF($A97="","",'Situfin serie mensual'!JC96)</f>
        <v>0</v>
      </c>
      <c r="L97" s="134">
        <f>IF($A97="","",'Situfin serie mensual'!JD96)</f>
        <v>0</v>
      </c>
      <c r="M97" s="134">
        <f>IF($A97="","",'Situfin serie mensual'!JE96)</f>
        <v>0</v>
      </c>
      <c r="N97" s="115">
        <f>+SUM(B97:M97)</f>
        <v>-4177.1585936028096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12" t="s">
        <v>190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07"/>
      <c r="P99" s="207"/>
    </row>
    <row r="100" spans="1:16" x14ac:dyDescent="0.2">
      <c r="A100" s="207" t="s">
        <v>191</v>
      </c>
      <c r="B100" s="209">
        <f>B35-B49-B52-B55-B67-B42</f>
        <v>2611.5491690860003</v>
      </c>
      <c r="C100" s="209">
        <f t="shared" ref="C100:M100" si="3">C35-C49-C52-C55-C67-C42</f>
        <v>3084.7871149109997</v>
      </c>
      <c r="D100" s="209">
        <f t="shared" si="3"/>
        <v>4011.0284479069996</v>
      </c>
      <c r="E100" s="209">
        <f t="shared" si="3"/>
        <v>3433.9365634220007</v>
      </c>
      <c r="F100" s="209">
        <f t="shared" si="3"/>
        <v>0</v>
      </c>
      <c r="G100" s="209">
        <f t="shared" si="3"/>
        <v>0</v>
      </c>
      <c r="H100" s="209">
        <f t="shared" si="3"/>
        <v>0</v>
      </c>
      <c r="I100" s="209">
        <f t="shared" si="3"/>
        <v>0</v>
      </c>
      <c r="J100" s="209">
        <f t="shared" si="3"/>
        <v>0</v>
      </c>
      <c r="K100" s="209">
        <f t="shared" si="3"/>
        <v>0</v>
      </c>
      <c r="L100" s="209">
        <f t="shared" si="3"/>
        <v>0</v>
      </c>
      <c r="M100" s="209">
        <f t="shared" si="3"/>
        <v>0</v>
      </c>
      <c r="N100" s="117">
        <f t="shared" ref="N100:N101" si="4">+SUM(B100:M100)</f>
        <v>13141.301295326</v>
      </c>
      <c r="O100" s="207"/>
      <c r="P100" s="207"/>
    </row>
    <row r="101" spans="1:16" x14ac:dyDescent="0.2">
      <c r="A101" s="207" t="s">
        <v>92</v>
      </c>
      <c r="B101" s="209">
        <f>B79+B42</f>
        <v>1028.0393381970002</v>
      </c>
      <c r="C101" s="209">
        <f t="shared" ref="C101:M101" si="5">C79+C42</f>
        <v>-252.22155629299948</v>
      </c>
      <c r="D101" s="209">
        <f t="shared" si="5"/>
        <v>-1244.7772629939998</v>
      </c>
      <c r="E101" s="209">
        <f t="shared" si="5"/>
        <v>876.74262943199938</v>
      </c>
      <c r="F101" s="209">
        <f t="shared" si="5"/>
        <v>0</v>
      </c>
      <c r="G101" s="209">
        <f t="shared" si="5"/>
        <v>0</v>
      </c>
      <c r="H101" s="209">
        <f t="shared" si="5"/>
        <v>0</v>
      </c>
      <c r="I101" s="209">
        <f t="shared" si="5"/>
        <v>0</v>
      </c>
      <c r="J101" s="209">
        <f t="shared" si="5"/>
        <v>0</v>
      </c>
      <c r="K101" s="209">
        <f t="shared" si="5"/>
        <v>0</v>
      </c>
      <c r="L101" s="209">
        <f t="shared" si="5"/>
        <v>0</v>
      </c>
      <c r="M101" s="209">
        <f t="shared" si="5"/>
        <v>0</v>
      </c>
      <c r="N101" s="117">
        <f t="shared" si="4"/>
        <v>407.78314834200035</v>
      </c>
      <c r="O101" s="207"/>
      <c r="P101" s="207"/>
    </row>
    <row r="102" spans="1:16" ht="9" customHeight="1" x14ac:dyDescent="0.2">
      <c r="A102" s="214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8"/>
      <c r="O102" s="207"/>
      <c r="P102" s="207"/>
    </row>
    <row r="103" spans="1:16" ht="16.5" x14ac:dyDescent="0.3">
      <c r="A103" s="173" t="s">
        <v>186</v>
      </c>
      <c r="B103" s="207"/>
      <c r="C103" s="207"/>
      <c r="D103" s="207"/>
      <c r="E103" s="207"/>
      <c r="F103" s="153"/>
      <c r="G103" s="207"/>
      <c r="H103" s="207"/>
      <c r="I103" s="210"/>
      <c r="J103" s="207"/>
      <c r="K103" s="207"/>
      <c r="L103" s="207"/>
      <c r="M103" s="207"/>
      <c r="N103" s="207"/>
      <c r="O103" s="207"/>
      <c r="P103" s="207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55"/>
  <sheetViews>
    <sheetView showGridLines="0" topLeftCell="A30" workbookViewId="0">
      <selection activeCell="B39" sqref="B39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30.28515625" bestFit="1" customWidth="1"/>
    <col min="4" max="4" width="10.42578125" bestFit="1" customWidth="1"/>
    <col min="5" max="5" width="10.5703125" bestFit="1" customWidth="1"/>
    <col min="6" max="6" width="15.42578125" bestFit="1" customWidth="1"/>
    <col min="7" max="7" width="10.7109375" bestFit="1" customWidth="1"/>
    <col min="8" max="8" width="20.42578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203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-178.76676954542987</v>
      </c>
      <c r="C4" s="66">
        <v>54.321467817848742</v>
      </c>
      <c r="S4" t="s">
        <v>120</v>
      </c>
      <c r="T4" s="66">
        <f>VLOOKUP(MAX(A4:A9),$A$4:$B$9,2,0)</f>
        <v>-212.41162938775227</v>
      </c>
      <c r="U4" s="66">
        <f>VLOOKUP(MAX(A4:A9)-1,$A$4:$B$9,2,0)</f>
        <v>-489.42808829182496</v>
      </c>
      <c r="V4" s="182"/>
    </row>
    <row r="5" spans="1:22" x14ac:dyDescent="0.25">
      <c r="A5" s="68">
        <v>2022</v>
      </c>
      <c r="B5" s="66">
        <v>-209.9084463371606</v>
      </c>
      <c r="C5" s="66">
        <v>96.416706463842047</v>
      </c>
      <c r="S5" t="s">
        <v>121</v>
      </c>
      <c r="T5" s="183">
        <f>VLOOKUP(MAX(A14:A19),$A$14:$B$19,2,0)/100</f>
        <v>-4.7186015127560887E-3</v>
      </c>
      <c r="U5" s="183">
        <f>(VLOOKUP(MAX(A14:A19)-1,$A$14:$B$19,2,0))/100</f>
        <v>-1.1598923285428244E-2</v>
      </c>
      <c r="V5" s="182"/>
    </row>
    <row r="6" spans="1:22" x14ac:dyDescent="0.25">
      <c r="A6" s="68">
        <v>2023</v>
      </c>
      <c r="B6" s="66">
        <v>-489.42808829182496</v>
      </c>
      <c r="C6" s="66">
        <v>-166.18025168337775</v>
      </c>
      <c r="S6" t="s">
        <v>192</v>
      </c>
      <c r="T6" s="222">
        <f>VLOOKUP(MAX($G$54:$G$145),$G$54:$J$145,4,0)</f>
        <v>-1451.7846688077143</v>
      </c>
      <c r="U6" s="222">
        <f>VLOOKUP(MAX($G$54:$G$145)-1,$G$54:$J$145,4,0)</f>
        <v>-1437.703572609091</v>
      </c>
      <c r="V6" s="182"/>
    </row>
    <row r="7" spans="1:22" x14ac:dyDescent="0.25">
      <c r="A7" s="68">
        <v>2024</v>
      </c>
      <c r="B7" s="66">
        <v>-212.41162938775227</v>
      </c>
      <c r="C7" s="66">
        <v>-36.710390355515926</v>
      </c>
      <c r="S7" t="s">
        <v>122</v>
      </c>
      <c r="T7" s="183">
        <f>(VLOOKUP(MAX(A54:A139),$A$54:$E$139,5,0))/100</f>
        <v>-3.4090419661633446E-2</v>
      </c>
      <c r="U7" s="183">
        <f>(VLOOKUP(MAX(A54:A139)-1,$A$54:$E$139,5,0))/100</f>
        <v>-3.5618281112151935E-2</v>
      </c>
      <c r="V7" s="182"/>
    </row>
    <row r="8" spans="1:22" x14ac:dyDescent="0.25">
      <c r="S8" t="s">
        <v>174</v>
      </c>
      <c r="T8" s="183">
        <f>ABS(VLOOKUP(MAX(M55:M142),$M$55:$Q$142,5,0))/100</f>
        <v>1.2085451518027105E-3</v>
      </c>
      <c r="U8" s="183">
        <f>ABS(VLOOKUP(MAX(M55:M142)-1,$M$55:$Q$142,5,0))/100</f>
        <v>3.2452175714419414E-3</v>
      </c>
      <c r="V8" s="182"/>
    </row>
    <row r="9" spans="1:22" x14ac:dyDescent="0.25">
      <c r="S9" t="s">
        <v>175</v>
      </c>
      <c r="T9" s="184">
        <f>VLOOKUP(MAX(A4:A9),$A$4:$C$9,3,0)</f>
        <v>-36.710390355515926</v>
      </c>
      <c r="U9" s="184">
        <f>VLOOKUP(MAX(A4:A9)-1,$A$4:$C$9,3,0)</f>
        <v>-166.18025168337775</v>
      </c>
      <c r="V9" s="182"/>
    </row>
    <row r="10" spans="1:22" x14ac:dyDescent="0.25">
      <c r="S10" t="s">
        <v>177</v>
      </c>
      <c r="T10" s="183">
        <f>VLOOKUP(MAX(A14:A19),$A$14:$C$19,3,0)/100</f>
        <v>-8.1550009274300114E-4</v>
      </c>
      <c r="U10" s="183">
        <f>VLOOKUP(MAX(A14:A19)-1,$A$14:$C$19,3,0)/100</f>
        <v>-3.938294586965682E-3</v>
      </c>
      <c r="V10" s="182"/>
    </row>
    <row r="11" spans="1:22" x14ac:dyDescent="0.25">
      <c r="A11" s="67" t="s">
        <v>67</v>
      </c>
      <c r="B11" t="s">
        <v>203</v>
      </c>
      <c r="S11" t="s">
        <v>194</v>
      </c>
      <c r="T11" s="222">
        <f>VLOOKUP(MAX($G$54:$G$145),$G$54:$J$145,3,0)</f>
        <v>-485.555961092693</v>
      </c>
      <c r="U11" s="222">
        <f>VLOOKUP(MAX($G$54:$G$145)-1,$G$54:$J$145,3,0)</f>
        <v>-291.51586504528234</v>
      </c>
      <c r="V11" s="182"/>
    </row>
    <row r="12" spans="1:22" x14ac:dyDescent="0.25">
      <c r="S12" t="s">
        <v>183</v>
      </c>
      <c r="T12" s="183">
        <f>(VLOOKUP(MAX(A54:A139),$A$54:$E$139,3,0))/100</f>
        <v>-1.1452661029204383E-2</v>
      </c>
      <c r="U12" s="183">
        <f>(VLOOKUP(MAX(A54:A139)-1,$A$54:$E$139,3,0))/100</f>
        <v>-7.1129848489826812E-3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15626.903913286002</v>
      </c>
      <c r="U13" s="66">
        <f>VLOOKUP(MAX(A24:A29)-1,$A$24:$H$29,2,0)</f>
        <v>13306.456915660001</v>
      </c>
      <c r="V13" s="190">
        <f>(IFERROR(T13/U13-1,0))</f>
        <v>0.17438503820616069</v>
      </c>
    </row>
    <row r="14" spans="1:22" ht="15.75" x14ac:dyDescent="0.25">
      <c r="A14" s="68">
        <v>2021</v>
      </c>
      <c r="B14" s="66">
        <v>-0.49014007558679928</v>
      </c>
      <c r="C14" s="66">
        <v>0.14893779425521275</v>
      </c>
      <c r="S14" t="s">
        <v>84</v>
      </c>
      <c r="T14" s="66">
        <f>VLOOKUP(MAX(A24:A29),$A$24:$H$29,3,0)</f>
        <v>12015.546545875</v>
      </c>
      <c r="U14" s="66">
        <f>VLOOKUP(MAX(A24:A29)-1,$A$24:$H$29,3,0)</f>
        <v>9666.835800633</v>
      </c>
      <c r="V14" s="189">
        <f>IFERROR(T14/U14-1,0)</f>
        <v>0.24296582601394801</v>
      </c>
    </row>
    <row r="15" spans="1:22" ht="15.75" x14ac:dyDescent="0.25">
      <c r="A15" s="68">
        <v>2022</v>
      </c>
      <c r="B15" s="66">
        <v>-0.53168790787140319</v>
      </c>
      <c r="C15" s="66">
        <v>0.2442188384419291</v>
      </c>
      <c r="S15" t="s">
        <v>85</v>
      </c>
      <c r="T15" s="66">
        <f>VLOOKUP(MAX(A24:A29),$A$24:$H$29,4,0)</f>
        <v>1097.2662328710001</v>
      </c>
      <c r="U15" s="66">
        <f>VLOOKUP(MAX(A24:A29)-1,$A$24:$H$29,4,0)</f>
        <v>1219.2315686069999</v>
      </c>
      <c r="V15" s="189">
        <f t="shared" ref="V15:V32" si="0">IFERROR(T15/U15-1,0)</f>
        <v>-0.10003459463844755</v>
      </c>
    </row>
    <row r="16" spans="1:22" ht="15.75" x14ac:dyDescent="0.25">
      <c r="A16" s="68">
        <v>2023</v>
      </c>
      <c r="B16" s="66">
        <v>-1.1598923285428244</v>
      </c>
      <c r="C16" s="66">
        <v>-0.39382945869656821</v>
      </c>
      <c r="S16" t="s">
        <v>86</v>
      </c>
      <c r="T16" s="66">
        <f>VLOOKUP(MAX(A24:A29),$A$24:$H$29,5,0)</f>
        <v>579.271134061</v>
      </c>
      <c r="U16" s="66">
        <f>VLOOKUP(MAX(A24:A29)-1,$A$24:$H$29,5,0)</f>
        <v>545.14386540700002</v>
      </c>
      <c r="V16" s="189">
        <f t="shared" si="0"/>
        <v>6.2602316231735955E-2</v>
      </c>
    </row>
    <row r="17" spans="1:22" ht="15.75" x14ac:dyDescent="0.25">
      <c r="A17" s="68">
        <v>2024</v>
      </c>
      <c r="B17" s="66">
        <v>-0.47186015127560887</v>
      </c>
      <c r="C17" s="66">
        <v>-8.1550009274300117E-2</v>
      </c>
      <c r="S17" t="s">
        <v>87</v>
      </c>
      <c r="T17" s="66">
        <f>VLOOKUP(MAX(A24:A29),$A$24:$H$29,4,0)</f>
        <v>1097.2662328710001</v>
      </c>
      <c r="U17" s="66">
        <f>VLOOKUP(MAX(A24:A29)-1,$A$24:$H$29,4,0)</f>
        <v>1219.2315686069999</v>
      </c>
      <c r="V17" s="189">
        <f t="shared" si="0"/>
        <v>-0.10003459463844755</v>
      </c>
    </row>
    <row r="18" spans="1:22" ht="15.75" x14ac:dyDescent="0.25">
      <c r="S18" t="s">
        <v>11</v>
      </c>
      <c r="T18" s="66">
        <f>VLOOKUP(MAX(A24:A29),$A$24:$H$29,5,0)</f>
        <v>579.271134061</v>
      </c>
      <c r="U18" s="66">
        <f>VLOOKUP(MAX(A24:A29)-1,$A$24:$H$29,5,0)</f>
        <v>545.14386540700002</v>
      </c>
      <c r="V18" s="189">
        <f t="shared" si="0"/>
        <v>6.2602316231735955E-2</v>
      </c>
    </row>
    <row r="19" spans="1:22" ht="15.75" x14ac:dyDescent="0.25">
      <c r="S19" t="s">
        <v>88</v>
      </c>
      <c r="T19" s="66">
        <f>VLOOKUP(MAX(A24:A29),$A$24:$H$29,6,0)</f>
        <v>1934.8200004790001</v>
      </c>
      <c r="U19" s="66">
        <f>VLOOKUP(MAX(A24:A29)-1,$A$24:$H$29,6,0)</f>
        <v>1875.2456810130002</v>
      </c>
      <c r="V19" s="189">
        <f t="shared" si="0"/>
        <v>3.1768807719006809E-2</v>
      </c>
    </row>
    <row r="20" spans="1:22" ht="15.75" x14ac:dyDescent="0.25">
      <c r="S20" t="s">
        <v>123</v>
      </c>
      <c r="T20" s="66">
        <f>VLOOKUP(MAX(A34:A39),$A$34:$H$39,2,0)</f>
        <v>15899.302351802002</v>
      </c>
      <c r="U20" s="66">
        <f>VLOOKUP(MAX(A34:A39)-1,$A$34:$H$39,2,0)</f>
        <v>14539.547619201001</v>
      </c>
      <c r="V20" s="190">
        <f t="shared" si="0"/>
        <v>9.3521116902241186E-2</v>
      </c>
    </row>
    <row r="21" spans="1:22" ht="15.75" x14ac:dyDescent="0.25">
      <c r="A21" s="67" t="s">
        <v>67</v>
      </c>
      <c r="B21" t="s">
        <v>203</v>
      </c>
      <c r="S21" t="s">
        <v>89</v>
      </c>
      <c r="T21" s="66">
        <f>VLOOKUP(MAX(A34:A39),$A$34:$H$39,3,0)</f>
        <v>6614.8130605860006</v>
      </c>
      <c r="U21" s="66">
        <f>VLOOKUP(MAX(A34:A39)-1,$A$34:$H$39,3,0)</f>
        <v>6133.9137297729994</v>
      </c>
      <c r="V21" s="189">
        <f t="shared" si="0"/>
        <v>7.8400080600872446E-2</v>
      </c>
    </row>
    <row r="22" spans="1:22" ht="15.75" x14ac:dyDescent="0.25">
      <c r="S22" t="s">
        <v>90</v>
      </c>
      <c r="T22" s="66">
        <f>VLOOKUP(MAX(A34:A39),$A$34:$H$39,4,0)</f>
        <v>2276.570273327</v>
      </c>
      <c r="U22" s="66">
        <f>VLOOKUP(MAX(A34:A39)-1,$A$34:$H$39,4,0)</f>
        <v>1894.4232006689999</v>
      </c>
      <c r="V22" s="189">
        <f t="shared" si="0"/>
        <v>0.20172212445616577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1983.9199207250001</v>
      </c>
      <c r="U23" s="66">
        <f>VLOOKUP(MAX(A34:A39)-1,$A$34:$H$39,5,0)</f>
        <v>1564.7175502229998</v>
      </c>
      <c r="V23" s="189">
        <f t="shared" si="0"/>
        <v>0.26790929164324684</v>
      </c>
    </row>
    <row r="24" spans="1:22" ht="15.75" x14ac:dyDescent="0.25">
      <c r="A24" s="68">
        <v>2021</v>
      </c>
      <c r="B24" s="66">
        <v>11758.076683399002</v>
      </c>
      <c r="C24" s="66">
        <v>8068.8052795490012</v>
      </c>
      <c r="D24" s="66">
        <v>1063.500576378</v>
      </c>
      <c r="E24" s="66">
        <v>608.05507135099992</v>
      </c>
      <c r="F24" s="66">
        <v>2017.7157561209997</v>
      </c>
      <c r="S24" t="s">
        <v>11</v>
      </c>
      <c r="T24" s="66">
        <f>VLOOKUP(MAX(A34:A39),$A$34:$H$39,6,0)</f>
        <v>1626.4445473119999</v>
      </c>
      <c r="U24" s="66">
        <f>VLOOKUP(MAX(A34:A39)-1,$A$34:$H$39,6,0)</f>
        <v>1571.4008469810001</v>
      </c>
      <c r="V24" s="189">
        <f t="shared" si="0"/>
        <v>3.5028427302143061E-2</v>
      </c>
    </row>
    <row r="25" spans="1:22" ht="15.75" x14ac:dyDescent="0.25">
      <c r="A25" s="68">
        <v>2022</v>
      </c>
      <c r="B25" s="66">
        <v>13195.39455529</v>
      </c>
      <c r="C25" s="66">
        <v>9550.8193028780006</v>
      </c>
      <c r="D25" s="66">
        <v>1369.2617532899999</v>
      </c>
      <c r="E25" s="66">
        <v>460.80959908799991</v>
      </c>
      <c r="F25" s="66">
        <v>1814.5039000340003</v>
      </c>
      <c r="S25" t="s">
        <v>91</v>
      </c>
      <c r="T25" s="66">
        <f>VLOOKUP(MAX(A34:A39),$A$34:$H$39,7,0)</f>
        <v>2943.4990035119999</v>
      </c>
      <c r="U25" s="66">
        <f>VLOOKUP(MAX(A34:A39)-1,$A$34:$H$39,7,0)</f>
        <v>2867.4828871669997</v>
      </c>
      <c r="V25" s="189">
        <f t="shared" si="0"/>
        <v>2.6509701831247012E-2</v>
      </c>
    </row>
    <row r="26" spans="1:22" ht="15.75" x14ac:dyDescent="0.25">
      <c r="A26" s="68">
        <v>2023</v>
      </c>
      <c r="B26" s="66">
        <v>13306.456915660001</v>
      </c>
      <c r="C26" s="66">
        <v>9666.835800633</v>
      </c>
      <c r="D26" s="66">
        <v>1219.2315686069999</v>
      </c>
      <c r="E26" s="66">
        <v>545.14386540700002</v>
      </c>
      <c r="F26" s="66">
        <v>1875.2456810130002</v>
      </c>
      <c r="I26" s="169"/>
      <c r="S26" t="s">
        <v>39</v>
      </c>
      <c r="T26" s="66">
        <f>VLOOKUP(MAX(A34:A39),$A$34:$H$39,8,0)</f>
        <v>454.05554633999998</v>
      </c>
      <c r="U26" s="66">
        <f>VLOOKUP(MAX(A34:A39)-1,$A$34:$H$39,8,0)</f>
        <v>507.60940438800003</v>
      </c>
      <c r="V26" s="189">
        <f t="shared" si="0"/>
        <v>-0.10550209981347236</v>
      </c>
    </row>
    <row r="27" spans="1:22" ht="15.75" x14ac:dyDescent="0.25">
      <c r="A27" s="68">
        <v>2024</v>
      </c>
      <c r="B27" s="66">
        <v>15626.903913286002</v>
      </c>
      <c r="C27" s="66">
        <v>12015.546545875</v>
      </c>
      <c r="D27" s="66">
        <v>1097.2662328710001</v>
      </c>
      <c r="E27" s="66">
        <v>579.271134061</v>
      </c>
      <c r="F27" s="66">
        <v>1934.8200004790001</v>
      </c>
      <c r="S27" t="s">
        <v>124</v>
      </c>
      <c r="T27" s="66">
        <f>VLOOKUP(MAX(A44:A49),$A$44:$F$49,2,0)</f>
        <v>1303.7383338670002</v>
      </c>
      <c r="U27" s="66">
        <f>VLOOKUP(MAX(A44:A49)-1,$A$44:$F$49,2,0)</f>
        <v>2398.563597202</v>
      </c>
      <c r="V27" s="190">
        <f t="shared" si="0"/>
        <v>-0.4564503791403105</v>
      </c>
    </row>
    <row r="28" spans="1:22" ht="15.75" x14ac:dyDescent="0.25">
      <c r="S28" t="s">
        <v>125</v>
      </c>
      <c r="T28" s="66">
        <f>VLOOKUP(MAX(A44:A49),$A$44:$F$49,3,0)</f>
        <v>175.70123903223637</v>
      </c>
      <c r="U28" s="65">
        <f>VLOOKUP(MAX(A44:A49)-1,$A$44:$F$49,3,0)</f>
        <v>323.24783660844724</v>
      </c>
      <c r="V28" s="189">
        <f t="shared" si="0"/>
        <v>-0.4564503791403105</v>
      </c>
    </row>
    <row r="29" spans="1:22" ht="15.75" x14ac:dyDescent="0.25">
      <c r="S29" t="s">
        <v>126</v>
      </c>
      <c r="T29" s="183">
        <f>VLOOKUP(MAX(A44:A49),$A$44:$F$49,4,0)/100</f>
        <v>3.9031014200130876E-3</v>
      </c>
      <c r="U29" s="183">
        <f>VLOOKUP(MAX(A44:A49)-1,$A$44:$F$49,4,0)/100</f>
        <v>7.6606286984625613E-3</v>
      </c>
      <c r="V29" s="189">
        <f t="shared" si="0"/>
        <v>-0.49049855127472564</v>
      </c>
    </row>
    <row r="30" spans="1:22" ht="15.75" x14ac:dyDescent="0.25">
      <c r="S30" t="s">
        <v>127</v>
      </c>
      <c r="T30" s="183">
        <f>ABS(VLOOKUP(MAX(A54:A130),$A$54:$E$130,4,0))/100</f>
        <v>2.2637758632429065E-2</v>
      </c>
      <c r="U30" s="183">
        <f>ABS(VLOOKUP(MAX(A54:A139)-1,$A$54:$E$139,4,0))/100</f>
        <v>2.8505296263169253E-2</v>
      </c>
      <c r="V30" s="189">
        <f t="shared" si="0"/>
        <v>-0.20584026128230204</v>
      </c>
    </row>
    <row r="31" spans="1:22" ht="15.75" x14ac:dyDescent="0.25">
      <c r="A31" s="67" t="s">
        <v>67</v>
      </c>
      <c r="B31" t="s">
        <v>203</v>
      </c>
      <c r="S31" t="s">
        <v>128</v>
      </c>
      <c r="T31" s="66">
        <f>VLOOKUP(MAX(A44:A49),$A$44:$F$49,5,0)</f>
        <v>134.43698233740329</v>
      </c>
      <c r="U31" s="65">
        <f>VLOOKUP(MAX(A44:A49)-1,$A$44:$F$49,5,0)</f>
        <v>284.57814278806501</v>
      </c>
      <c r="V31" s="189">
        <f t="shared" si="0"/>
        <v>-0.5275920314178062</v>
      </c>
    </row>
    <row r="32" spans="1:22" ht="15.75" x14ac:dyDescent="0.25">
      <c r="S32" t="s">
        <v>129</v>
      </c>
      <c r="T32" s="193">
        <f>VLOOKUP(MAX(A44:A49),$A$44:$F$49,6,0)</f>
        <v>41.264256694833051</v>
      </c>
      <c r="U32" s="66">
        <f>VLOOKUP(MAX(A44:A49)-1,$A$44:$F$49,6,0)</f>
        <v>38.6696938203822</v>
      </c>
      <c r="V32" s="189">
        <f t="shared" si="0"/>
        <v>6.7095511190297996E-2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0.76514532895660337</v>
      </c>
      <c r="U33" s="185">
        <f>+U31/U28</f>
        <v>0.88037137626005779</v>
      </c>
      <c r="V33" s="191"/>
    </row>
    <row r="34" spans="1:22" x14ac:dyDescent="0.25">
      <c r="A34" s="68">
        <v>2021</v>
      </c>
      <c r="B34" s="66">
        <v>11355.000527897</v>
      </c>
      <c r="C34" s="66">
        <v>5344.8958055910007</v>
      </c>
      <c r="D34" s="66">
        <v>1058.8287381090001</v>
      </c>
      <c r="E34" s="66">
        <v>1147.270075549</v>
      </c>
      <c r="F34" s="66">
        <v>1367.1089316819998</v>
      </c>
      <c r="G34" s="66">
        <v>2012.1050155570001</v>
      </c>
      <c r="H34" s="66">
        <v>424.79196140899995</v>
      </c>
      <c r="S34" t="s">
        <v>131</v>
      </c>
      <c r="T34" s="185">
        <f>+T32/T28</f>
        <v>0.2348546710433965</v>
      </c>
      <c r="U34" s="185">
        <f>+U32/U28</f>
        <v>0.11962862373994204</v>
      </c>
      <c r="V34" s="191"/>
    </row>
    <row r="35" spans="1:22" x14ac:dyDescent="0.25">
      <c r="A35" s="68">
        <v>2022</v>
      </c>
      <c r="B35" s="66">
        <v>12479.963309986999</v>
      </c>
      <c r="C35" s="66">
        <v>5713.8455715759992</v>
      </c>
      <c r="D35" s="66">
        <v>1309.0886523450001</v>
      </c>
      <c r="E35" s="66">
        <v>1312.2147339569999</v>
      </c>
      <c r="F35" s="66">
        <v>1299.313701864</v>
      </c>
      <c r="G35" s="66">
        <v>2320.6152674369996</v>
      </c>
      <c r="H35" s="66">
        <v>524.88538280800003</v>
      </c>
    </row>
    <row r="36" spans="1:22" x14ac:dyDescent="0.25">
      <c r="A36" s="68">
        <v>2023</v>
      </c>
      <c r="B36" s="66">
        <v>14539.547619201001</v>
      </c>
      <c r="C36" s="66">
        <v>6133.9137297729994</v>
      </c>
      <c r="D36" s="66">
        <v>1894.4232006689999</v>
      </c>
      <c r="E36" s="66">
        <v>1564.7175502229998</v>
      </c>
      <c r="F36" s="66">
        <v>1571.4008469810001</v>
      </c>
      <c r="G36" s="66">
        <v>2867.4828871669997</v>
      </c>
      <c r="H36" s="66">
        <v>507.60940438800003</v>
      </c>
    </row>
    <row r="37" spans="1:22" ht="15.75" x14ac:dyDescent="0.25">
      <c r="A37" s="68">
        <v>2024</v>
      </c>
      <c r="B37" s="66">
        <v>15899.302351802002</v>
      </c>
      <c r="C37" s="66">
        <v>6614.8130605860006</v>
      </c>
      <c r="D37" s="66">
        <v>2276.570273327</v>
      </c>
      <c r="E37" s="66">
        <v>1983.9199207250001</v>
      </c>
      <c r="F37" s="66">
        <v>1626.4445473119999</v>
      </c>
      <c r="G37" s="66">
        <v>2943.4990035119999</v>
      </c>
      <c r="H37" s="66">
        <v>454.05554633999998</v>
      </c>
      <c r="S37" t="s">
        <v>201</v>
      </c>
      <c r="T37" s="238">
        <f>VLOOKUP(MAX(F140:F200),$F$140:$H$200,3,0)</f>
        <v>7169.610256986999</v>
      </c>
      <c r="U37" s="238">
        <f>VLOOKUP(MAX(F140:F200)-1,$F$140:$H$200,3,0)</f>
        <v>8504.9420276649726</v>
      </c>
      <c r="V37" s="189">
        <f>T37/U37-1</f>
        <v>-0.15700656939628643</v>
      </c>
    </row>
    <row r="38" spans="1:22" ht="15.75" x14ac:dyDescent="0.25">
      <c r="S38" t="s">
        <v>202</v>
      </c>
      <c r="T38" s="222">
        <f>T37*1000/Aux!$H$24</f>
        <v>966.22870771502107</v>
      </c>
      <c r="U38" s="222">
        <f>U37*1000/Aux!$H$24</f>
        <v>1146.1877075638085</v>
      </c>
      <c r="V38" s="190">
        <f>T38/U38-1</f>
        <v>-0.15700656939628632</v>
      </c>
    </row>
    <row r="39" spans="1:22" ht="15.75" x14ac:dyDescent="0.25">
      <c r="S39" t="s">
        <v>205</v>
      </c>
      <c r="T39" s="222">
        <f>VLOOKUP(MAX(A140:A179),$A$140:$C$179,3,0)</f>
        <v>746.86100494622792</v>
      </c>
      <c r="U39" s="222">
        <f>VLOOKUP(MAX(A140:A179)-1,$A$140:$C$179,3,0)</f>
        <v>813.45031156936477</v>
      </c>
      <c r="V39" s="190">
        <f t="shared" ref="V39" si="1">IFERROR(T39/U39-1,0)</f>
        <v>-8.1860324688631692E-2</v>
      </c>
    </row>
    <row r="41" spans="1:22" x14ac:dyDescent="0.25">
      <c r="A41" s="67" t="s">
        <v>67</v>
      </c>
      <c r="B41" t="s">
        <v>203</v>
      </c>
      <c r="T41" s="226">
        <f>T38-T39</f>
        <v>219.36770276879315</v>
      </c>
      <c r="U41" s="226">
        <f>U38-U39</f>
        <v>332.73739599444377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0.77296503300180008</v>
      </c>
    </row>
    <row r="44" spans="1:22" x14ac:dyDescent="0.25">
      <c r="A44" s="68">
        <v>2021</v>
      </c>
      <c r="B44" s="66">
        <v>1729.561338883</v>
      </c>
      <c r="C44" s="65">
        <v>233.08823736327864</v>
      </c>
      <c r="D44" s="66">
        <v>0.63907786984201198</v>
      </c>
      <c r="E44" s="65">
        <v>196.16897857160183</v>
      </c>
      <c r="F44" s="65">
        <v>36.919258791676768</v>
      </c>
      <c r="T44" s="227">
        <f>T41/T38</f>
        <v>0.22703496699819992</v>
      </c>
    </row>
    <row r="45" spans="1:22" x14ac:dyDescent="0.25">
      <c r="A45" s="68">
        <v>2022</v>
      </c>
      <c r="B45" s="66">
        <v>2272.9938988139993</v>
      </c>
      <c r="C45" s="65">
        <v>306.32515280100256</v>
      </c>
      <c r="D45" s="66">
        <v>0.77590674631333223</v>
      </c>
      <c r="E45" s="65">
        <v>254.23989331621792</v>
      </c>
      <c r="F45" s="65">
        <v>52.0852594847847</v>
      </c>
    </row>
    <row r="46" spans="1:22" x14ac:dyDescent="0.25">
      <c r="A46" s="68">
        <v>2023</v>
      </c>
      <c r="B46" s="66">
        <v>2398.563597202</v>
      </c>
      <c r="C46" s="65">
        <v>323.24783660844724</v>
      </c>
      <c r="D46" s="66">
        <v>0.76606286984625616</v>
      </c>
      <c r="E46" s="65">
        <v>284.57814278806501</v>
      </c>
      <c r="F46" s="65">
        <v>38.6696938203822</v>
      </c>
      <c r="I46" s="169"/>
    </row>
    <row r="47" spans="1:22" x14ac:dyDescent="0.25">
      <c r="A47" s="68">
        <v>2024</v>
      </c>
      <c r="B47" s="66">
        <v>1303.7383338670002</v>
      </c>
      <c r="C47" s="65">
        <v>175.70123903223637</v>
      </c>
      <c r="D47" s="66">
        <v>0.39031014200130876</v>
      </c>
      <c r="E47" s="65">
        <v>134.43698233740329</v>
      </c>
      <c r="F47" s="65">
        <v>41.264256694833051</v>
      </c>
      <c r="J47" s="169"/>
    </row>
    <row r="51" spans="1:17" x14ac:dyDescent="0.25">
      <c r="A51" s="67" t="s">
        <v>67</v>
      </c>
      <c r="B51" t="s">
        <v>203</v>
      </c>
      <c r="G51" s="67" t="s">
        <v>67</v>
      </c>
      <c r="H51" t="s">
        <v>203</v>
      </c>
    </row>
    <row r="52" spans="1:17" x14ac:dyDescent="0.25">
      <c r="M52" s="67" t="s">
        <v>67</v>
      </c>
      <c r="N52" t="s">
        <v>203</v>
      </c>
    </row>
    <row r="53" spans="1:17" ht="45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4</v>
      </c>
      <c r="C54" s="66">
        <v>-1.5190317340745823</v>
      </c>
      <c r="D54" s="66">
        <v>3.3394695921484243</v>
      </c>
      <c r="E54" s="66">
        <v>-4.8585013262230063</v>
      </c>
      <c r="G54">
        <v>2021</v>
      </c>
      <c r="H54" s="69">
        <v>4</v>
      </c>
      <c r="I54" s="66">
        <v>-484.97728022870018</v>
      </c>
      <c r="J54" s="66">
        <v>-1591.1737191149291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3</v>
      </c>
      <c r="C55" s="66">
        <v>-2.2757067387487586</v>
      </c>
      <c r="D55" s="66">
        <v>3.388681978254926</v>
      </c>
      <c r="E55" s="66">
        <v>-5.6643887170036837</v>
      </c>
      <c r="G55">
        <v>2021</v>
      </c>
      <c r="H55" s="69">
        <v>3</v>
      </c>
      <c r="I55" s="66">
        <v>-731.02624848925927</v>
      </c>
      <c r="J55" s="66">
        <v>-1844.3825903014204</v>
      </c>
      <c r="M55">
        <v>2021</v>
      </c>
      <c r="N55" s="69">
        <v>4</v>
      </c>
      <c r="O55" s="66">
        <v>3.3717609715727154E-2</v>
      </c>
      <c r="P55" s="66">
        <v>0.21139847352624791</v>
      </c>
      <c r="Q55" s="66">
        <v>-0.17768086381052078</v>
      </c>
    </row>
    <row r="56" spans="1:17" x14ac:dyDescent="0.25">
      <c r="A56">
        <v>2021</v>
      </c>
      <c r="B56" s="69">
        <v>2</v>
      </c>
      <c r="C56" s="66">
        <v>-2.2796600260864821</v>
      </c>
      <c r="D56" s="66">
        <v>3.6387685894982349</v>
      </c>
      <c r="E56" s="66">
        <v>-5.918428615584717</v>
      </c>
      <c r="G56">
        <v>2021</v>
      </c>
      <c r="H56" s="69">
        <v>2</v>
      </c>
      <c r="I56" s="66">
        <v>-723.90197480350957</v>
      </c>
      <c r="J56" s="66">
        <v>-1909.7141786442237</v>
      </c>
      <c r="M56">
        <v>2021</v>
      </c>
      <c r="N56" s="69">
        <v>3</v>
      </c>
      <c r="O56" s="66">
        <v>-0.20296140640904467</v>
      </c>
      <c r="P56" s="66">
        <v>0.20299257096425588</v>
      </c>
      <c r="Q56" s="66">
        <v>-0.40595397737330058</v>
      </c>
    </row>
    <row r="57" spans="1:17" x14ac:dyDescent="0.25">
      <c r="A57">
        <v>2021</v>
      </c>
      <c r="B57" s="69">
        <v>1</v>
      </c>
      <c r="C57" s="66">
        <v>-2.2452141807758346</v>
      </c>
      <c r="D57" s="66">
        <v>3.6813365822153297</v>
      </c>
      <c r="E57" s="66">
        <v>-5.9265507629911642</v>
      </c>
      <c r="G57">
        <v>2021</v>
      </c>
      <c r="H57" s="69">
        <v>1</v>
      </c>
      <c r="I57" s="66">
        <v>-712.9503869421311</v>
      </c>
      <c r="J57" s="66">
        <v>-1908.5964369599023</v>
      </c>
      <c r="M57">
        <v>2021</v>
      </c>
      <c r="N57" s="69">
        <v>2</v>
      </c>
      <c r="O57" s="66">
        <v>4.4847703412539989E-3</v>
      </c>
      <c r="P57" s="66">
        <v>9.4917217302481857E-2</v>
      </c>
      <c r="Q57" s="66">
        <v>-9.0432446961227861E-2</v>
      </c>
    </row>
    <row r="58" spans="1:17" x14ac:dyDescent="0.25">
      <c r="A58">
        <v>2022</v>
      </c>
      <c r="B58" s="69">
        <v>4</v>
      </c>
      <c r="C58" s="66">
        <v>-0.6250164517986545</v>
      </c>
      <c r="D58" s="66">
        <v>3.047477203276892</v>
      </c>
      <c r="E58" s="66">
        <v>-3.6724936550755474</v>
      </c>
      <c r="G58">
        <v>2022</v>
      </c>
      <c r="H58" s="69">
        <v>4</v>
      </c>
      <c r="I58" s="66">
        <v>-220.61589819546634</v>
      </c>
      <c r="J58" s="66">
        <v>-1355.4415809726154</v>
      </c>
      <c r="M58">
        <v>2021</v>
      </c>
      <c r="N58" s="69">
        <v>1</v>
      </c>
      <c r="O58" s="66">
        <v>0.31369682060727627</v>
      </c>
      <c r="P58" s="66">
        <v>0.12976960804902637</v>
      </c>
      <c r="Q58" s="66">
        <v>0.18392721255824993</v>
      </c>
    </row>
    <row r="59" spans="1:17" x14ac:dyDescent="0.25">
      <c r="A59">
        <v>2022</v>
      </c>
      <c r="B59" s="69">
        <v>3</v>
      </c>
      <c r="C59" s="66">
        <v>-0.85026253902021987</v>
      </c>
      <c r="D59" s="66">
        <v>3.0419265904024613</v>
      </c>
      <c r="E59" s="66">
        <v>-3.892189129422682</v>
      </c>
      <c r="G59">
        <v>2022</v>
      </c>
      <c r="H59" s="69">
        <v>3</v>
      </c>
      <c r="I59" s="66">
        <v>-310.5561361846041</v>
      </c>
      <c r="J59" s="66">
        <v>-1436.8336050415082</v>
      </c>
      <c r="M59">
        <v>2022</v>
      </c>
      <c r="N59" s="69">
        <v>4</v>
      </c>
      <c r="O59" s="66">
        <v>0.25896369693729232</v>
      </c>
      <c r="P59" s="66">
        <v>0.21694908640067806</v>
      </c>
      <c r="Q59" s="66">
        <v>4.2014610536614254E-2</v>
      </c>
    </row>
    <row r="60" spans="1:17" x14ac:dyDescent="0.25">
      <c r="A60">
        <v>2022</v>
      </c>
      <c r="B60" s="69">
        <v>2</v>
      </c>
      <c r="C60" s="66">
        <v>-0.83436511810483194</v>
      </c>
      <c r="D60" s="66">
        <v>2.9777341716657286</v>
      </c>
      <c r="E60" s="66">
        <v>-3.8120992897705612</v>
      </c>
      <c r="G60">
        <v>2022</v>
      </c>
      <c r="H60" s="69">
        <v>2</v>
      </c>
      <c r="I60" s="66">
        <v>-298.17674680035566</v>
      </c>
      <c r="J60" s="66">
        <v>-1393.0072001888088</v>
      </c>
      <c r="M60">
        <v>2022</v>
      </c>
      <c r="N60" s="69">
        <v>3</v>
      </c>
      <c r="O60" s="66">
        <v>-0.21885882732443246</v>
      </c>
      <c r="P60" s="66">
        <v>0.26718498970098908</v>
      </c>
      <c r="Q60" s="66">
        <v>-0.4860438170254216</v>
      </c>
    </row>
    <row r="61" spans="1:17" x14ac:dyDescent="0.25">
      <c r="A61">
        <v>2022</v>
      </c>
      <c r="B61" s="69">
        <v>1</v>
      </c>
      <c r="C61" s="66">
        <v>-0.86763090916914043</v>
      </c>
      <c r="D61" s="66">
        <v>2.8322228675670016</v>
      </c>
      <c r="E61" s="66">
        <v>-3.699853776736143</v>
      </c>
      <c r="G61">
        <v>2022</v>
      </c>
      <c r="H61" s="69">
        <v>1</v>
      </c>
      <c r="I61" s="66">
        <v>-311.44481892105318</v>
      </c>
      <c r="J61" s="66">
        <v>-1345.9737346295249</v>
      </c>
      <c r="M61">
        <v>2022</v>
      </c>
      <c r="N61" s="69">
        <v>2</v>
      </c>
      <c r="O61" s="66">
        <v>3.7750561405562565E-2</v>
      </c>
      <c r="P61" s="66">
        <v>0.24042852140120863</v>
      </c>
      <c r="Q61" s="66">
        <v>-0.20267795999564603</v>
      </c>
    </row>
    <row r="62" spans="1:17" x14ac:dyDescent="0.25">
      <c r="A62">
        <v>2023</v>
      </c>
      <c r="B62" s="69">
        <v>4</v>
      </c>
      <c r="C62" s="66">
        <v>-0.71129848489826808</v>
      </c>
      <c r="D62" s="66">
        <v>2.8505296263169253</v>
      </c>
      <c r="E62" s="66">
        <v>-3.5618281112151933</v>
      </c>
      <c r="G62">
        <v>2023</v>
      </c>
      <c r="H62" s="69">
        <v>4</v>
      </c>
      <c r="I62" s="66">
        <v>-291.51586504528234</v>
      </c>
      <c r="J62" s="66">
        <v>-1437.703572609091</v>
      </c>
      <c r="M62">
        <v>2022</v>
      </c>
      <c r="N62" s="69">
        <v>1</v>
      </c>
      <c r="O62" s="66">
        <v>0.16636340742350667</v>
      </c>
      <c r="P62" s="66">
        <v>5.1344148810456444E-2</v>
      </c>
      <c r="Q62" s="66">
        <v>0.11501925861305022</v>
      </c>
    </row>
    <row r="63" spans="1:17" x14ac:dyDescent="0.25">
      <c r="A63">
        <v>2023</v>
      </c>
      <c r="B63" s="69">
        <v>3</v>
      </c>
      <c r="C63" s="66">
        <v>-0.41107793964732087</v>
      </c>
      <c r="D63" s="66">
        <v>2.7842138038870639</v>
      </c>
      <c r="E63" s="66">
        <v>-3.1952917435343848</v>
      </c>
      <c r="G63">
        <v>2023</v>
      </c>
      <c r="H63" s="69">
        <v>3</v>
      </c>
      <c r="I63" s="66">
        <v>-171.86920532276804</v>
      </c>
      <c r="J63" s="66">
        <v>-1284.1811790093227</v>
      </c>
      <c r="M63">
        <v>2023</v>
      </c>
      <c r="N63" s="69">
        <v>4</v>
      </c>
      <c r="O63" s="66">
        <v>-4.1256848313654705E-2</v>
      </c>
      <c r="P63" s="66">
        <v>0.28326490883053945</v>
      </c>
      <c r="Q63" s="66">
        <v>-0.32452175714419412</v>
      </c>
    </row>
    <row r="64" spans="1:17" x14ac:dyDescent="0.25">
      <c r="A64">
        <v>2023</v>
      </c>
      <c r="B64" s="69">
        <v>2</v>
      </c>
      <c r="C64" s="66">
        <v>-0.41588356695239592</v>
      </c>
      <c r="D64" s="66">
        <v>2.8546926673980866</v>
      </c>
      <c r="E64" s="66">
        <v>-3.2705762343504827</v>
      </c>
      <c r="G64">
        <v>2023</v>
      </c>
      <c r="H64" s="69">
        <v>2</v>
      </c>
      <c r="I64" s="66">
        <v>-167.95199815139796</v>
      </c>
      <c r="J64" s="66">
        <v>-1302.7455273671837</v>
      </c>
      <c r="M64">
        <v>2023</v>
      </c>
      <c r="N64" s="69">
        <v>3</v>
      </c>
      <c r="O64" s="66">
        <v>-0.21405320001935754</v>
      </c>
      <c r="P64" s="66">
        <v>0.19670612618996622</v>
      </c>
      <c r="Q64" s="66">
        <v>-0.41075932620932376</v>
      </c>
    </row>
    <row r="65" spans="1:17" x14ac:dyDescent="0.25">
      <c r="A65">
        <v>2023</v>
      </c>
      <c r="B65" s="69">
        <v>1</v>
      </c>
      <c r="C65" s="66">
        <v>-0.22042196372655512</v>
      </c>
      <c r="D65" s="66">
        <v>2.9240989915146436</v>
      </c>
      <c r="E65" s="66">
        <v>-3.1445209552411986</v>
      </c>
      <c r="G65">
        <v>2023</v>
      </c>
      <c r="H65" s="69">
        <v>1</v>
      </c>
      <c r="I65" s="66">
        <v>-86.500473718094256</v>
      </c>
      <c r="J65" s="66">
        <v>-1244.0497912897197</v>
      </c>
      <c r="M65">
        <v>2023</v>
      </c>
      <c r="N65" s="69">
        <v>2</v>
      </c>
      <c r="O65" s="66">
        <v>-0.15771104182027826</v>
      </c>
      <c r="P65" s="66">
        <v>0.17102219728465204</v>
      </c>
      <c r="Q65" s="66">
        <v>-0.3287332391049303</v>
      </c>
    </row>
    <row r="66" spans="1:17" x14ac:dyDescent="0.25">
      <c r="A66">
        <v>2024</v>
      </c>
      <c r="B66" s="69">
        <v>4</v>
      </c>
      <c r="C66" s="66">
        <v>-1.1452661029204383</v>
      </c>
      <c r="D66" s="66">
        <v>2.2637758632429064</v>
      </c>
      <c r="E66" s="66">
        <v>-3.4090419661633447</v>
      </c>
      <c r="G66">
        <v>2024</v>
      </c>
      <c r="H66" s="69">
        <v>4</v>
      </c>
      <c r="I66" s="66">
        <v>-485.555961092693</v>
      </c>
      <c r="J66" s="66">
        <v>-1451.7846688077143</v>
      </c>
      <c r="M66">
        <v>2023</v>
      </c>
      <c r="N66" s="69">
        <v>1</v>
      </c>
      <c r="O66" s="66">
        <v>1.9191631456722234E-2</v>
      </c>
      <c r="P66" s="66">
        <v>0.11506963754109845</v>
      </c>
      <c r="Q66" s="66">
        <v>-9.5878006084376216E-2</v>
      </c>
    </row>
    <row r="67" spans="1:17" x14ac:dyDescent="0.25">
      <c r="A67">
        <v>2024</v>
      </c>
      <c r="B67" s="69">
        <v>3</v>
      </c>
      <c r="C67" s="66">
        <v>-1.4908779758603998</v>
      </c>
      <c r="D67" s="66">
        <v>2.3635402626274096</v>
      </c>
      <c r="E67" s="66">
        <v>-3.8544182384878094</v>
      </c>
      <c r="G67">
        <v>2024</v>
      </c>
      <c r="H67" s="69">
        <v>3</v>
      </c>
      <c r="I67" s="66">
        <v>-639.97255196436754</v>
      </c>
      <c r="J67" s="66">
        <v>-1643.1234761866258</v>
      </c>
      <c r="M67">
        <v>2024</v>
      </c>
      <c r="N67" s="69">
        <v>4</v>
      </c>
      <c r="O67" s="66">
        <v>0.30435502462630687</v>
      </c>
      <c r="P67" s="66">
        <v>0.1835005094460358</v>
      </c>
      <c r="Q67" s="66">
        <v>0.12085451518027104</v>
      </c>
    </row>
    <row r="68" spans="1:17" x14ac:dyDescent="0.25">
      <c r="A68">
        <v>2024</v>
      </c>
      <c r="B68" s="69">
        <v>2</v>
      </c>
      <c r="C68" s="66">
        <v>-1.1960544411337395</v>
      </c>
      <c r="D68" s="66">
        <v>2.4198583700800231</v>
      </c>
      <c r="E68" s="66">
        <v>-3.6159128112137626</v>
      </c>
      <c r="G68">
        <v>2024</v>
      </c>
      <c r="H68" s="69">
        <v>2</v>
      </c>
      <c r="I68" s="66">
        <v>-501.21948457723505</v>
      </c>
      <c r="J68" s="66">
        <v>-1524.1757205233014</v>
      </c>
      <c r="M68">
        <v>2024</v>
      </c>
      <c r="N68" s="69">
        <v>3</v>
      </c>
      <c r="O68" s="66">
        <v>-0.50887673474601791</v>
      </c>
      <c r="P68" s="66">
        <v>0.14038801873735282</v>
      </c>
      <c r="Q68" s="66">
        <v>-0.64926475348337076</v>
      </c>
    </row>
    <row r="69" spans="1:17" x14ac:dyDescent="0.25">
      <c r="A69">
        <v>2024</v>
      </c>
      <c r="B69" s="69">
        <v>1</v>
      </c>
      <c r="C69" s="66">
        <v>-1.1766453092337446</v>
      </c>
      <c r="D69" s="66">
        <v>2.5355484487944859</v>
      </c>
      <c r="E69" s="66">
        <v>-3.7121937580282305</v>
      </c>
      <c r="G69">
        <v>2024</v>
      </c>
      <c r="H69" s="69">
        <v>1</v>
      </c>
      <c r="I69" s="66">
        <v>-488.03515914530618</v>
      </c>
      <c r="J69" s="66">
        <v>-1558.2477131592141</v>
      </c>
      <c r="M69">
        <v>2024</v>
      </c>
      <c r="N69" s="69">
        <v>2</v>
      </c>
      <c r="O69" s="66">
        <v>-0.17712017372027311</v>
      </c>
      <c r="P69" s="66">
        <v>5.5332118570189152E-2</v>
      </c>
      <c r="Q69" s="66">
        <v>-0.23245229229046227</v>
      </c>
    </row>
    <row r="70" spans="1:17" x14ac:dyDescent="0.25">
      <c r="M70">
        <v>2024</v>
      </c>
      <c r="N70" s="69">
        <v>1</v>
      </c>
      <c r="O70" s="66">
        <v>0.30009187456568404</v>
      </c>
      <c r="P70" s="66">
        <v>1.1089495247730945E-2</v>
      </c>
      <c r="Q70" s="66">
        <v>0.28900237931795314</v>
      </c>
    </row>
    <row r="137" spans="1:22" x14ac:dyDescent="0.25">
      <c r="A137" s="67" t="s">
        <v>67</v>
      </c>
      <c r="B137" t="s">
        <v>203</v>
      </c>
      <c r="F137" s="67" t="s">
        <v>67</v>
      </c>
      <c r="G137" t="s">
        <v>203</v>
      </c>
    </row>
    <row r="139" spans="1:22" x14ac:dyDescent="0.25">
      <c r="A139" s="67" t="s">
        <v>68</v>
      </c>
      <c r="B139" s="67" t="s">
        <v>95</v>
      </c>
      <c r="C139" t="s">
        <v>204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4</v>
      </c>
      <c r="C140" s="66">
        <v>882.48379559157411</v>
      </c>
      <c r="F140">
        <v>2021</v>
      </c>
      <c r="G140" s="69">
        <v>4</v>
      </c>
      <c r="H140" s="66">
        <v>8208.1988158235963</v>
      </c>
    </row>
    <row r="141" spans="1:22" x14ac:dyDescent="0.25">
      <c r="A141">
        <v>2021</v>
      </c>
      <c r="B141" s="69">
        <v>3</v>
      </c>
      <c r="C141" s="66">
        <v>897.54250326090914</v>
      </c>
      <c r="F141">
        <v>2021</v>
      </c>
      <c r="G141" s="69">
        <v>3</v>
      </c>
      <c r="H141" s="66">
        <v>8261.3267275145972</v>
      </c>
    </row>
    <row r="142" spans="1:22" x14ac:dyDescent="0.25">
      <c r="A142">
        <v>2021</v>
      </c>
      <c r="B142" s="69">
        <v>2</v>
      </c>
      <c r="C142" s="66">
        <v>967.30619952034544</v>
      </c>
      <c r="F142">
        <v>2021</v>
      </c>
      <c r="G142" s="69">
        <v>2</v>
      </c>
      <c r="H142" s="66">
        <v>8798.9637149388673</v>
      </c>
    </row>
    <row r="143" spans="1:22" x14ac:dyDescent="0.25">
      <c r="A143">
        <v>2021</v>
      </c>
      <c r="B143" s="69">
        <v>1</v>
      </c>
      <c r="C143" s="66">
        <v>972.21189732741277</v>
      </c>
      <c r="F143">
        <v>2021</v>
      </c>
      <c r="G143" s="69">
        <v>1</v>
      </c>
      <c r="H143" s="66">
        <v>8871.9328203418663</v>
      </c>
    </row>
    <row r="144" spans="1:22" x14ac:dyDescent="0.25">
      <c r="A144">
        <v>2022</v>
      </c>
      <c r="B144" s="69">
        <v>4</v>
      </c>
      <c r="C144" s="66">
        <v>875.04096004191251</v>
      </c>
      <c r="F144">
        <v>2022</v>
      </c>
      <c r="G144" s="69">
        <v>4</v>
      </c>
      <c r="H144" s="66">
        <v>8420.633531342999</v>
      </c>
    </row>
    <row r="145" spans="1:8" x14ac:dyDescent="0.25">
      <c r="A145">
        <v>2022</v>
      </c>
      <c r="B145" s="69">
        <v>3</v>
      </c>
      <c r="C145" s="66">
        <v>876.09358832336056</v>
      </c>
      <c r="F145">
        <v>2022</v>
      </c>
      <c r="G145" s="69">
        <v>3</v>
      </c>
      <c r="H145" s="66">
        <v>8357.2040744119986</v>
      </c>
    </row>
    <row r="146" spans="1:8" x14ac:dyDescent="0.25">
      <c r="A146">
        <v>2022</v>
      </c>
      <c r="B146" s="69">
        <v>2</v>
      </c>
      <c r="C146" s="66">
        <v>849.13045023422558</v>
      </c>
      <c r="F146">
        <v>2022</v>
      </c>
      <c r="G146" s="69">
        <v>2</v>
      </c>
      <c r="H146" s="66">
        <v>8123.8609302329996</v>
      </c>
    </row>
    <row r="147" spans="1:8" x14ac:dyDescent="0.25">
      <c r="A147">
        <v>2022</v>
      </c>
      <c r="B147" s="69">
        <v>1</v>
      </c>
      <c r="C147" s="66">
        <v>788.5418763631709</v>
      </c>
      <c r="F147">
        <v>2022</v>
      </c>
      <c r="G147" s="69">
        <v>1</v>
      </c>
      <c r="H147" s="66">
        <v>7676.4114603399994</v>
      </c>
    </row>
    <row r="148" spans="1:8" x14ac:dyDescent="0.25">
      <c r="A148">
        <v>2023</v>
      </c>
      <c r="B148" s="69">
        <v>4</v>
      </c>
      <c r="C148" s="66">
        <v>813.45031156936477</v>
      </c>
      <c r="F148">
        <v>2023</v>
      </c>
      <c r="G148" s="69">
        <v>4</v>
      </c>
      <c r="H148" s="66">
        <v>8504.9420276649726</v>
      </c>
    </row>
    <row r="149" spans="1:8" x14ac:dyDescent="0.25">
      <c r="A149">
        <v>2023</v>
      </c>
      <c r="B149" s="69">
        <v>3</v>
      </c>
      <c r="C149" s="66">
        <v>764.76595089916714</v>
      </c>
      <c r="F149">
        <v>2023</v>
      </c>
      <c r="G149" s="69">
        <v>3</v>
      </c>
      <c r="H149" s="66">
        <v>8253.577307148973</v>
      </c>
    </row>
    <row r="150" spans="1:8" x14ac:dyDescent="0.25">
      <c r="A150">
        <v>2023</v>
      </c>
      <c r="B150" s="69">
        <v>2</v>
      </c>
      <c r="C150" s="66">
        <v>785.34853125940003</v>
      </c>
      <c r="F150">
        <v>2023</v>
      </c>
      <c r="G150" s="69">
        <v>2</v>
      </c>
      <c r="H150" s="66">
        <v>8420.3949454869726</v>
      </c>
    </row>
    <row r="151" spans="1:8" x14ac:dyDescent="0.25">
      <c r="A151">
        <v>2023</v>
      </c>
      <c r="B151" s="69">
        <v>1</v>
      </c>
      <c r="C151" s="66">
        <v>809.48485834910116</v>
      </c>
      <c r="F151">
        <v>2023</v>
      </c>
      <c r="G151" s="69">
        <v>1</v>
      </c>
      <c r="H151" s="66">
        <v>8589.2474462449736</v>
      </c>
    </row>
    <row r="152" spans="1:8" x14ac:dyDescent="0.25">
      <c r="A152">
        <v>2024</v>
      </c>
      <c r="B152" s="69">
        <v>4</v>
      </c>
      <c r="C152" s="66">
        <v>746.86100494622792</v>
      </c>
      <c r="F152">
        <v>2024</v>
      </c>
      <c r="G152" s="69">
        <v>4</v>
      </c>
      <c r="H152" s="66">
        <v>7169.610256986999</v>
      </c>
    </row>
    <row r="153" spans="1:8" x14ac:dyDescent="0.25">
      <c r="A153">
        <v>2024</v>
      </c>
      <c r="B153" s="69">
        <v>3</v>
      </c>
      <c r="C153" s="66">
        <v>788.80353668149098</v>
      </c>
      <c r="F153">
        <v>2024</v>
      </c>
      <c r="G153" s="69">
        <v>3</v>
      </c>
      <c r="H153" s="66">
        <v>7443.5804879140005</v>
      </c>
    </row>
    <row r="154" spans="1:8" x14ac:dyDescent="0.25">
      <c r="A154">
        <v>2024</v>
      </c>
      <c r="B154" s="69">
        <v>2</v>
      </c>
      <c r="C154" s="66">
        <v>805.82039444112013</v>
      </c>
      <c r="F154">
        <v>2024</v>
      </c>
      <c r="G154" s="69">
        <v>2</v>
      </c>
      <c r="H154" s="66">
        <v>7590.5398619670004</v>
      </c>
    </row>
    <row r="155" spans="1:8" x14ac:dyDescent="0.25">
      <c r="A155">
        <v>2024</v>
      </c>
      <c r="B155" s="69">
        <v>1</v>
      </c>
      <c r="C155" s="66">
        <v>853.89550312282677</v>
      </c>
      <c r="F155">
        <v>2024</v>
      </c>
      <c r="G155" s="69">
        <v>1</v>
      </c>
      <c r="H155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S2" activePane="bottomRight" state="frozen"/>
      <selection activeCell="B39" sqref="B39"/>
      <selection pane="topRight" activeCell="B39" sqref="B39"/>
      <selection pane="bottomLeft" activeCell="B39" sqref="B39"/>
      <selection pane="bottomRight" activeCell="B39" sqref="B39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5173.9925424040002</v>
      </c>
      <c r="IX2" s="158"/>
      <c r="IY2" s="158"/>
      <c r="IZ2" s="158"/>
      <c r="JA2" s="158"/>
      <c r="JB2" s="158"/>
      <c r="JC2" s="158"/>
      <c r="JD2" s="158"/>
      <c r="JE2" s="158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4062.9395994489996</v>
      </c>
      <c r="IX4" s="159"/>
      <c r="IY4" s="159"/>
      <c r="IZ4" s="159"/>
      <c r="JA4" s="159"/>
      <c r="JB4" s="159"/>
      <c r="JC4" s="159"/>
      <c r="JD4" s="159"/>
      <c r="JE4" s="159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27.158675090999999</v>
      </c>
      <c r="IX5" s="158"/>
      <c r="IY5" s="158"/>
      <c r="IZ5" s="158"/>
      <c r="JA5" s="158"/>
      <c r="JB5" s="158"/>
      <c r="JC5" s="158"/>
      <c r="JD5" s="158"/>
      <c r="JE5" s="158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441.43728017499996</v>
      </c>
      <c r="IX6" s="158"/>
      <c r="IY6" s="158"/>
      <c r="IZ6" s="158"/>
      <c r="JA6" s="158"/>
      <c r="JB6" s="158"/>
      <c r="JC6" s="158"/>
      <c r="JD6" s="158"/>
      <c r="JE6" s="158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319.84026884899998</v>
      </c>
      <c r="IX7" s="158"/>
      <c r="IY7" s="158"/>
      <c r="IZ7" s="158"/>
      <c r="JA7" s="158"/>
      <c r="JB7" s="158"/>
      <c r="JC7" s="158"/>
      <c r="JD7" s="158"/>
      <c r="JE7" s="158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121.59701132599999</v>
      </c>
      <c r="IX8" s="158"/>
      <c r="IY8" s="158"/>
      <c r="IZ8" s="158"/>
      <c r="JA8" s="158"/>
      <c r="JB8" s="158"/>
      <c r="JC8" s="158"/>
      <c r="JD8" s="158"/>
      <c r="JE8" s="158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/>
      <c r="IY9" s="158"/>
      <c r="IZ9" s="158"/>
      <c r="JA9" s="158"/>
      <c r="JB9" s="158"/>
      <c r="JC9" s="158"/>
      <c r="JD9" s="158"/>
      <c r="JE9" s="158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/>
      <c r="IY10" s="158"/>
      <c r="IZ10" s="158"/>
      <c r="JA10" s="158"/>
      <c r="JB10" s="158"/>
      <c r="JC10" s="158"/>
      <c r="JD10" s="158"/>
      <c r="JE10" s="158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3304.8829044559998</v>
      </c>
      <c r="IX11" s="158"/>
      <c r="IY11" s="158"/>
      <c r="IZ11" s="158"/>
      <c r="JA11" s="158"/>
      <c r="JB11" s="158"/>
      <c r="JC11" s="158"/>
      <c r="JD11" s="158"/>
      <c r="JE11" s="158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/>
      <c r="IY13" s="158"/>
      <c r="IZ13" s="158"/>
      <c r="JA13" s="158"/>
      <c r="JB13" s="158"/>
      <c r="JC13" s="158"/>
      <c r="JD13" s="158"/>
      <c r="JE13" s="158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321.09433233499999</v>
      </c>
      <c r="IX15" s="158"/>
      <c r="IY15" s="158"/>
      <c r="IZ15" s="158"/>
      <c r="JA15" s="158"/>
      <c r="JB15" s="158"/>
      <c r="JC15" s="158"/>
      <c r="JD15" s="158"/>
      <c r="JE15" s="158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/>
      <c r="IY16" s="158"/>
      <c r="IZ16" s="158"/>
      <c r="JA16" s="158"/>
      <c r="JB16" s="158"/>
      <c r="JC16" s="158"/>
      <c r="JD16" s="158"/>
      <c r="JE16" s="158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/>
      <c r="IY17" s="158"/>
      <c r="IZ17" s="158"/>
      <c r="JA17" s="158"/>
      <c r="JB17" s="158"/>
      <c r="JC17" s="158"/>
      <c r="JD17" s="158"/>
      <c r="JE17" s="158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/>
      <c r="IY18" s="158"/>
      <c r="IZ18" s="158"/>
      <c r="JA18" s="158"/>
      <c r="JB18" s="158"/>
      <c r="JC18" s="158"/>
      <c r="JD18" s="158"/>
      <c r="JE18" s="158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/>
      <c r="IY19" s="158"/>
      <c r="IZ19" s="158"/>
      <c r="JA19" s="158"/>
      <c r="JB19" s="158"/>
      <c r="JC19" s="158"/>
      <c r="JD19" s="158"/>
      <c r="JE19" s="158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/>
      <c r="IY20" s="158"/>
      <c r="IZ20" s="158"/>
      <c r="JA20" s="158"/>
      <c r="JB20" s="158"/>
      <c r="JC20" s="158"/>
      <c r="JD20" s="158"/>
      <c r="JE20" s="158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/>
      <c r="IY21" s="158"/>
      <c r="IZ21" s="158"/>
      <c r="JA21" s="158"/>
      <c r="JB21" s="158"/>
      <c r="JC21" s="158"/>
      <c r="JD21" s="158"/>
      <c r="JE21" s="158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168.57979065999999</v>
      </c>
      <c r="IX22" s="158"/>
      <c r="IY22" s="158"/>
      <c r="IZ22" s="158"/>
      <c r="JA22" s="158"/>
      <c r="JB22" s="158"/>
      <c r="JC22" s="158"/>
      <c r="JD22" s="158"/>
      <c r="JE22" s="158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168.57979065999999</v>
      </c>
      <c r="IX23" s="158"/>
      <c r="IY23" s="158"/>
      <c r="IZ23" s="158"/>
      <c r="JA23" s="158"/>
      <c r="JB23" s="158"/>
      <c r="JC23" s="158"/>
      <c r="JD23" s="158"/>
      <c r="JE23" s="158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/>
      <c r="IY24" s="158"/>
      <c r="IZ24" s="158"/>
      <c r="JA24" s="158"/>
      <c r="JB24" s="158"/>
      <c r="JC24" s="158"/>
      <c r="JD24" s="158"/>
      <c r="JE24" s="158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531.36287658399999</v>
      </c>
      <c r="IX25" s="158"/>
      <c r="IY25" s="158"/>
      <c r="IZ25" s="158"/>
      <c r="JA25" s="158"/>
      <c r="JB25" s="158"/>
      <c r="JC25" s="158"/>
      <c r="JD25" s="158"/>
      <c r="JE25" s="158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243.67970265600002</v>
      </c>
      <c r="IX26" s="158"/>
      <c r="IY26" s="158"/>
      <c r="IZ26" s="158"/>
      <c r="JA26" s="158"/>
      <c r="JB26" s="158"/>
      <c r="JC26" s="158"/>
      <c r="JD26" s="158"/>
      <c r="JE26" s="158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/>
      <c r="IY27" s="160"/>
      <c r="IZ27" s="160"/>
      <c r="JA27" s="160"/>
      <c r="JB27" s="160"/>
      <c r="JC27" s="160"/>
      <c r="JD27" s="160"/>
      <c r="JE27" s="160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65.104701992000017</v>
      </c>
      <c r="IX28" s="158"/>
      <c r="IY28" s="158"/>
      <c r="IZ28" s="158"/>
      <c r="JA28" s="158"/>
      <c r="JB28" s="158"/>
      <c r="JC28" s="158"/>
      <c r="JD28" s="158"/>
      <c r="JE28" s="158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203.83536080299999</v>
      </c>
      <c r="IX29" s="158"/>
      <c r="IY29" s="158"/>
      <c r="IZ29" s="158"/>
      <c r="JA29" s="158"/>
      <c r="JB29" s="158"/>
      <c r="JC29" s="158"/>
      <c r="JD29" s="158"/>
      <c r="JE29" s="158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-50.837063461</v>
      </c>
      <c r="IX30" s="158"/>
      <c r="IY30" s="158"/>
      <c r="IZ30" s="158"/>
      <c r="JA30" s="158"/>
      <c r="JB30" s="158"/>
      <c r="JC30" s="158"/>
      <c r="JD30" s="158"/>
      <c r="JE30" s="158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254.672424264</v>
      </c>
      <c r="IX31" s="158"/>
      <c r="IY31" s="158"/>
      <c r="IZ31" s="158"/>
      <c r="JA31" s="158"/>
      <c r="JB31" s="158"/>
      <c r="JC31" s="158"/>
      <c r="JD31" s="158"/>
      <c r="JE31" s="158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83.847813125000002</v>
      </c>
      <c r="IX32" s="158"/>
      <c r="IY32" s="158"/>
      <c r="IZ32" s="158"/>
      <c r="JA32" s="158"/>
      <c r="JB32" s="158"/>
      <c r="JC32" s="158"/>
      <c r="JD32" s="158"/>
      <c r="JE32" s="158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/>
      <c r="IY34" s="158"/>
      <c r="IZ34" s="158"/>
      <c r="JA34" s="158"/>
      <c r="JB34" s="158"/>
      <c r="JC34" s="158"/>
      <c r="JD34" s="158"/>
      <c r="JE34" s="158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/>
      <c r="IY35" s="198"/>
      <c r="IZ35" s="198"/>
      <c r="JA35" s="198"/>
      <c r="JB35" s="198"/>
      <c r="JC35" s="198"/>
      <c r="JD35" s="198"/>
      <c r="JE35" s="198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/>
      <c r="IY36" s="161"/>
      <c r="IZ36" s="161"/>
      <c r="JA36" s="161"/>
      <c r="JB36" s="161"/>
      <c r="JC36" s="161"/>
      <c r="JD36" s="161"/>
      <c r="JE36" s="161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/>
      <c r="IY37" s="158"/>
      <c r="IZ37" s="158"/>
      <c r="JA37" s="158"/>
      <c r="JB37" s="158"/>
      <c r="JC37" s="158"/>
      <c r="JD37" s="158"/>
      <c r="JE37" s="158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/>
      <c r="IY38" s="158"/>
      <c r="IZ38" s="158"/>
      <c r="JA38" s="158"/>
      <c r="JB38" s="158"/>
      <c r="JC38" s="158"/>
      <c r="JD38" s="158"/>
      <c r="JE38" s="158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/>
      <c r="IY39" s="158"/>
      <c r="IZ39" s="158"/>
      <c r="JA39" s="158"/>
      <c r="JB39" s="158"/>
      <c r="JC39" s="158"/>
      <c r="JD39" s="158"/>
      <c r="JE39" s="158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/>
      <c r="IY40" s="158"/>
      <c r="IZ40" s="158"/>
      <c r="JA40" s="158"/>
      <c r="JB40" s="158"/>
      <c r="JC40" s="158"/>
      <c r="JD40" s="158"/>
      <c r="JE40" s="158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/>
      <c r="IY41" s="161"/>
      <c r="IZ41" s="161"/>
      <c r="JA41" s="161"/>
      <c r="JB41" s="161"/>
      <c r="JC41" s="161"/>
      <c r="JD41" s="161"/>
      <c r="JE41" s="161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/>
      <c r="IY42" s="158"/>
      <c r="IZ42" s="158"/>
      <c r="JA42" s="158"/>
      <c r="JB42" s="158"/>
      <c r="JC42" s="158"/>
      <c r="JD42" s="158"/>
      <c r="JE42" s="158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/>
      <c r="IY43" s="158"/>
      <c r="IZ43" s="158"/>
      <c r="JA43" s="158"/>
      <c r="JB43" s="158"/>
      <c r="JC43" s="158"/>
      <c r="JD43" s="158"/>
      <c r="JE43" s="158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/>
      <c r="IY44" s="158"/>
      <c r="IZ44" s="158"/>
      <c r="JA44" s="158"/>
      <c r="JB44" s="158"/>
      <c r="JC44" s="158"/>
      <c r="JD44" s="158"/>
      <c r="JE44" s="158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/>
      <c r="IY45" s="158"/>
      <c r="IZ45" s="158"/>
      <c r="JA45" s="158"/>
      <c r="JB45" s="158"/>
      <c r="JC45" s="158"/>
      <c r="JD45" s="158"/>
      <c r="JE45" s="158"/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/>
      <c r="IY46" s="158"/>
      <c r="IZ46" s="158"/>
      <c r="JA46" s="158"/>
      <c r="JB46" s="158"/>
      <c r="JC46" s="158"/>
      <c r="JD46" s="158"/>
      <c r="JE46" s="158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/>
      <c r="IY47" s="161"/>
      <c r="IZ47" s="161"/>
      <c r="JA47" s="161"/>
      <c r="JB47" s="161"/>
      <c r="JC47" s="161"/>
      <c r="JD47" s="161"/>
      <c r="JE47" s="161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/>
      <c r="IY48" s="158"/>
      <c r="IZ48" s="158"/>
      <c r="JA48" s="158"/>
      <c r="JB48" s="158"/>
      <c r="JC48" s="158"/>
      <c r="JD48" s="158"/>
      <c r="JE48" s="158"/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/>
      <c r="IY49" s="158"/>
      <c r="IZ49" s="158"/>
      <c r="JA49" s="158"/>
      <c r="JB49" s="158"/>
      <c r="JC49" s="158"/>
      <c r="JD49" s="158"/>
      <c r="JE49" s="158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/>
      <c r="IY50" s="161"/>
      <c r="IZ50" s="161"/>
      <c r="JA50" s="161"/>
      <c r="JB50" s="161"/>
      <c r="JC50" s="161"/>
      <c r="JD50" s="161"/>
      <c r="JE50" s="161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/>
      <c r="IY51" s="158"/>
      <c r="IZ51" s="158"/>
      <c r="JA51" s="158"/>
      <c r="JB51" s="158"/>
      <c r="JC51" s="158"/>
      <c r="JD51" s="158"/>
      <c r="JE51" s="158"/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/>
      <c r="IY52" s="158"/>
      <c r="IZ52" s="158"/>
      <c r="JA52" s="158"/>
      <c r="JB52" s="158"/>
      <c r="JC52" s="158"/>
      <c r="JD52" s="158"/>
      <c r="JE52" s="158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/>
      <c r="IY53" s="161"/>
      <c r="IZ53" s="161"/>
      <c r="JA53" s="161"/>
      <c r="JB53" s="161"/>
      <c r="JC53" s="161"/>
      <c r="JD53" s="161"/>
      <c r="JE53" s="161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/>
      <c r="IY54" s="158"/>
      <c r="IZ54" s="158"/>
      <c r="JA54" s="158"/>
      <c r="JB54" s="158"/>
      <c r="JC54" s="158"/>
      <c r="JD54" s="158"/>
      <c r="JE54" s="158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/>
      <c r="IY55" s="161"/>
      <c r="IZ55" s="161"/>
      <c r="JA55" s="161"/>
      <c r="JB55" s="161"/>
      <c r="JC55" s="161"/>
      <c r="JD55" s="161"/>
      <c r="JE55" s="161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/>
      <c r="IY56" s="158"/>
      <c r="IZ56" s="158"/>
      <c r="JA56" s="158"/>
      <c r="JB56" s="158"/>
      <c r="JC56" s="158"/>
      <c r="JD56" s="158"/>
      <c r="JE56" s="158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/>
      <c r="IY57" s="158"/>
      <c r="IZ57" s="158"/>
      <c r="JA57" s="158"/>
      <c r="JB57" s="158"/>
      <c r="JC57" s="158"/>
      <c r="JD57" s="158"/>
      <c r="JE57" s="158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/>
      <c r="IY58" s="158"/>
      <c r="IZ58" s="158"/>
      <c r="JA58" s="158"/>
      <c r="JB58" s="158"/>
      <c r="JC58" s="158"/>
      <c r="JD58" s="158"/>
      <c r="JE58" s="158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/>
      <c r="IY59" s="158"/>
      <c r="IZ59" s="158"/>
      <c r="JA59" s="158"/>
      <c r="JB59" s="158"/>
      <c r="JC59" s="158"/>
      <c r="JD59" s="158"/>
      <c r="JE59" s="158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/>
      <c r="IY60" s="161"/>
      <c r="IZ60" s="161"/>
      <c r="JA60" s="161"/>
      <c r="JB60" s="161"/>
      <c r="JC60" s="161"/>
      <c r="JD60" s="161"/>
      <c r="JE60" s="161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/>
      <c r="IY61" s="158"/>
      <c r="IZ61" s="158"/>
      <c r="JA61" s="158"/>
      <c r="JB61" s="158"/>
      <c r="JC61" s="158"/>
      <c r="JD61" s="158"/>
      <c r="JE61" s="158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/>
      <c r="IY62" s="158"/>
      <c r="IZ62" s="158"/>
      <c r="JA62" s="158"/>
      <c r="JB62" s="158"/>
      <c r="JC62" s="158"/>
      <c r="JD62" s="158"/>
      <c r="JE62" s="158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/>
      <c r="IY63" s="158"/>
      <c r="IZ63" s="158"/>
      <c r="JA63" s="158"/>
      <c r="JB63" s="158"/>
      <c r="JC63" s="158"/>
      <c r="JD63" s="158"/>
      <c r="JE63" s="158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/>
      <c r="IY64" s="158"/>
      <c r="IZ64" s="158"/>
      <c r="JA64" s="158"/>
      <c r="JB64" s="158"/>
      <c r="JC64" s="158"/>
      <c r="JD64" s="158"/>
      <c r="JE64" s="158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/>
      <c r="IY65" s="158"/>
      <c r="IZ65" s="158"/>
      <c r="JA65" s="158"/>
      <c r="JB65" s="158"/>
      <c r="JC65" s="158"/>
      <c r="JD65" s="158"/>
      <c r="JE65" s="158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/>
      <c r="IY66" s="158"/>
      <c r="IZ66" s="158"/>
      <c r="JA66" s="158"/>
      <c r="JB66" s="158"/>
      <c r="JC66" s="158"/>
      <c r="JD66" s="158"/>
      <c r="JE66" s="158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/>
      <c r="IY67" s="158"/>
      <c r="IZ67" s="158"/>
      <c r="JA67" s="158"/>
      <c r="JB67" s="158"/>
      <c r="JC67" s="158"/>
      <c r="JD67" s="158"/>
      <c r="JE67" s="158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/>
      <c r="IY68" s="158"/>
      <c r="IZ68" s="158"/>
      <c r="JA68" s="158"/>
      <c r="JB68" s="158"/>
      <c r="JC68" s="158"/>
      <c r="JD68" s="158"/>
      <c r="JE68" s="158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/>
      <c r="IY69" s="158"/>
      <c r="IZ69" s="158"/>
      <c r="JA69" s="158"/>
      <c r="JB69" s="158"/>
      <c r="JC69" s="158"/>
      <c r="JD69" s="158"/>
      <c r="JE69" s="158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1016.6256779179994</v>
      </c>
      <c r="IX71" s="158"/>
      <c r="IY71" s="158"/>
      <c r="IZ71" s="158"/>
      <c r="JA71" s="158"/>
      <c r="JB71" s="158"/>
      <c r="JC71" s="158"/>
      <c r="JD71" s="158"/>
      <c r="JE71" s="158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/>
      <c r="IY74" s="158"/>
      <c r="IZ74" s="158"/>
      <c r="JA74" s="158"/>
      <c r="JB74" s="158"/>
      <c r="JC74" s="158"/>
      <c r="JD74" s="158"/>
      <c r="JE74" s="158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/>
      <c r="IY75" s="158"/>
      <c r="IZ75" s="158"/>
      <c r="JA75" s="158"/>
      <c r="JB75" s="158"/>
      <c r="JC75" s="158"/>
      <c r="JD75" s="158"/>
      <c r="JE75" s="158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/>
      <c r="IY76" s="158"/>
      <c r="IZ76" s="158"/>
      <c r="JA76" s="158"/>
      <c r="JB76" s="158"/>
      <c r="JC76" s="158"/>
      <c r="JD76" s="158"/>
      <c r="JE76" s="158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/>
      <c r="IY77" s="158"/>
      <c r="IZ77" s="158"/>
      <c r="JA77" s="158"/>
      <c r="JB77" s="158"/>
      <c r="JC77" s="158"/>
      <c r="JD77" s="158"/>
      <c r="JE77" s="158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403.68580599399934</v>
      </c>
      <c r="IX78" s="162"/>
      <c r="IY78" s="162"/>
      <c r="IZ78" s="162"/>
      <c r="JA78" s="162"/>
      <c r="JB78" s="162"/>
      <c r="JC78" s="162"/>
      <c r="JD78" s="162"/>
      <c r="JE78" s="162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-1.1558573839999999</v>
      </c>
      <c r="IW82" s="158">
        <v>31.710342189999999</v>
      </c>
      <c r="IX82" s="158"/>
      <c r="IY82" s="158"/>
      <c r="IZ82" s="158"/>
      <c r="JA82" s="158"/>
      <c r="JB82" s="158"/>
      <c r="JC82" s="158"/>
      <c r="JD82" s="158"/>
      <c r="JE82" s="158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-1.1558573839999999</v>
      </c>
      <c r="IW83" s="158">
        <v>31.710342189999999</v>
      </c>
      <c r="IX83" s="158"/>
      <c r="IY83" s="158"/>
      <c r="IZ83" s="158"/>
      <c r="JA83" s="158"/>
      <c r="JB83" s="158"/>
      <c r="JC83" s="158"/>
      <c r="JD83" s="158"/>
      <c r="JE83" s="158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/>
      <c r="IY84" s="158"/>
      <c r="IZ84" s="158"/>
      <c r="JA84" s="158"/>
      <c r="JB84" s="158"/>
      <c r="JC84" s="158"/>
      <c r="JD84" s="158"/>
      <c r="JE84" s="158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-1534.9713241279999</v>
      </c>
      <c r="IU85" s="158">
        <v>4270.8186665559988</v>
      </c>
      <c r="IV85" s="158">
        <v>-539.26370176299997</v>
      </c>
      <c r="IW85" s="158">
        <v>902.07149326199999</v>
      </c>
      <c r="IX85" s="158"/>
      <c r="IY85" s="158"/>
      <c r="IZ85" s="158"/>
      <c r="JA85" s="158"/>
      <c r="JB85" s="158"/>
      <c r="JC85" s="158"/>
      <c r="JD85" s="158"/>
      <c r="JE85" s="158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-1602.6674343519999</v>
      </c>
      <c r="IU86" s="158">
        <v>-2194.157517872</v>
      </c>
      <c r="IV86" s="158">
        <v>-7.5999999999999998E-2</v>
      </c>
      <c r="IW86" s="158">
        <v>885.08100000000002</v>
      </c>
      <c r="IX86" s="158"/>
      <c r="IY86" s="158"/>
      <c r="IZ86" s="158"/>
      <c r="JA86" s="158"/>
      <c r="JB86" s="158"/>
      <c r="JC86" s="158"/>
      <c r="JD86" s="158"/>
      <c r="JE86" s="158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/>
      <c r="IY87" s="158"/>
      <c r="IZ87" s="158"/>
      <c r="JA87" s="158"/>
      <c r="JB87" s="158"/>
      <c r="JC87" s="158"/>
      <c r="JD87" s="158"/>
      <c r="JE87" s="158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-1602.6674343519999</v>
      </c>
      <c r="IU89" s="158">
        <v>-2177.4993455809999</v>
      </c>
      <c r="IV89" s="158">
        <v>0</v>
      </c>
      <c r="IW89" s="158">
        <v>0</v>
      </c>
      <c r="IX89" s="158"/>
      <c r="IY89" s="158"/>
      <c r="IZ89" s="158"/>
      <c r="JA89" s="158"/>
      <c r="JB89" s="158"/>
      <c r="JC89" s="158"/>
      <c r="JD89" s="158"/>
      <c r="JE89" s="158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923.04484288100002</v>
      </c>
      <c r="IU90" s="158">
        <v>781.41563478499995</v>
      </c>
      <c r="IV90" s="158">
        <v>0</v>
      </c>
      <c r="IW90" s="158">
        <v>0</v>
      </c>
      <c r="IX90" s="158"/>
      <c r="IY90" s="158"/>
      <c r="IZ90" s="158"/>
      <c r="JA90" s="158"/>
      <c r="JB90" s="158"/>
      <c r="JC90" s="158"/>
      <c r="JD90" s="158"/>
      <c r="JE90" s="158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/>
      <c r="IY91" s="158"/>
      <c r="IZ91" s="158"/>
      <c r="JA91" s="158"/>
      <c r="JB91" s="158"/>
      <c r="JC91" s="158"/>
      <c r="JD91" s="158"/>
      <c r="JE91" s="158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0</v>
      </c>
      <c r="IW93" s="158">
        <v>0</v>
      </c>
      <c r="IX93" s="158"/>
      <c r="IY93" s="158"/>
      <c r="IZ93" s="158"/>
      <c r="JA93" s="158"/>
      <c r="JB93" s="158"/>
      <c r="JC93" s="158"/>
      <c r="JD93" s="158"/>
      <c r="JE93" s="158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0</v>
      </c>
      <c r="IW94" s="158">
        <v>0</v>
      </c>
      <c r="IX94" s="158"/>
      <c r="IY94" s="158"/>
      <c r="IZ94" s="158"/>
      <c r="JA94" s="158"/>
      <c r="JB94" s="158"/>
      <c r="JC94" s="158"/>
      <c r="JD94" s="158"/>
      <c r="JE94" s="158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452.30266746413713</v>
      </c>
      <c r="IU96" s="158">
        <v>-3196.6856598479453</v>
      </c>
      <c r="IV96" s="158">
        <v>-2706.822558285</v>
      </c>
      <c r="IW96" s="158">
        <v>1274.0469570659993</v>
      </c>
      <c r="IX96" s="158"/>
      <c r="IY96" s="158"/>
      <c r="IZ96" s="158"/>
      <c r="JA96" s="158"/>
      <c r="JB96" s="158"/>
      <c r="JC96" s="158"/>
      <c r="JD96" s="158"/>
      <c r="JE96" s="158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223"/>
      <c r="FF102" s="223"/>
      <c r="FG102" s="223"/>
      <c r="FH102" s="223"/>
      <c r="FI102" s="223"/>
      <c r="FJ102" s="223"/>
      <c r="FK102" s="223"/>
      <c r="FL102" s="223"/>
      <c r="FM102" s="223"/>
      <c r="FN102" s="223"/>
      <c r="FO102" s="223"/>
      <c r="FP102" s="223"/>
      <c r="FQ102" s="223"/>
      <c r="FR102" s="223"/>
      <c r="FS102" s="223"/>
      <c r="FT102" s="223"/>
      <c r="FU102" s="223"/>
      <c r="FV102" s="223"/>
      <c r="FW102" s="223"/>
      <c r="FX102" s="223"/>
      <c r="FY102" s="223"/>
      <c r="FZ102" s="223"/>
      <c r="GA102" s="223"/>
      <c r="GB102" s="223"/>
      <c r="GC102" s="223"/>
      <c r="GD102" s="223"/>
      <c r="GE102" s="223"/>
      <c r="GF102" s="223"/>
      <c r="GG102" s="223"/>
      <c r="GH102" s="223"/>
      <c r="GI102" s="223"/>
      <c r="GJ102" s="223"/>
      <c r="GK102" s="223"/>
      <c r="GL102" s="223"/>
      <c r="GM102" s="223"/>
      <c r="GN102" s="223"/>
      <c r="GO102" s="223"/>
      <c r="GP102" s="223"/>
      <c r="GQ102" s="223"/>
      <c r="GR102" s="223"/>
      <c r="GS102" s="223"/>
      <c r="GT102" s="223"/>
      <c r="GU102" s="223"/>
      <c r="GV102" s="223"/>
      <c r="GW102" s="223"/>
      <c r="GX102" s="223"/>
      <c r="GY102" s="223"/>
      <c r="GZ102" s="223"/>
      <c r="HA102" s="223"/>
      <c r="HB102" s="223"/>
      <c r="HC102" s="223"/>
      <c r="HD102" s="223"/>
      <c r="HE102" s="223"/>
      <c r="HF102" s="223"/>
      <c r="HG102" s="223"/>
      <c r="HH102" s="223"/>
      <c r="HI102" s="223"/>
      <c r="HJ102" s="223"/>
      <c r="HK102" s="223"/>
      <c r="HL102" s="223"/>
      <c r="HM102" s="223"/>
      <c r="HN102" s="223"/>
      <c r="HO102" s="223"/>
      <c r="HP102" s="223"/>
      <c r="HQ102" s="223"/>
      <c r="HR102" s="223"/>
      <c r="HS102" s="223"/>
      <c r="HT102" s="223"/>
      <c r="HU102" s="223"/>
      <c r="HV102" s="223"/>
      <c r="HW102" s="223"/>
      <c r="HX102" s="223"/>
      <c r="HY102" s="223"/>
      <c r="HZ102" s="223"/>
      <c r="IA102" s="223"/>
      <c r="IB102" s="223"/>
      <c r="IC102" s="223"/>
      <c r="ID102" s="223"/>
      <c r="IE102" s="223"/>
      <c r="IF102" s="223"/>
      <c r="IG102" s="223"/>
      <c r="IH102" s="223"/>
      <c r="II102" s="223"/>
      <c r="IJ102" s="223"/>
      <c r="IK102" s="223"/>
      <c r="IL102" s="223"/>
      <c r="IM102" s="223"/>
      <c r="IN102" s="223"/>
      <c r="IO102" s="223"/>
      <c r="IP102" s="223"/>
      <c r="IQ102" s="223"/>
      <c r="IR102" s="223"/>
      <c r="IS102" s="223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38"/>
  <sheetViews>
    <sheetView showGridLines="0" topLeftCell="A13" workbookViewId="0">
      <selection activeCell="B39" sqref="B39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8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170</v>
      </c>
    </row>
    <row r="3" spans="1:21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v>2003</v>
      </c>
      <c r="H3" s="61">
        <v>6435.5050000000001</v>
      </c>
      <c r="J3">
        <v>2021</v>
      </c>
      <c r="K3" s="155" t="s">
        <v>199</v>
      </c>
      <c r="L3" t="s">
        <v>74</v>
      </c>
      <c r="M3" s="65">
        <v>6774.1627348484899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v>2004</v>
      </c>
      <c r="H4" s="61">
        <v>5968.743993506494</v>
      </c>
      <c r="J4">
        <v>2021</v>
      </c>
      <c r="K4" s="155" t="s">
        <v>198</v>
      </c>
      <c r="L4" t="s">
        <v>73</v>
      </c>
      <c r="M4" s="65">
        <v>6774.1627348484899</v>
      </c>
      <c r="O4" s="156" t="s">
        <v>67</v>
      </c>
      <c r="P4" s="156" t="s">
        <v>68</v>
      </c>
      <c r="Q4" s="156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v>2005</v>
      </c>
      <c r="H5" s="61">
        <v>6164.4231601731617</v>
      </c>
      <c r="J5">
        <v>2021</v>
      </c>
      <c r="K5" s="155" t="s">
        <v>197</v>
      </c>
      <c r="L5" t="s">
        <v>72</v>
      </c>
      <c r="M5" s="65">
        <v>6774.1627348484899</v>
      </c>
      <c r="O5" s="157" t="str">
        <f>VLOOKUP(MAX(J3:J100),$J$3:$M$100,2,0)</f>
        <v>abr</v>
      </c>
      <c r="P5" s="157" t="str">
        <f>MID(MAX(J3:J100),3,2)</f>
        <v>24</v>
      </c>
      <c r="Q5" s="157" t="str">
        <f>O5&amp;"-"&amp;P5</f>
        <v>abr-24</v>
      </c>
      <c r="S5" s="65" t="str">
        <f>VLOOKUP(MAX(J3:J100),$J$3:$M$100,3,0)</f>
        <v>Abril</v>
      </c>
      <c r="T5">
        <f>MAX(J3:J100)</f>
        <v>2024</v>
      </c>
      <c r="U5" s="195" t="str">
        <f>S5&amp;" "&amp;T5</f>
        <v>Abril 2024</v>
      </c>
    </row>
    <row r="6" spans="1:21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v>2006</v>
      </c>
      <c r="H6" s="61">
        <v>5620.3541571732358</v>
      </c>
      <c r="J6">
        <v>2021</v>
      </c>
      <c r="K6" s="155" t="s">
        <v>196</v>
      </c>
      <c r="L6" t="s">
        <v>71</v>
      </c>
      <c r="M6" s="65">
        <v>6774.1627348484899</v>
      </c>
      <c r="O6" s="157" t="str">
        <f>VLOOKUP(MAX(J3:J100)-1,$J$3:$M$100,2,0)</f>
        <v>abr</v>
      </c>
      <c r="P6" s="157" t="str">
        <f>MID(MAX(J3:J100)-1,3,2)</f>
        <v>23</v>
      </c>
      <c r="Q6" s="157" t="str">
        <f>O6&amp;"-"&amp;P6</f>
        <v>abr-23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v>2007</v>
      </c>
      <c r="H7" s="61">
        <v>5019.7474025148513</v>
      </c>
      <c r="J7">
        <v>2022</v>
      </c>
      <c r="K7" s="155" t="s">
        <v>199</v>
      </c>
      <c r="L7" t="s">
        <v>74</v>
      </c>
      <c r="M7" s="65">
        <v>6982.7523777669203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v>2008</v>
      </c>
      <c r="H8" s="61">
        <v>4347.2092327326882</v>
      </c>
      <c r="J8">
        <v>2022</v>
      </c>
      <c r="K8" s="155" t="s">
        <v>198</v>
      </c>
      <c r="L8" t="s">
        <v>73</v>
      </c>
      <c r="M8" s="65">
        <v>6982.7523777669203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v>2009</v>
      </c>
      <c r="H9" s="61">
        <v>4956.7737994112422</v>
      </c>
      <c r="J9">
        <v>2022</v>
      </c>
      <c r="K9" s="155" t="s">
        <v>197</v>
      </c>
      <c r="L9" t="s">
        <v>72</v>
      </c>
      <c r="M9" s="65">
        <v>6982.7523777669203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v>2010</v>
      </c>
      <c r="H10" s="61">
        <v>4733.6298160173164</v>
      </c>
      <c r="J10">
        <v>2022</v>
      </c>
      <c r="K10" s="155" t="s">
        <v>196</v>
      </c>
      <c r="L10" t="s">
        <v>71</v>
      </c>
      <c r="M10" s="65">
        <v>6982.7523777669203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v>2011</v>
      </c>
      <c r="H11" s="61">
        <v>4187.3393635604152</v>
      </c>
      <c r="J11">
        <v>2023</v>
      </c>
      <c r="K11" s="155" t="s">
        <v>199</v>
      </c>
      <c r="L11" t="s">
        <v>74</v>
      </c>
      <c r="M11" s="65">
        <v>7284.6593111521006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v>2012</v>
      </c>
      <c r="H12" s="61">
        <v>4418.1935489342322</v>
      </c>
      <c r="J12">
        <v>2023</v>
      </c>
      <c r="K12" s="155" t="s">
        <v>198</v>
      </c>
      <c r="L12" t="s">
        <v>73</v>
      </c>
      <c r="M12" s="65">
        <v>7284.6593111521006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v>2013</v>
      </c>
      <c r="H13" s="61">
        <v>4303.5727905966605</v>
      </c>
      <c r="J13">
        <v>2023</v>
      </c>
      <c r="K13" s="155" t="s">
        <v>197</v>
      </c>
      <c r="L13" t="s">
        <v>72</v>
      </c>
      <c r="M13" s="65">
        <v>7284.6593111521006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v>2014</v>
      </c>
      <c r="H14" s="61">
        <v>4462.2382870900065</v>
      </c>
      <c r="J14">
        <v>2023</v>
      </c>
      <c r="K14" s="155" t="s">
        <v>196</v>
      </c>
      <c r="L14" t="s">
        <v>71</v>
      </c>
      <c r="M14" s="65">
        <v>7284.6593111521006</v>
      </c>
      <c r="S14" s="65"/>
      <c r="U14" s="65"/>
    </row>
    <row r="15" spans="1:21" x14ac:dyDescent="0.25">
      <c r="D15" s="60">
        <v>2015</v>
      </c>
      <c r="E15" s="194">
        <v>188477.32697742901</v>
      </c>
      <c r="G15" s="60">
        <v>2015</v>
      </c>
      <c r="H15" s="61">
        <v>5204.92080811087</v>
      </c>
      <c r="J15">
        <v>2024</v>
      </c>
      <c r="K15" s="155" t="s">
        <v>199</v>
      </c>
      <c r="L15" t="s">
        <v>74</v>
      </c>
      <c r="M15" s="65">
        <v>7420.2</v>
      </c>
      <c r="S15" s="65"/>
      <c r="U15" s="65"/>
    </row>
    <row r="16" spans="1:21" x14ac:dyDescent="0.25">
      <c r="D16" s="60">
        <v>2016</v>
      </c>
      <c r="E16" s="194">
        <v>204647.27307504832</v>
      </c>
      <c r="G16" s="60">
        <v>2016</v>
      </c>
      <c r="H16" s="61">
        <v>5670.5408979978356</v>
      </c>
      <c r="J16">
        <v>2024</v>
      </c>
      <c r="K16" s="155" t="s">
        <v>198</v>
      </c>
      <c r="L16" t="s">
        <v>73</v>
      </c>
      <c r="M16" s="65">
        <v>7420.2</v>
      </c>
      <c r="S16" s="65"/>
      <c r="U16" s="65"/>
    </row>
    <row r="17" spans="4:21" x14ac:dyDescent="0.25">
      <c r="D17" s="60">
        <v>2017</v>
      </c>
      <c r="E17" s="194">
        <v>219122.27720283097</v>
      </c>
      <c r="G17" s="60">
        <v>2017</v>
      </c>
      <c r="H17" s="61">
        <v>5618.9334516428025</v>
      </c>
      <c r="J17">
        <v>2024</v>
      </c>
      <c r="K17" s="155" t="s">
        <v>197</v>
      </c>
      <c r="L17" t="s">
        <v>72</v>
      </c>
      <c r="M17" s="65">
        <v>7420.2</v>
      </c>
      <c r="S17" s="65"/>
      <c r="U17" s="65"/>
    </row>
    <row r="18" spans="4:21" x14ac:dyDescent="0.25">
      <c r="D18" s="60">
        <v>2018</v>
      </c>
      <c r="E18" s="194">
        <v>230576.47747041125</v>
      </c>
      <c r="G18" s="60">
        <v>2018</v>
      </c>
      <c r="H18" s="61">
        <v>5732.1045776589453</v>
      </c>
      <c r="J18">
        <v>2024</v>
      </c>
      <c r="K18" s="155" t="s">
        <v>196</v>
      </c>
      <c r="L18" t="s">
        <v>71</v>
      </c>
      <c r="M18" s="65">
        <v>7420.2</v>
      </c>
      <c r="S18" s="65"/>
      <c r="U18" s="65"/>
    </row>
    <row r="19" spans="4:21" x14ac:dyDescent="0.25">
      <c r="D19" s="60">
        <v>2019</v>
      </c>
      <c r="E19" s="194">
        <v>236681.49706074136</v>
      </c>
      <c r="G19" s="60">
        <v>2019</v>
      </c>
      <c r="H19" s="61">
        <v>6240.7220576092332</v>
      </c>
      <c r="S19" s="65"/>
      <c r="U19" s="65"/>
    </row>
    <row r="20" spans="4:21" x14ac:dyDescent="0.25">
      <c r="D20" s="60">
        <v>2020</v>
      </c>
      <c r="E20" s="194">
        <v>239914.72879376091</v>
      </c>
      <c r="G20" s="60">
        <v>2020</v>
      </c>
      <c r="H20" s="61">
        <v>6771.0974251965126</v>
      </c>
      <c r="R20" s="65"/>
      <c r="S20" s="65"/>
      <c r="U20" s="65"/>
    </row>
    <row r="21" spans="4:21" x14ac:dyDescent="0.25">
      <c r="D21" s="60">
        <v>2021</v>
      </c>
      <c r="E21" s="194">
        <v>270633.89619649464</v>
      </c>
      <c r="G21" s="60">
        <v>2021</v>
      </c>
      <c r="H21" s="61">
        <v>6774.1627348484899</v>
      </c>
      <c r="R21" s="65"/>
      <c r="S21" s="65"/>
      <c r="U21" s="65"/>
    </row>
    <row r="22" spans="4:21" x14ac:dyDescent="0.25">
      <c r="D22" s="60">
        <v>2022</v>
      </c>
      <c r="E22" s="194">
        <v>292946.78898127569</v>
      </c>
      <c r="G22" s="60">
        <v>2022</v>
      </c>
      <c r="H22" s="61">
        <v>6982.7523777669203</v>
      </c>
      <c r="R22" s="65"/>
      <c r="U22" s="65"/>
    </row>
    <row r="23" spans="4:21" x14ac:dyDescent="0.25">
      <c r="D23" s="60">
        <v>2023</v>
      </c>
      <c r="E23" s="194">
        <v>313102.70887862978</v>
      </c>
      <c r="F23" s="65"/>
      <c r="G23" s="60">
        <v>2023</v>
      </c>
      <c r="H23" s="61">
        <v>7284.6593111521006</v>
      </c>
    </row>
    <row r="24" spans="4:21" x14ac:dyDescent="0.25">
      <c r="D24" s="60">
        <v>2024</v>
      </c>
      <c r="E24" s="194">
        <v>334026.25081226527</v>
      </c>
      <c r="G24" s="60">
        <v>2024</v>
      </c>
      <c r="H24" s="61">
        <v>7420.2</v>
      </c>
    </row>
    <row r="25" spans="4:21" x14ac:dyDescent="0.25">
      <c r="H25" s="65"/>
    </row>
    <row r="26" spans="4:21" x14ac:dyDescent="0.25">
      <c r="F26" s="64"/>
      <c r="G26" s="64"/>
      <c r="H26" s="65"/>
      <c r="I26" s="64"/>
    </row>
    <row r="27" spans="4:21" x14ac:dyDescent="0.25">
      <c r="H27" s="65"/>
    </row>
    <row r="28" spans="4:21" x14ac:dyDescent="0.25">
      <c r="H28" s="65"/>
    </row>
    <row r="29" spans="4:21" x14ac:dyDescent="0.25">
      <c r="H29" s="65"/>
    </row>
    <row r="30" spans="4:21" x14ac:dyDescent="0.25">
      <c r="H30" s="65"/>
    </row>
    <row r="31" spans="4:21" x14ac:dyDescent="0.25">
      <c r="H31" s="65"/>
    </row>
    <row r="32" spans="4:21" x14ac:dyDescent="0.25">
      <c r="H32" s="65"/>
    </row>
    <row r="33" spans="8:8" x14ac:dyDescent="0.25">
      <c r="H33" s="65"/>
    </row>
    <row r="34" spans="8:8" x14ac:dyDescent="0.25">
      <c r="H34" s="65"/>
    </row>
    <row r="35" spans="8:8" x14ac:dyDescent="0.25">
      <c r="H35" s="65"/>
    </row>
    <row r="36" spans="8:8" x14ac:dyDescent="0.25">
      <c r="H36" s="65"/>
    </row>
    <row r="37" spans="8:8" x14ac:dyDescent="0.25">
      <c r="H37" s="65"/>
    </row>
    <row r="38" spans="8:8" x14ac:dyDescent="0.25">
      <c r="H38" s="6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 2 0 2 4 - 0 4 - 2 6 T 1 6 : 2 0 : 0 7 . 1 2 5 9 8 3 4 - 0 4 : 0 0 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79C05DC-125D-4105-978D-57DCAE16C8F3}">
  <ds:schemaRefs/>
</ds:datastoreItem>
</file>

<file path=customXml/itemProps10.xml><?xml version="1.0" encoding="utf-8"?>
<ds:datastoreItem xmlns:ds="http://schemas.openxmlformats.org/officeDocument/2006/customXml" ds:itemID="{39784B48-2F0D-4D5C-85AC-0F6C8D383958}">
  <ds:schemaRefs/>
</ds:datastoreItem>
</file>

<file path=customXml/itemProps11.xml><?xml version="1.0" encoding="utf-8"?>
<ds:datastoreItem xmlns:ds="http://schemas.openxmlformats.org/officeDocument/2006/customXml" ds:itemID="{E3D382D5-B01E-40AF-BCFA-6B2DCA9C802F}">
  <ds:schemaRefs/>
</ds:datastoreItem>
</file>

<file path=customXml/itemProps12.xml><?xml version="1.0" encoding="utf-8"?>
<ds:datastoreItem xmlns:ds="http://schemas.openxmlformats.org/officeDocument/2006/customXml" ds:itemID="{38512B54-15E0-42CA-92D2-6678260F9AED}">
  <ds:schemaRefs/>
</ds:datastoreItem>
</file>

<file path=customXml/itemProps13.xml><?xml version="1.0" encoding="utf-8"?>
<ds:datastoreItem xmlns:ds="http://schemas.openxmlformats.org/officeDocument/2006/customXml" ds:itemID="{C88B5BDA-65CD-4546-BFEC-E1CF42D55711}">
  <ds:schemaRefs/>
</ds:datastoreItem>
</file>

<file path=customXml/itemProps14.xml><?xml version="1.0" encoding="utf-8"?>
<ds:datastoreItem xmlns:ds="http://schemas.openxmlformats.org/officeDocument/2006/customXml" ds:itemID="{9DE93DF6-EED4-443F-BEFB-DF5CA26D3E86}">
  <ds:schemaRefs/>
</ds:datastoreItem>
</file>

<file path=customXml/itemProps15.xml><?xml version="1.0" encoding="utf-8"?>
<ds:datastoreItem xmlns:ds="http://schemas.openxmlformats.org/officeDocument/2006/customXml" ds:itemID="{3E711774-95B6-4A82-984E-8287B4BFC2D7}">
  <ds:schemaRefs/>
</ds:datastoreItem>
</file>

<file path=customXml/itemProps16.xml><?xml version="1.0" encoding="utf-8"?>
<ds:datastoreItem xmlns:ds="http://schemas.openxmlformats.org/officeDocument/2006/customXml" ds:itemID="{2C48D2A5-D46F-4402-94C2-7C771042B6BE}">
  <ds:schemaRefs/>
</ds:datastoreItem>
</file>

<file path=customXml/itemProps2.xml><?xml version="1.0" encoding="utf-8"?>
<ds:datastoreItem xmlns:ds="http://schemas.openxmlformats.org/officeDocument/2006/customXml" ds:itemID="{7CE5AB9F-EA88-4C66-B7E2-08713BEE22DD}">
  <ds:schemaRefs/>
</ds:datastoreItem>
</file>

<file path=customXml/itemProps3.xml><?xml version="1.0" encoding="utf-8"?>
<ds:datastoreItem xmlns:ds="http://schemas.openxmlformats.org/officeDocument/2006/customXml" ds:itemID="{8C31DAE3-5F21-4DCF-A926-47905889BF68}">
  <ds:schemaRefs/>
</ds:datastoreItem>
</file>

<file path=customXml/itemProps4.xml><?xml version="1.0" encoding="utf-8"?>
<ds:datastoreItem xmlns:ds="http://schemas.openxmlformats.org/officeDocument/2006/customXml" ds:itemID="{C0CFDE4F-EE17-40AB-BBE0-A28B70674B90}">
  <ds:schemaRefs/>
</ds:datastoreItem>
</file>

<file path=customXml/itemProps5.xml><?xml version="1.0" encoding="utf-8"?>
<ds:datastoreItem xmlns:ds="http://schemas.openxmlformats.org/officeDocument/2006/customXml" ds:itemID="{8D8841E1-42F6-43F1-9C7C-56E9C790C1FB}">
  <ds:schemaRefs/>
</ds:datastoreItem>
</file>

<file path=customXml/itemProps6.xml><?xml version="1.0" encoding="utf-8"?>
<ds:datastoreItem xmlns:ds="http://schemas.openxmlformats.org/officeDocument/2006/customXml" ds:itemID="{520A2E4E-0DE2-41D8-A1F3-4E044C06BDA1}">
  <ds:schemaRefs/>
</ds:datastoreItem>
</file>

<file path=customXml/itemProps7.xml><?xml version="1.0" encoding="utf-8"?>
<ds:datastoreItem xmlns:ds="http://schemas.openxmlformats.org/officeDocument/2006/customXml" ds:itemID="{2B27D2BE-DB0C-442A-9B9A-319DB9737AF5}">
  <ds:schemaRefs/>
</ds:datastoreItem>
</file>

<file path=customXml/itemProps8.xml><?xml version="1.0" encoding="utf-8"?>
<ds:datastoreItem xmlns:ds="http://schemas.openxmlformats.org/officeDocument/2006/customXml" ds:itemID="{445DC530-7859-4056-894E-08F6F82B9DD0}">
  <ds:schemaRefs/>
</ds:datastoreItem>
</file>

<file path=customXml/itemProps9.xml><?xml version="1.0" encoding="utf-8"?>
<ds:datastoreItem xmlns:ds="http://schemas.openxmlformats.org/officeDocument/2006/customXml" ds:itemID="{08E51D19-2E06-4AAD-A876-484C0F00036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2024-05-02T19:54:22Z</dcterms:modified>
</cp:coreProperties>
</file>