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92.187\fs\DPE\Cooperaciones\DCNR\Estadisticas de Cooperaciones\2023\Dic23\"/>
    </mc:Choice>
  </mc:AlternateContent>
  <bookViews>
    <workbookView xWindow="0" yWindow="0" windowWidth="28800" windowHeight="11835"/>
  </bookViews>
  <sheets>
    <sheet name="BID" sheetId="4" r:id="rId1"/>
    <sheet name="CAF" sheetId="5" r:id="rId2"/>
    <sheet name="FIDA" sheetId="6" r:id="rId3"/>
    <sheet name="FONPLATA" sheetId="7" r:id="rId4"/>
  </sheets>
  <definedNames>
    <definedName name="_xlnm._FilterDatabase" localSheetId="0" hidden="1">BID!$A$13:$AK$211</definedName>
    <definedName name="_xlnm._FilterDatabase" localSheetId="1" hidden="1">CAF!$A$15:$AL$72</definedName>
    <definedName name="_xlnm._FilterDatabase" localSheetId="3" hidden="1">FONPLATA!$A$14:$P$24</definedName>
  </definedNames>
  <calcPr calcId="152511"/>
</workbook>
</file>

<file path=xl/calcChain.xml><?xml version="1.0" encoding="utf-8"?>
<calcChain xmlns="http://schemas.openxmlformats.org/spreadsheetml/2006/main">
  <c r="AK72" i="5" l="1"/>
  <c r="AL72" i="5"/>
  <c r="AK70" i="5"/>
  <c r="AL70" i="5"/>
  <c r="AK71" i="5"/>
  <c r="AL71" i="5"/>
  <c r="AJ211" i="4" l="1"/>
  <c r="AK211" i="4"/>
  <c r="AJ210" i="4"/>
  <c r="AK210" i="4"/>
  <c r="AJ209" i="4"/>
  <c r="AK209" i="4"/>
  <c r="AJ208" i="4"/>
  <c r="AK208" i="4"/>
  <c r="AJ207" i="4"/>
  <c r="AK207" i="4"/>
  <c r="AJ206" i="4"/>
  <c r="AK206" i="4"/>
  <c r="AJ205" i="4"/>
  <c r="AK205" i="4"/>
  <c r="AJ204" i="4"/>
  <c r="AK204" i="4"/>
  <c r="AJ203" i="4"/>
  <c r="AK203" i="4"/>
  <c r="AJ199" i="4" l="1"/>
  <c r="AK199" i="4"/>
  <c r="AJ200" i="4"/>
  <c r="AK200" i="4"/>
  <c r="AJ201" i="4"/>
  <c r="AK201" i="4"/>
  <c r="AJ202" i="4"/>
  <c r="AK202" i="4"/>
  <c r="AJ197" i="4" l="1"/>
  <c r="AJ198" i="4"/>
  <c r="AK198" i="4" l="1"/>
  <c r="AK197" i="4"/>
  <c r="AK196" i="4"/>
  <c r="AJ196" i="4"/>
  <c r="AJ195" i="4" l="1"/>
  <c r="AK195" i="4"/>
  <c r="AL69" i="5" l="1"/>
  <c r="AK69" i="5"/>
  <c r="AL68" i="5"/>
  <c r="AK68" i="5"/>
  <c r="AL67" i="5"/>
  <c r="AK67" i="5"/>
  <c r="AL66" i="5"/>
  <c r="AK66" i="5"/>
  <c r="AL65" i="5"/>
  <c r="AK65" i="5"/>
  <c r="AL64" i="5"/>
  <c r="AK64" i="5"/>
  <c r="AL20" i="5"/>
  <c r="AK20" i="5"/>
  <c r="AK194" i="4" l="1"/>
  <c r="AJ194" i="4"/>
  <c r="AK193" i="4"/>
  <c r="AJ193" i="4"/>
  <c r="AK192" i="4"/>
  <c r="AJ192" i="4"/>
  <c r="AK191" i="4"/>
  <c r="AJ191" i="4"/>
  <c r="AK190" i="4"/>
  <c r="AJ190" i="4"/>
  <c r="AK189" i="4"/>
  <c r="AJ189" i="4"/>
  <c r="AJ188" i="4"/>
  <c r="AK188" i="4"/>
  <c r="AK187" i="4"/>
  <c r="AJ187" i="4"/>
  <c r="AJ184" i="4"/>
  <c r="AK184" i="4"/>
  <c r="AJ185" i="4"/>
  <c r="AK185" i="4"/>
  <c r="AJ183" i="4"/>
  <c r="AK183" i="4"/>
  <c r="AJ182" i="4"/>
  <c r="AK182" i="4"/>
  <c r="AJ181" i="4"/>
  <c r="AK181" i="4"/>
  <c r="AK53" i="5" l="1"/>
  <c r="AH16" i="4" l="1"/>
  <c r="AA15" i="6" l="1"/>
  <c r="AA14" i="6"/>
  <c r="Z15" i="6"/>
  <c r="Z14" i="6"/>
  <c r="P21" i="7"/>
  <c r="O21" i="7"/>
  <c r="AK16" i="5" l="1"/>
  <c r="AL63" i="5"/>
  <c r="AK63" i="5"/>
  <c r="AL62" i="5"/>
  <c r="AK62" i="5"/>
  <c r="AL61" i="5"/>
  <c r="AK61" i="5"/>
  <c r="AL60" i="5"/>
  <c r="AK60" i="5"/>
  <c r="AL59" i="5"/>
  <c r="AK59" i="5"/>
  <c r="AL58" i="5"/>
  <c r="AK58" i="5"/>
  <c r="AL57" i="5"/>
  <c r="AK57" i="5"/>
  <c r="AL56" i="5"/>
  <c r="AK56" i="5"/>
  <c r="AL55" i="5"/>
  <c r="AK55" i="5"/>
  <c r="AI54" i="5"/>
  <c r="AL54" i="5" s="1"/>
  <c r="AL53" i="5"/>
  <c r="AB53" i="5"/>
  <c r="AC53" i="5" s="1"/>
  <c r="AI52" i="5"/>
  <c r="AB52" i="5"/>
  <c r="AC52" i="5" s="1"/>
  <c r="AI51" i="5"/>
  <c r="AL51" i="5" s="1"/>
  <c r="AI50" i="5"/>
  <c r="AK50" i="5" s="1"/>
  <c r="AI49" i="5"/>
  <c r="AE49" i="5" s="1"/>
  <c r="AB49" i="5"/>
  <c r="AC49" i="5" s="1"/>
  <c r="AI48" i="5"/>
  <c r="AL48" i="5" s="1"/>
  <c r="AB48" i="5"/>
  <c r="AC48" i="5" s="1"/>
  <c r="AJ47" i="5"/>
  <c r="AI47" i="5"/>
  <c r="AB47" i="5"/>
  <c r="AC47" i="5" s="1"/>
  <c r="AL46" i="5"/>
  <c r="AK46" i="5"/>
  <c r="AI45" i="5"/>
  <c r="AL45" i="5" s="1"/>
  <c r="AB45" i="5"/>
  <c r="AC45" i="5" s="1"/>
  <c r="AI44" i="5"/>
  <c r="AE44" i="5" s="1"/>
  <c r="AB44" i="5"/>
  <c r="AI43" i="5"/>
  <c r="AE43" i="5" s="1"/>
  <c r="AB43" i="5"/>
  <c r="AC43" i="5" s="1"/>
  <c r="AI42" i="5"/>
  <c r="AE42" i="5" s="1"/>
  <c r="AB42" i="5"/>
  <c r="AC42" i="5" s="1"/>
  <c r="AI41" i="5"/>
  <c r="AK41" i="5" s="1"/>
  <c r="AI40" i="5"/>
  <c r="AL40" i="5" s="1"/>
  <c r="AI39" i="5"/>
  <c r="AK39" i="5" s="1"/>
  <c r="AB39" i="5"/>
  <c r="AC39" i="5" s="1"/>
  <c r="AI38" i="5"/>
  <c r="AE38" i="5" s="1"/>
  <c r="AB38" i="5"/>
  <c r="AC38" i="5" s="1"/>
  <c r="AI37" i="5"/>
  <c r="AL37" i="5" s="1"/>
  <c r="AB37" i="5"/>
  <c r="AC37" i="5" s="1"/>
  <c r="AI36" i="5"/>
  <c r="AK36" i="5" s="1"/>
  <c r="AE36" i="5"/>
  <c r="AB36" i="5"/>
  <c r="AC36" i="5" s="1"/>
  <c r="AL35" i="5"/>
  <c r="AK35" i="5"/>
  <c r="AI34" i="5"/>
  <c r="AK34" i="5" s="1"/>
  <c r="AB34" i="5"/>
  <c r="AC34" i="5" s="1"/>
  <c r="AI33" i="5"/>
  <c r="AL33" i="5" s="1"/>
  <c r="AI32" i="5"/>
  <c r="AK32" i="5" s="1"/>
  <c r="AI31" i="5"/>
  <c r="AL31" i="5" s="1"/>
  <c r="AB31" i="5"/>
  <c r="AC31" i="5" s="1"/>
  <c r="AI30" i="5"/>
  <c r="AK30" i="5" s="1"/>
  <c r="AI29" i="5"/>
  <c r="AL29" i="5" s="1"/>
  <c r="AB29" i="5"/>
  <c r="AC29" i="5" s="1"/>
  <c r="AI28" i="5"/>
  <c r="AL28" i="5" s="1"/>
  <c r="AI27" i="5"/>
  <c r="AE27" i="5" s="1"/>
  <c r="AC27" i="5"/>
  <c r="AG26" i="5"/>
  <c r="AI26" i="5" s="1"/>
  <c r="AL26" i="5" s="1"/>
  <c r="AI25" i="5"/>
  <c r="AE25" i="5" s="1"/>
  <c r="AB25" i="5"/>
  <c r="AC25" i="5" s="1"/>
  <c r="AI24" i="5"/>
  <c r="AL24" i="5" s="1"/>
  <c r="AB24" i="5"/>
  <c r="AC24" i="5" s="1"/>
  <c r="AI23" i="5"/>
  <c r="AL23" i="5" s="1"/>
  <c r="AB23" i="5"/>
  <c r="AC23" i="5" s="1"/>
  <c r="AI22" i="5"/>
  <c r="AL22" i="5" s="1"/>
  <c r="AC22" i="5"/>
  <c r="AI21" i="5"/>
  <c r="AE21" i="5" s="1"/>
  <c r="AB21" i="5"/>
  <c r="AC21" i="5" s="1"/>
  <c r="AL19" i="5"/>
  <c r="AK19" i="5"/>
  <c r="AL18" i="5"/>
  <c r="AK18" i="5"/>
  <c r="AL17" i="5"/>
  <c r="AK17" i="5"/>
  <c r="AL16" i="5"/>
  <c r="AK180" i="4"/>
  <c r="AJ180" i="4"/>
  <c r="AK179" i="4"/>
  <c r="AJ179" i="4"/>
  <c r="AK178" i="4"/>
  <c r="AJ178" i="4"/>
  <c r="AK177" i="4"/>
  <c r="AJ177" i="4"/>
  <c r="AK176" i="4"/>
  <c r="AJ176" i="4"/>
  <c r="AJ175" i="4"/>
  <c r="AK174" i="4"/>
  <c r="AJ174" i="4"/>
  <c r="AK173" i="4"/>
  <c r="AJ173" i="4"/>
  <c r="AK172" i="4"/>
  <c r="AJ172" i="4"/>
  <c r="AK171" i="4"/>
  <c r="AJ171" i="4"/>
  <c r="AK170" i="4"/>
  <c r="AJ170" i="4"/>
  <c r="AK169" i="4"/>
  <c r="AJ169" i="4"/>
  <c r="AK168" i="4"/>
  <c r="AJ168" i="4"/>
  <c r="AK167" i="4"/>
  <c r="AJ167" i="4"/>
  <c r="AK166" i="4"/>
  <c r="AJ166" i="4"/>
  <c r="AK165" i="4"/>
  <c r="AJ165" i="4"/>
  <c r="AK164" i="4"/>
  <c r="AJ164" i="4"/>
  <c r="AK163" i="4"/>
  <c r="AJ163" i="4"/>
  <c r="AK162" i="4"/>
  <c r="AJ162" i="4"/>
  <c r="AK161" i="4"/>
  <c r="AJ161" i="4"/>
  <c r="AK160" i="4"/>
  <c r="AJ160" i="4"/>
  <c r="AK159" i="4"/>
  <c r="AJ159" i="4"/>
  <c r="AH158" i="4"/>
  <c r="AJ158" i="4" s="1"/>
  <c r="AH157" i="4"/>
  <c r="AJ157" i="4" s="1"/>
  <c r="AC157" i="4"/>
  <c r="AH156" i="4"/>
  <c r="AJ156" i="4" s="1"/>
  <c r="AB156" i="4"/>
  <c r="AC156" i="4" s="1"/>
  <c r="AH155" i="4"/>
  <c r="AJ155" i="4" s="1"/>
  <c r="AB155" i="4"/>
  <c r="AC155" i="4" s="1"/>
  <c r="AH154" i="4"/>
  <c r="AD154" i="4" s="1"/>
  <c r="AB154" i="4"/>
  <c r="AC154" i="4" s="1"/>
  <c r="AH153" i="4"/>
  <c r="AK153" i="4" s="1"/>
  <c r="AH152" i="4"/>
  <c r="AJ152" i="4" s="1"/>
  <c r="AB152" i="4"/>
  <c r="AH151" i="4"/>
  <c r="AJ151" i="4" s="1"/>
  <c r="AB151" i="4"/>
  <c r="AC151" i="4" s="1"/>
  <c r="AH150" i="4"/>
  <c r="AK150" i="4" s="1"/>
  <c r="AB150" i="4"/>
  <c r="AC150" i="4" s="1"/>
  <c r="AH149" i="4"/>
  <c r="AJ149" i="4" s="1"/>
  <c r="AD149" i="4"/>
  <c r="AH148" i="4"/>
  <c r="AJ148" i="4" s="1"/>
  <c r="AH147" i="4"/>
  <c r="AJ147" i="4" s="1"/>
  <c r="AH146" i="4"/>
  <c r="AK146" i="4" s="1"/>
  <c r="AK145" i="4"/>
  <c r="AJ145" i="4"/>
  <c r="AH144" i="4"/>
  <c r="AJ144" i="4" s="1"/>
  <c r="AH143" i="4"/>
  <c r="AK143" i="4" s="1"/>
  <c r="AK142" i="4"/>
  <c r="AJ142" i="4"/>
  <c r="AH141" i="4"/>
  <c r="AJ141" i="4" s="1"/>
  <c r="AB141" i="4"/>
  <c r="AC141" i="4" s="1"/>
  <c r="AH140" i="4"/>
  <c r="AD140" i="4" s="1"/>
  <c r="AB140" i="4"/>
  <c r="AC140" i="4" s="1"/>
  <c r="AH139" i="4"/>
  <c r="AK139" i="4" s="1"/>
  <c r="AB139" i="4"/>
  <c r="AC139" i="4" s="1"/>
  <c r="AH138" i="4"/>
  <c r="AJ138" i="4" s="1"/>
  <c r="AB138" i="4"/>
  <c r="AC138" i="4" s="1"/>
  <c r="AH137" i="4"/>
  <c r="AJ137" i="4" s="1"/>
  <c r="AC137" i="4"/>
  <c r="AH136" i="4"/>
  <c r="AD136" i="4" s="1"/>
  <c r="AC136" i="4"/>
  <c r="AH135" i="4"/>
  <c r="AJ135" i="4" s="1"/>
  <c r="AH134" i="4"/>
  <c r="AD134" i="4" s="1"/>
  <c r="AC134" i="4"/>
  <c r="AH133" i="4"/>
  <c r="AK133" i="4" s="1"/>
  <c r="AH132" i="4"/>
  <c r="AK132" i="4" s="1"/>
  <c r="AB132" i="4"/>
  <c r="AC132" i="4" s="1"/>
  <c r="AH131" i="4"/>
  <c r="AD131" i="4" s="1"/>
  <c r="AB131" i="4"/>
  <c r="AC131" i="4" s="1"/>
  <c r="AH130" i="4"/>
  <c r="AK130" i="4" s="1"/>
  <c r="AB130" i="4"/>
  <c r="AC130" i="4" s="1"/>
  <c r="AH129" i="4"/>
  <c r="AD129" i="4" s="1"/>
  <c r="AB129" i="4"/>
  <c r="AC129" i="4" s="1"/>
  <c r="AH128" i="4"/>
  <c r="AK128" i="4" s="1"/>
  <c r="AB128" i="4"/>
  <c r="AC128" i="4" s="1"/>
  <c r="AH127" i="4"/>
  <c r="AD127" i="4" s="1"/>
  <c r="AB127" i="4"/>
  <c r="AC127" i="4" s="1"/>
  <c r="AH126" i="4"/>
  <c r="AK126" i="4" s="1"/>
  <c r="AB126" i="4"/>
  <c r="AC126" i="4" s="1"/>
  <c r="AH125" i="4"/>
  <c r="AD125" i="4" s="1"/>
  <c r="AB125" i="4"/>
  <c r="AC125" i="4" s="1"/>
  <c r="AH124" i="4"/>
  <c r="AK124" i="4" s="1"/>
  <c r="AB124" i="4"/>
  <c r="AC124" i="4" s="1"/>
  <c r="AH123" i="4"/>
  <c r="AD123" i="4" s="1"/>
  <c r="AB123" i="4"/>
  <c r="AC123" i="4" s="1"/>
  <c r="AH122" i="4"/>
  <c r="AK122" i="4" s="1"/>
  <c r="AC122" i="4"/>
  <c r="AH121" i="4"/>
  <c r="AJ121" i="4" s="1"/>
  <c r="AH120" i="4"/>
  <c r="AK120" i="4" s="1"/>
  <c r="AB120" i="4"/>
  <c r="AC120" i="4" s="1"/>
  <c r="AH119" i="4"/>
  <c r="AJ119" i="4" s="1"/>
  <c r="AH118" i="4"/>
  <c r="AD118" i="4" s="1"/>
  <c r="AB118" i="4"/>
  <c r="AH117" i="4"/>
  <c r="AK117" i="4" s="1"/>
  <c r="AB117" i="4"/>
  <c r="AC117" i="4" s="1"/>
  <c r="AH116" i="4"/>
  <c r="AJ116" i="4" s="1"/>
  <c r="AB116" i="4"/>
  <c r="AC116" i="4" s="1"/>
  <c r="AH115" i="4"/>
  <c r="AK115" i="4" s="1"/>
  <c r="AB115" i="4"/>
  <c r="AC115" i="4" s="1"/>
  <c r="AI114" i="4"/>
  <c r="AH114" i="4"/>
  <c r="AD114" i="4" s="1"/>
  <c r="AB114" i="4"/>
  <c r="AC114" i="4" s="1"/>
  <c r="AF113" i="4"/>
  <c r="AH113" i="4" s="1"/>
  <c r="AK113" i="4" s="1"/>
  <c r="AC113" i="4"/>
  <c r="AH112" i="4"/>
  <c r="AJ112" i="4" s="1"/>
  <c r="AH111" i="4"/>
  <c r="AD111" i="4" s="1"/>
  <c r="AC111" i="4"/>
  <c r="AH110" i="4"/>
  <c r="AK110" i="4" s="1"/>
  <c r="AH109" i="4"/>
  <c r="AK109" i="4" s="1"/>
  <c r="AH108" i="4"/>
  <c r="AK108" i="4" s="1"/>
  <c r="AB108" i="4"/>
  <c r="AC108" i="4" s="1"/>
  <c r="AH107" i="4"/>
  <c r="AJ107" i="4" s="1"/>
  <c r="AB107" i="4"/>
  <c r="AC107" i="4" s="1"/>
  <c r="AH106" i="4"/>
  <c r="AK106" i="4" s="1"/>
  <c r="AB106" i="4"/>
  <c r="AC106" i="4" s="1"/>
  <c r="AH105" i="4"/>
  <c r="AD105" i="4" s="1"/>
  <c r="AB105" i="4"/>
  <c r="AC105" i="4" s="1"/>
  <c r="AF104" i="4"/>
  <c r="AH104" i="4" s="1"/>
  <c r="AH103" i="4"/>
  <c r="AJ103" i="4" s="1"/>
  <c r="AB103" i="4"/>
  <c r="AC103" i="4" s="1"/>
  <c r="AH102" i="4"/>
  <c r="AD102" i="4" s="1"/>
  <c r="AB102" i="4"/>
  <c r="AC102" i="4" s="1"/>
  <c r="AH101" i="4"/>
  <c r="AK101" i="4" s="1"/>
  <c r="AB101" i="4"/>
  <c r="AC101" i="4" s="1"/>
  <c r="AH100" i="4"/>
  <c r="AJ100" i="4" s="1"/>
  <c r="AB100" i="4"/>
  <c r="AC100" i="4" s="1"/>
  <c r="AH99" i="4"/>
  <c r="AJ99" i="4" s="1"/>
  <c r="AB99" i="4"/>
  <c r="AC99" i="4" s="1"/>
  <c r="AH98" i="4"/>
  <c r="AD98" i="4" s="1"/>
  <c r="AH97" i="4"/>
  <c r="AJ97" i="4" s="1"/>
  <c r="AB97" i="4"/>
  <c r="AC97" i="4" s="1"/>
  <c r="AH96" i="4"/>
  <c r="AJ96" i="4" s="1"/>
  <c r="AB96" i="4"/>
  <c r="AC96" i="4" s="1"/>
  <c r="AH95" i="4"/>
  <c r="AD95" i="4" s="1"/>
  <c r="AB95" i="4"/>
  <c r="AC95" i="4" s="1"/>
  <c r="AH94" i="4"/>
  <c r="AK94" i="4" s="1"/>
  <c r="AB94" i="4"/>
  <c r="AC94" i="4" s="1"/>
  <c r="AH93" i="4"/>
  <c r="AJ93" i="4" s="1"/>
  <c r="AB93" i="4"/>
  <c r="AC93" i="4" s="1"/>
  <c r="AK92" i="4"/>
  <c r="AJ92" i="4"/>
  <c r="AD92" i="4"/>
  <c r="AB92" i="4"/>
  <c r="AC92" i="4" s="1"/>
  <c r="AH91" i="4"/>
  <c r="AK91" i="4" s="1"/>
  <c r="AD91" i="4"/>
  <c r="AH90" i="4"/>
  <c r="AK90" i="4" s="1"/>
  <c r="AB90" i="4"/>
  <c r="AC90" i="4" s="1"/>
  <c r="AH89" i="4"/>
  <c r="AK89" i="4" s="1"/>
  <c r="AD89" i="4"/>
  <c r="AH88" i="4"/>
  <c r="AK88" i="4" s="1"/>
  <c r="AD88" i="4"/>
  <c r="AH87" i="4"/>
  <c r="AK87" i="4" s="1"/>
  <c r="AD87" i="4"/>
  <c r="AH86" i="4"/>
  <c r="AK86" i="4" s="1"/>
  <c r="AH85" i="4"/>
  <c r="AD85" i="4" s="1"/>
  <c r="AB85" i="4"/>
  <c r="AC85" i="4" s="1"/>
  <c r="AH84" i="4"/>
  <c r="AK84" i="4" s="1"/>
  <c r="AB84" i="4"/>
  <c r="AC84" i="4" s="1"/>
  <c r="AH83" i="4"/>
  <c r="AJ83" i="4" s="1"/>
  <c r="AB83" i="4"/>
  <c r="AC83" i="4" s="1"/>
  <c r="AH82" i="4"/>
  <c r="AJ82" i="4" s="1"/>
  <c r="AB82" i="4"/>
  <c r="AC82" i="4" s="1"/>
  <c r="AF81" i="4"/>
  <c r="AH81" i="4" s="1"/>
  <c r="AD81" i="4" s="1"/>
  <c r="AB81" i="4"/>
  <c r="AC81" i="4" s="1"/>
  <c r="AH80" i="4"/>
  <c r="AK80" i="4" s="1"/>
  <c r="AD80" i="4"/>
  <c r="AB80" i="4"/>
  <c r="AC80" i="4" s="1"/>
  <c r="AH79" i="4"/>
  <c r="AK79" i="4" s="1"/>
  <c r="AB79" i="4"/>
  <c r="AC79" i="4" s="1"/>
  <c r="AH78" i="4"/>
  <c r="AK78" i="4" s="1"/>
  <c r="AB78" i="4"/>
  <c r="AC78" i="4" s="1"/>
  <c r="AH77" i="4"/>
  <c r="AK77" i="4" s="1"/>
  <c r="AB77" i="4"/>
  <c r="AC77" i="4" s="1"/>
  <c r="AH76" i="4"/>
  <c r="AK76" i="4" s="1"/>
  <c r="AB76" i="4"/>
  <c r="AC76" i="4" s="1"/>
  <c r="AH75" i="4"/>
  <c r="AK75" i="4" s="1"/>
  <c r="AB75" i="4"/>
  <c r="AC75" i="4" s="1"/>
  <c r="AH74" i="4"/>
  <c r="AK74" i="4" s="1"/>
  <c r="AB74" i="4"/>
  <c r="AC74" i="4" s="1"/>
  <c r="AH73" i="4"/>
  <c r="AK73" i="4" s="1"/>
  <c r="AB73" i="4"/>
  <c r="AC73" i="4" s="1"/>
  <c r="AH72" i="4"/>
  <c r="AK72" i="4" s="1"/>
  <c r="AB72" i="4"/>
  <c r="AC72" i="4" s="1"/>
  <c r="AH71" i="4"/>
  <c r="AK71" i="4" s="1"/>
  <c r="AB71" i="4"/>
  <c r="AC71" i="4" s="1"/>
  <c r="AH70" i="4"/>
  <c r="AK70" i="4" s="1"/>
  <c r="AB70" i="4"/>
  <c r="AC70" i="4" s="1"/>
  <c r="AH69" i="4"/>
  <c r="AK69" i="4" s="1"/>
  <c r="AB69" i="4"/>
  <c r="AC69" i="4" s="1"/>
  <c r="AH68" i="4"/>
  <c r="AK68" i="4" s="1"/>
  <c r="AB68" i="4"/>
  <c r="AC68" i="4" s="1"/>
  <c r="AH67" i="4"/>
  <c r="AK67" i="4" s="1"/>
  <c r="AB67" i="4"/>
  <c r="AC67" i="4" s="1"/>
  <c r="AH66" i="4"/>
  <c r="AK66" i="4" s="1"/>
  <c r="AB66" i="4"/>
  <c r="AC66" i="4" s="1"/>
  <c r="AH65" i="4"/>
  <c r="AK65" i="4" s="1"/>
  <c r="AB65" i="4"/>
  <c r="AC65" i="4" s="1"/>
  <c r="AH64" i="4"/>
  <c r="AK64" i="4" s="1"/>
  <c r="AB64" i="4"/>
  <c r="AC64" i="4" s="1"/>
  <c r="AH63" i="4"/>
  <c r="AK63" i="4" s="1"/>
  <c r="AB63" i="4"/>
  <c r="AC63" i="4" s="1"/>
  <c r="AH62" i="4"/>
  <c r="AK62" i="4" s="1"/>
  <c r="AB62" i="4"/>
  <c r="AC62" i="4" s="1"/>
  <c r="AI61" i="4"/>
  <c r="AG61" i="4"/>
  <c r="AF61" i="4"/>
  <c r="AB61" i="4"/>
  <c r="AC61" i="4" s="1"/>
  <c r="AH60" i="4"/>
  <c r="AJ60" i="4" s="1"/>
  <c r="AB60" i="4"/>
  <c r="AC60" i="4" s="1"/>
  <c r="AH59" i="4"/>
  <c r="AD59" i="4" s="1"/>
  <c r="AB59" i="4"/>
  <c r="AC59" i="4" s="1"/>
  <c r="AH58" i="4"/>
  <c r="AK58" i="4" s="1"/>
  <c r="AB58" i="4"/>
  <c r="AC58" i="4" s="1"/>
  <c r="AI57" i="4"/>
  <c r="AF57" i="4"/>
  <c r="AH57" i="4" s="1"/>
  <c r="AH56" i="4"/>
  <c r="AJ56" i="4" s="1"/>
  <c r="AB56" i="4"/>
  <c r="AC56" i="4" s="1"/>
  <c r="AH55" i="4"/>
  <c r="AK55" i="4" s="1"/>
  <c r="AD55" i="4"/>
  <c r="AI54" i="4"/>
  <c r="AF54" i="4"/>
  <c r="AH54" i="4" s="1"/>
  <c r="AH53" i="4"/>
  <c r="AJ53" i="4" s="1"/>
  <c r="AB53" i="4"/>
  <c r="AC53" i="4" s="1"/>
  <c r="AH52" i="4"/>
  <c r="AK52" i="4" s="1"/>
  <c r="AB52" i="4"/>
  <c r="AC52" i="4" s="1"/>
  <c r="AH51" i="4"/>
  <c r="AK51" i="4" s="1"/>
  <c r="AD51" i="4"/>
  <c r="AH50" i="4"/>
  <c r="AK50" i="4" s="1"/>
  <c r="AD50" i="4"/>
  <c r="AH49" i="4"/>
  <c r="AK49" i="4" s="1"/>
  <c r="AB49" i="4"/>
  <c r="AC49" i="4" s="1"/>
  <c r="AH48" i="4"/>
  <c r="AK48" i="4" s="1"/>
  <c r="AH47" i="4"/>
  <c r="AK47" i="4" s="1"/>
  <c r="AD47" i="4"/>
  <c r="AB47" i="4"/>
  <c r="AC47" i="4" s="1"/>
  <c r="AH46" i="4"/>
  <c r="AJ46" i="4" s="1"/>
  <c r="AB46" i="4"/>
  <c r="AC46" i="4" s="1"/>
  <c r="AH45" i="4"/>
  <c r="AJ45" i="4" s="1"/>
  <c r="AB45" i="4"/>
  <c r="AC45" i="4" s="1"/>
  <c r="AH44" i="4"/>
  <c r="AK44" i="4" s="1"/>
  <c r="AH43" i="4"/>
  <c r="AK43" i="4" s="1"/>
  <c r="AB43" i="4"/>
  <c r="AC43" i="4" s="1"/>
  <c r="AH42" i="4"/>
  <c r="AK42" i="4" s="1"/>
  <c r="AC42" i="4"/>
  <c r="AH41" i="4"/>
  <c r="AJ41" i="4" s="1"/>
  <c r="AH40" i="4"/>
  <c r="AK40" i="4" s="1"/>
  <c r="AH39" i="4"/>
  <c r="AJ39" i="4" s="1"/>
  <c r="AH38" i="4"/>
  <c r="AK38" i="4" s="1"/>
  <c r="AH37" i="4"/>
  <c r="AK37" i="4" s="1"/>
  <c r="AH36" i="4"/>
  <c r="AK36" i="4" s="1"/>
  <c r="AH35" i="4"/>
  <c r="AK35" i="4" s="1"/>
  <c r="AH34" i="4"/>
  <c r="AK34" i="4" s="1"/>
  <c r="AH33" i="4"/>
  <c r="AJ33" i="4" s="1"/>
  <c r="AH32" i="4"/>
  <c r="AK32" i="4" s="1"/>
  <c r="AH31" i="4"/>
  <c r="AJ31" i="4" s="1"/>
  <c r="AH30" i="4"/>
  <c r="AK30" i="4" s="1"/>
  <c r="AH29" i="4"/>
  <c r="AK29" i="4" s="1"/>
  <c r="AH28" i="4"/>
  <c r="AJ28" i="4" s="1"/>
  <c r="AH27" i="4"/>
  <c r="AK27" i="4" s="1"/>
  <c r="AH26" i="4"/>
  <c r="AK26" i="4" s="1"/>
  <c r="AH25" i="4"/>
  <c r="AJ25" i="4" s="1"/>
  <c r="AH24" i="4"/>
  <c r="AK24" i="4" s="1"/>
  <c r="AH23" i="4"/>
  <c r="AJ23" i="4" s="1"/>
  <c r="AH22" i="4"/>
  <c r="AK22" i="4" s="1"/>
  <c r="AH21" i="4"/>
  <c r="AK21" i="4" s="1"/>
  <c r="AF20" i="4"/>
  <c r="AH20" i="4" s="1"/>
  <c r="AH19" i="4"/>
  <c r="AK19" i="4" s="1"/>
  <c r="AH18" i="4"/>
  <c r="AJ18" i="4" s="1"/>
  <c r="AK17" i="4"/>
  <c r="AJ17" i="4"/>
  <c r="AK16" i="4"/>
  <c r="AH15" i="4"/>
  <c r="AJ15" i="4" s="1"/>
  <c r="AB15" i="4"/>
  <c r="AC15" i="4" s="1"/>
  <c r="AH14" i="4"/>
  <c r="AK14" i="4" s="1"/>
  <c r="AK54" i="4" l="1"/>
  <c r="AH61" i="4"/>
  <c r="AD61" i="4" s="1"/>
  <c r="AK52" i="5"/>
  <c r="AK57" i="4"/>
  <c r="AK149" i="4"/>
  <c r="AD93" i="4"/>
  <c r="AJ26" i="4"/>
  <c r="AK41" i="4"/>
  <c r="AK45" i="4"/>
  <c r="AJ71" i="4"/>
  <c r="AK93" i="4"/>
  <c r="AD97" i="4"/>
  <c r="AJ79" i="4"/>
  <c r="AK148" i="4"/>
  <c r="AK60" i="4"/>
  <c r="AK119" i="4"/>
  <c r="AJ123" i="4"/>
  <c r="AJ67" i="4"/>
  <c r="AK116" i="4"/>
  <c r="AD128" i="4"/>
  <c r="AJ22" i="4"/>
  <c r="AK28" i="4"/>
  <c r="AJ73" i="4"/>
  <c r="AK83" i="4"/>
  <c r="AJ105" i="4"/>
  <c r="AD116" i="4"/>
  <c r="AD119" i="4"/>
  <c r="AJ125" i="4"/>
  <c r="AJ136" i="4"/>
  <c r="AK151" i="4"/>
  <c r="AJ63" i="4"/>
  <c r="AK105" i="4"/>
  <c r="AK125" i="4"/>
  <c r="AK136" i="4"/>
  <c r="AK144" i="4"/>
  <c r="AD110" i="4"/>
  <c r="AJ19" i="4"/>
  <c r="AK39" i="4"/>
  <c r="AJ51" i="4"/>
  <c r="AJ106" i="4"/>
  <c r="AD117" i="4"/>
  <c r="AD150" i="4"/>
  <c r="AK15" i="4"/>
  <c r="AK121" i="4"/>
  <c r="AK127" i="4"/>
  <c r="AJ24" i="4"/>
  <c r="AJ77" i="4"/>
  <c r="AK96" i="4"/>
  <c r="AJ109" i="4"/>
  <c r="AD113" i="4"/>
  <c r="AD115" i="4"/>
  <c r="AK123" i="4"/>
  <c r="AD126" i="4"/>
  <c r="AK46" i="4"/>
  <c r="AK53" i="4"/>
  <c r="AJ65" i="4"/>
  <c r="AJ131" i="4"/>
  <c r="AD157" i="4"/>
  <c r="AJ75" i="4"/>
  <c r="AJ129" i="4"/>
  <c r="AK131" i="4"/>
  <c r="AK33" i="4"/>
  <c r="AJ69" i="4"/>
  <c r="AJ127" i="4"/>
  <c r="AK129" i="4"/>
  <c r="AD151" i="4"/>
  <c r="AK157" i="4"/>
  <c r="AD112" i="4"/>
  <c r="AD132" i="4"/>
  <c r="AK82" i="4"/>
  <c r="AD109" i="4"/>
  <c r="AD130" i="4"/>
  <c r="AK158" i="4"/>
  <c r="AE22" i="5"/>
  <c r="AK25" i="5"/>
  <c r="AL34" i="5"/>
  <c r="AE37" i="5"/>
  <c r="AK22" i="5"/>
  <c r="AK49" i="5"/>
  <c r="AL47" i="5"/>
  <c r="AL32" i="5"/>
  <c r="AK37" i="5"/>
  <c r="AL41" i="5"/>
  <c r="AL25" i="5"/>
  <c r="AE29" i="5"/>
  <c r="AK33" i="5"/>
  <c r="AL50" i="5"/>
  <c r="AL39" i="5"/>
  <c r="AK42" i="5"/>
  <c r="AK44" i="5"/>
  <c r="AK47" i="5"/>
  <c r="AL49" i="5"/>
  <c r="AK54" i="5"/>
  <c r="AL42" i="5"/>
  <c r="AL44" i="5"/>
  <c r="AE24" i="5"/>
  <c r="AL30" i="5"/>
  <c r="AE48" i="5"/>
  <c r="AL36" i="5"/>
  <c r="AK43" i="5"/>
  <c r="AL21" i="5"/>
  <c r="AE23" i="5"/>
  <c r="AK24" i="5"/>
  <c r="AL27" i="5"/>
  <c r="AK29" i="5"/>
  <c r="AK31" i="5"/>
  <c r="AL38" i="5"/>
  <c r="AK40" i="5"/>
  <c r="AL43" i="5"/>
  <c r="AE45" i="5"/>
  <c r="AK48" i="5"/>
  <c r="AK51" i="5"/>
  <c r="AL52" i="5"/>
  <c r="AK23" i="5"/>
  <c r="AK26" i="5"/>
  <c r="AK28" i="5"/>
  <c r="AK45" i="5"/>
  <c r="AK27" i="5"/>
  <c r="AE39" i="5"/>
  <c r="AK38" i="5"/>
  <c r="AK21" i="5"/>
  <c r="AK23" i="4"/>
  <c r="AJ36" i="4"/>
  <c r="AJ40" i="4"/>
  <c r="AJ43" i="4"/>
  <c r="AJ48" i="4"/>
  <c r="AJ50" i="4"/>
  <c r="AK97" i="4"/>
  <c r="AK100" i="4"/>
  <c r="AK107" i="4"/>
  <c r="AJ128" i="4"/>
  <c r="AJ132" i="4"/>
  <c r="AK155" i="4"/>
  <c r="AJ52" i="4"/>
  <c r="AJ66" i="4"/>
  <c r="AJ78" i="4"/>
  <c r="AK18" i="4"/>
  <c r="AJ32" i="4"/>
  <c r="AK56" i="4"/>
  <c r="AD63" i="4"/>
  <c r="AD65" i="4"/>
  <c r="AD67" i="4"/>
  <c r="AD69" i="4"/>
  <c r="AD71" i="4"/>
  <c r="AD73" i="4"/>
  <c r="AD75" i="4"/>
  <c r="AD77" i="4"/>
  <c r="AD79" i="4"/>
  <c r="AJ89" i="4"/>
  <c r="AK103" i="4"/>
  <c r="AD106" i="4"/>
  <c r="AJ115" i="4"/>
  <c r="AD133" i="4"/>
  <c r="AK152" i="4"/>
  <c r="AJ64" i="4"/>
  <c r="AD108" i="4"/>
  <c r="AD138" i="4"/>
  <c r="AD49" i="4"/>
  <c r="AD156" i="4"/>
  <c r="AD158" i="4"/>
  <c r="AJ70" i="4"/>
  <c r="AJ76" i="4"/>
  <c r="AJ91" i="4"/>
  <c r="AJ16" i="4"/>
  <c r="AK25" i="4"/>
  <c r="AJ87" i="4"/>
  <c r="AJ90" i="4"/>
  <c r="AK99" i="4"/>
  <c r="AK138" i="4"/>
  <c r="AJ14" i="4"/>
  <c r="AJ68" i="4"/>
  <c r="AJ74" i="4"/>
  <c r="AJ38" i="4"/>
  <c r="AJ30" i="4"/>
  <c r="AJ34" i="4"/>
  <c r="AJ49" i="4"/>
  <c r="AD52" i="4"/>
  <c r="AD62" i="4"/>
  <c r="AD64" i="4"/>
  <c r="AD66" i="4"/>
  <c r="AD68" i="4"/>
  <c r="AD70" i="4"/>
  <c r="AD72" i="4"/>
  <c r="AD74" i="4"/>
  <c r="AD76" i="4"/>
  <c r="AD78" i="4"/>
  <c r="AD107" i="4"/>
  <c r="AK112" i="4"/>
  <c r="AD122" i="4"/>
  <c r="AD124" i="4"/>
  <c r="AD135" i="4"/>
  <c r="AK141" i="4"/>
  <c r="AK156" i="4"/>
  <c r="AK31" i="4"/>
  <c r="AJ62" i="4"/>
  <c r="AJ72" i="4"/>
  <c r="AJ80" i="4"/>
  <c r="AJ124" i="4"/>
  <c r="AK135" i="4"/>
  <c r="AK137" i="4"/>
  <c r="AK147" i="4"/>
  <c r="AK20" i="4"/>
  <c r="AJ20" i="4"/>
  <c r="AJ57" i="4"/>
  <c r="AJ54" i="4"/>
  <c r="AK104" i="4"/>
  <c r="AJ104" i="4"/>
  <c r="AD104" i="4"/>
  <c r="AJ21" i="4"/>
  <c r="AJ29" i="4"/>
  <c r="AJ37" i="4"/>
  <c r="AJ42" i="4"/>
  <c r="AJ44" i="4"/>
  <c r="AD54" i="4"/>
  <c r="AJ55" i="4"/>
  <c r="AD57" i="4"/>
  <c r="AD58" i="4"/>
  <c r="AJ59" i="4"/>
  <c r="AJ81" i="4"/>
  <c r="AD84" i="4"/>
  <c r="AJ85" i="4"/>
  <c r="AD94" i="4"/>
  <c r="AJ95" i="4"/>
  <c r="AJ98" i="4"/>
  <c r="AD101" i="4"/>
  <c r="AJ102" i="4"/>
  <c r="AJ111" i="4"/>
  <c r="AJ118" i="4"/>
  <c r="AD120" i="4"/>
  <c r="AJ134" i="4"/>
  <c r="AD139" i="4"/>
  <c r="AJ140" i="4"/>
  <c r="AD153" i="4"/>
  <c r="AJ154" i="4"/>
  <c r="AK59" i="4"/>
  <c r="AK81" i="4"/>
  <c r="AK85" i="4"/>
  <c r="AK95" i="4"/>
  <c r="AK98" i="4"/>
  <c r="AK102" i="4"/>
  <c r="AK111" i="4"/>
  <c r="AJ114" i="4"/>
  <c r="AK118" i="4"/>
  <c r="AK134" i="4"/>
  <c r="AK140" i="4"/>
  <c r="AK154" i="4"/>
  <c r="AJ27" i="4"/>
  <c r="AJ35" i="4"/>
  <c r="AD46" i="4"/>
  <c r="AJ47" i="4"/>
  <c r="AJ58" i="4"/>
  <c r="AD83" i="4"/>
  <c r="AJ84" i="4"/>
  <c r="AJ94" i="4"/>
  <c r="AD100" i="4"/>
  <c r="AJ101" i="4"/>
  <c r="AJ113" i="4"/>
  <c r="AK114" i="4"/>
  <c r="AJ120" i="4"/>
  <c r="AJ139" i="4"/>
  <c r="AJ153" i="4"/>
  <c r="AJ86" i="4"/>
  <c r="AJ88" i="4"/>
  <c r="AD90" i="4"/>
  <c r="AJ108" i="4"/>
  <c r="AJ110" i="4"/>
  <c r="AJ117" i="4"/>
  <c r="AJ122" i="4"/>
  <c r="AJ126" i="4"/>
  <c r="AJ130" i="4"/>
  <c r="AJ133" i="4"/>
  <c r="AJ143" i="4"/>
  <c r="AJ146" i="4"/>
  <c r="AJ150" i="4"/>
  <c r="AD45" i="4"/>
  <c r="AD56" i="4"/>
  <c r="AD60" i="4"/>
  <c r="AD82" i="4"/>
  <c r="AD96" i="4"/>
  <c r="AD99" i="4"/>
  <c r="AD103" i="4"/>
  <c r="AD121" i="4"/>
  <c r="AD137" i="4"/>
  <c r="AD141" i="4"/>
  <c r="AD152" i="4"/>
  <c r="AD155" i="4"/>
  <c r="AK61" i="4" l="1"/>
  <c r="AJ61" i="4"/>
</calcChain>
</file>

<file path=xl/sharedStrings.xml><?xml version="1.0" encoding="utf-8"?>
<sst xmlns="http://schemas.openxmlformats.org/spreadsheetml/2006/main" count="2289" uniqueCount="884">
  <si>
    <t>EJECUTOR</t>
  </si>
  <si>
    <t>NOMBRE DEL PROYECTO</t>
  </si>
  <si>
    <t>Referencia Donante</t>
  </si>
  <si>
    <t>ETAPA</t>
  </si>
  <si>
    <t>Fecha Suscripción</t>
  </si>
  <si>
    <t>Costo Total Proyecto</t>
  </si>
  <si>
    <t>Fecha de inicio de proyecto</t>
  </si>
  <si>
    <t xml:space="preserve">Sector </t>
  </si>
  <si>
    <t>Subsector</t>
  </si>
  <si>
    <t>Fecha</t>
  </si>
  <si>
    <t>BID</t>
  </si>
  <si>
    <t>CEN</t>
  </si>
  <si>
    <t>MI</t>
  </si>
  <si>
    <t>Asistencia de Emergencia a Víctimas del Incenido de Asunción</t>
  </si>
  <si>
    <t>ATN/SF-8793-PR</t>
  </si>
  <si>
    <t>MRE</t>
  </si>
  <si>
    <t>Apoyo a la Lucha contra el Tráfico de Personas</t>
  </si>
  <si>
    <t>ATN/SF-9027-PR</t>
  </si>
  <si>
    <t>6337            8063</t>
  </si>
  <si>
    <t>08-set-2005              21-ago-06</t>
  </si>
  <si>
    <t>570                676</t>
  </si>
  <si>
    <t>23-oct-06      17-may-07</t>
  </si>
  <si>
    <t>Cohesión social</t>
  </si>
  <si>
    <t>Género</t>
  </si>
  <si>
    <t>MOPC</t>
  </si>
  <si>
    <t>Apoyo a la Planificación Estratégica del Sector de Drenaje Pluvial en Paraguay</t>
  </si>
  <si>
    <t>ATN/JF-12342-PR</t>
  </si>
  <si>
    <t>Ejecución</t>
  </si>
  <si>
    <t>Agua y Saneamiento</t>
  </si>
  <si>
    <t>MH</t>
  </si>
  <si>
    <t>Apoyo para Capacitación y Descentralización Fiscal</t>
  </si>
  <si>
    <t>ATN/SF-9156-PR</t>
  </si>
  <si>
    <t>Programa de Especialización de Funcionarios Públicos</t>
  </si>
  <si>
    <t xml:space="preserve">ATN/SF-11096-PR </t>
  </si>
  <si>
    <t>Apoyo Preparación Programa Gestión y Desarrollo Municipal</t>
  </si>
  <si>
    <t>ATN/SF-10954-PR</t>
  </si>
  <si>
    <t>DNCP</t>
  </si>
  <si>
    <t>Apoyo a la Consolidación del Sistema Nacional de Contrataciones Públicas</t>
  </si>
  <si>
    <t>ATN/SF-10832-PR</t>
  </si>
  <si>
    <t>CPMAP</t>
  </si>
  <si>
    <t>Desarrollo de la Estrategia de Gobierno Electrónico en Paraguay - Portal de Información Pública</t>
  </si>
  <si>
    <t>ATN/SF-9844-PR</t>
  </si>
  <si>
    <t>CN</t>
  </si>
  <si>
    <t>Mejora del Sistema de Gestión del Congreso Nacional</t>
  </si>
  <si>
    <t>ATN/SF-9838-PR</t>
  </si>
  <si>
    <t>CGR</t>
  </si>
  <si>
    <t xml:space="preserve">Fortalecimiento de la Contraloría General de la República II </t>
  </si>
  <si>
    <t>ATN/SF-10751-PR</t>
  </si>
  <si>
    <t>ANDE</t>
  </si>
  <si>
    <t>Apoyo a la Modernización del Sector Eléctrico del Paraguay</t>
  </si>
  <si>
    <t xml:space="preserve">ATN/OC-10340-PR </t>
  </si>
  <si>
    <t>Energía</t>
  </si>
  <si>
    <t>MAG</t>
  </si>
  <si>
    <t>Movilizando el Sistema Bancario financiamiento de negocios forestales</t>
  </si>
  <si>
    <t>ATN/FG-11090-PR</t>
  </si>
  <si>
    <t>***</t>
  </si>
  <si>
    <t>Desarrollo económico</t>
  </si>
  <si>
    <t>Agricultura y Desarrollo Rural</t>
  </si>
  <si>
    <t>Programa de Apoyo a la Gestión del Ministerio de Hacienda en Materia de Politica Social y de Empleo</t>
  </si>
  <si>
    <t xml:space="preserve">Apoyo al Programa Nacional de Caminos Rurales Segunda Etapa - Fase II </t>
  </si>
  <si>
    <t>ATN/JF-12063-PR</t>
  </si>
  <si>
    <t>Apoyo a la preparación del Programa Estratégico de Modernización  del Sector Transporte de Paraguay</t>
  </si>
  <si>
    <t>ATN/OC-11921-PR</t>
  </si>
  <si>
    <t>Transporte</t>
  </si>
  <si>
    <t>CAH</t>
  </si>
  <si>
    <t>Segundo Programa de Apoyo a la Modernización del Crédito Agrícola de Habilitación (CAH)</t>
  </si>
  <si>
    <t>ATN/SF-11983-PR</t>
  </si>
  <si>
    <t xml:space="preserve">Innovación institucional en Seguridad Pública y Ciudadana para promover la Cohesión Social y Competitividad </t>
  </si>
  <si>
    <t>ATN/JF-11908-PR</t>
  </si>
  <si>
    <t>Programa de apoyo a la modernización del Crédito Agrícola de Habilitación</t>
  </si>
  <si>
    <t>SENATUR</t>
  </si>
  <si>
    <t>Apoyo para la preparación del Programa Nacional de Turismo</t>
  </si>
  <si>
    <t>ATN/SF-11736-PR</t>
  </si>
  <si>
    <t>Otros</t>
  </si>
  <si>
    <t>Apoyo al Fortalecimiento de la Unidad de los Servicios de Agua Potable y Alcantarillado Sanitario (USAPAS)</t>
  </si>
  <si>
    <t>ATN/WP-12156-PR</t>
  </si>
  <si>
    <t>Apoyo al Programa Nacional de Caminos Rurales - Fase II</t>
  </si>
  <si>
    <t>ATN/KP-10961-PR</t>
  </si>
  <si>
    <t>Reordenamiento Organizacional de las áreas Económica y Social del Sector Público</t>
  </si>
  <si>
    <t>ATN/SF-12616-PR</t>
  </si>
  <si>
    <t>Descentralización y Fortalecimiento de Gobiernos Subnacionales</t>
  </si>
  <si>
    <t>ATN/SF-12572-PR</t>
  </si>
  <si>
    <t xml:space="preserve">Apoyo a la implementación de Gestión por Resultados </t>
  </si>
  <si>
    <t>ATN/OC-10278-PR</t>
  </si>
  <si>
    <t>Elaboración del Plan de Ordenamiento territorial del área metropolitana de Asunción (PR-T1107/PR-T1109)</t>
  </si>
  <si>
    <t>ATN/OC-12550-PR
ATN/SF-12551-PR</t>
  </si>
  <si>
    <t>SEAM</t>
  </si>
  <si>
    <t>ATN/OC-12214-PR</t>
  </si>
  <si>
    <t>Apoyo a la preparación del Programa de Agua potable y saneamiento para el Chaco y ciudades intermedias (PR-L1060) y el Plan de Saneamiento para las principales ciudades de la cuenca del Lago Ypacaraí</t>
  </si>
  <si>
    <t>ATN/OC-12709-PR</t>
  </si>
  <si>
    <t>Plan de Acción para Países C y D</t>
  </si>
  <si>
    <t>ATN/SF-5536-PR</t>
  </si>
  <si>
    <t>Programa para el Impulso de Asociaciones Público-Privadas en Paraguay</t>
  </si>
  <si>
    <t>ATN/ME-12239-PR</t>
  </si>
  <si>
    <t>Programa de Acceso Vial del lado Paraguayo al 2°do Puente Pte. Franco-Puerto Meira (FOZ DE YGUAZÚ)</t>
  </si>
  <si>
    <t xml:space="preserve"> ATN/OC-11759-PR</t>
  </si>
  <si>
    <t>GS</t>
  </si>
  <si>
    <t>Fortalecimiento Institucional de los Programas de Protección Social</t>
  </si>
  <si>
    <t xml:space="preserve">  ATN/FI-12549-PR</t>
  </si>
  <si>
    <t>Intercambio de Experiencias Administración Tributaria</t>
  </si>
  <si>
    <t>ATN/SF-12510-PR</t>
  </si>
  <si>
    <t>Apoyo a la implementación del Programa Nacional de Logística de Paraguay</t>
  </si>
  <si>
    <t>ATN/JF-12338-PR</t>
  </si>
  <si>
    <t>ATN/OC-12757-PR</t>
  </si>
  <si>
    <t>Apoyo a la preparación del Programa Multifase de Transmisión Eléctrica de la ANDE Fase II (PR-L1058) Línea de transmisión Yacyreta-Asunción</t>
  </si>
  <si>
    <t>ATN/OC-13094-PR</t>
  </si>
  <si>
    <t>Apoyo a la preparación del Programa de Catrastro Registral II -PROCAR II (PR-L10661)</t>
  </si>
  <si>
    <t>ATN/KP-12736-PR</t>
  </si>
  <si>
    <t>MJT</t>
  </si>
  <si>
    <t>Apoyo a la preparación del Programa de Apoyo a la Inserción Laboral</t>
  </si>
  <si>
    <t>ATN/OC-12938-PR</t>
  </si>
  <si>
    <t>SENASA</t>
  </si>
  <si>
    <t>Programa Agua Potable y Saneamiento para pequeñas Comunidades Rurales e Indígenas</t>
  </si>
  <si>
    <t>GRT/WS-12513-PR</t>
  </si>
  <si>
    <t>MOPC/ESSAP</t>
  </si>
  <si>
    <t>Apoyo a la preparación del Programa de Saneamiento Integral de la Bahía y Área Metropolitana de Asunción</t>
  </si>
  <si>
    <t xml:space="preserve">ATN/OC-13895-PR </t>
  </si>
  <si>
    <t>FG</t>
  </si>
  <si>
    <t>Apoyo al Fondo Ganadero</t>
  </si>
  <si>
    <t>ATN/OC-12913-PR</t>
  </si>
  <si>
    <t>MSPBS</t>
  </si>
  <si>
    <t>Niñez</t>
  </si>
  <si>
    <t>DGEEC</t>
  </si>
  <si>
    <t>Apoyo al Programa de Desarrollo del Sistema Estadístico Nacional, a través del Censo de Población y Vivienda</t>
  </si>
  <si>
    <t>ATN/OC-12996-PR</t>
  </si>
  <si>
    <t>MH/DGEEC</t>
  </si>
  <si>
    <t>Fortalecimiento al sistema de información de seguridad social del Paraguay</t>
  </si>
  <si>
    <t>ATN/JF-13036-PR</t>
  </si>
  <si>
    <t>Insumos técnicos para la implementación de la encuesta longitudinal</t>
  </si>
  <si>
    <t>ATN/OC-13050-PR</t>
  </si>
  <si>
    <t>Apoyo a la programación estratégica del sector educativo</t>
  </si>
  <si>
    <t>ATN/OC-13894-PR</t>
  </si>
  <si>
    <t>Educación</t>
  </si>
  <si>
    <t>ATN/OC-13604-PR</t>
  </si>
  <si>
    <t>GRT/WS-12928-PR</t>
  </si>
  <si>
    <t>MIC</t>
  </si>
  <si>
    <t>Apoyo a la conceptualización y desarrollo de una parque industrial y planta de aluminio en Paraguay</t>
  </si>
  <si>
    <t>ATN/OC-13095-PR</t>
  </si>
  <si>
    <t>STP</t>
  </si>
  <si>
    <t>Programa de Fortalecimiento de las Capacidades de Gestión de Proyectos</t>
  </si>
  <si>
    <t>ATN/OC-13924-PR</t>
  </si>
  <si>
    <t>Diagnóstico y desarrollo de planes de banda ancha y seguridad cibernética</t>
  </si>
  <si>
    <t>ATN/OC-14108-PR</t>
  </si>
  <si>
    <t>Ciencia y Tecnología</t>
  </si>
  <si>
    <t>OEI</t>
  </si>
  <si>
    <t>MEC</t>
  </si>
  <si>
    <t>Mejora de los aprendizajes en Matemáticas</t>
  </si>
  <si>
    <t xml:space="preserve"> ATN/JO-13252-PR</t>
  </si>
  <si>
    <t>SNNA</t>
  </si>
  <si>
    <t>CAF</t>
  </si>
  <si>
    <t>MM</t>
  </si>
  <si>
    <t>Segunda fase del Programa de Apoyo a la Lucha contra el tráfico de personas</t>
  </si>
  <si>
    <t>Acciones Prioritarias para el Desarrollo de la Educación Rural</t>
  </si>
  <si>
    <t>SNC</t>
  </si>
  <si>
    <t>SENAVITAT</t>
  </si>
  <si>
    <t>CONACYT</t>
  </si>
  <si>
    <t>Programa de Rehabilitación y Mantenimiento de la Ruta Nacional N°9 "Dr. Carlos Antonio López" (2° Etapa)</t>
  </si>
  <si>
    <t>Fondo garantía para las PYMES</t>
  </si>
  <si>
    <t>Apoyo al MSPyBS en su Estrategia de Redes de Salud</t>
  </si>
  <si>
    <t>ATN/OC-13303-PR</t>
  </si>
  <si>
    <t>Salud</t>
  </si>
  <si>
    <t>Programa de Rehabilitación y Mantenimiento de la Ruta Nacional N°9 "Dr. Carlos Antonio López" (1° Etapa)</t>
  </si>
  <si>
    <t xml:space="preserve"> Fortalecimiento de la Gestión de la Deuda</t>
  </si>
  <si>
    <t>ATN/OC-13608-PR</t>
  </si>
  <si>
    <t>Fortalecimiento de las Políticas Públicas de la Niñez y la Adolescencia</t>
  </si>
  <si>
    <t>ATN/OC-11744-PR</t>
  </si>
  <si>
    <t>Pequeños Matemáticos</t>
  </si>
  <si>
    <t>ATN/JF-11945-PR</t>
  </si>
  <si>
    <t>CRP</t>
  </si>
  <si>
    <t>Asistencia de Emergencia por sequia en Paraguay</t>
  </si>
  <si>
    <t>ATN/OC-13178-PR</t>
  </si>
  <si>
    <t>Asistencia de emergencia por Inundación en el Chaco</t>
  </si>
  <si>
    <t>ATN/OC-13226-PR</t>
  </si>
  <si>
    <t>Apoyo a la Conceptualizacion y Desarrollo Planta Industrial de Aluminio y Parque Industrial</t>
  </si>
  <si>
    <t>ATN/OC-13577-PR</t>
  </si>
  <si>
    <t>BCP</t>
  </si>
  <si>
    <t>Fortalecimiento de la Transparencia y Formalización del Sistema Financiero</t>
  </si>
  <si>
    <t>ATN/MT -7926-PR</t>
  </si>
  <si>
    <t>Soporte al diseño y puesta en marcha del programa PR-L1070</t>
  </si>
  <si>
    <t>ATN/KF -13762-PR</t>
  </si>
  <si>
    <t>ATN/OC -13158-Pr</t>
  </si>
  <si>
    <t>ATN/OC -13690-PR</t>
  </si>
  <si>
    <t>Intercambio de Experiencias para el sistema de inversiones públicas</t>
  </si>
  <si>
    <t>ATN/OC -13389-PR</t>
  </si>
  <si>
    <t>Vicepresidencia</t>
  </si>
  <si>
    <t>Apoyo a la competitividad macroeconómica y a la Gestión de la Vicepresidencia</t>
  </si>
  <si>
    <t>ATN/OC-14200-PR</t>
  </si>
  <si>
    <t>ATN/OC-13082-PR</t>
  </si>
  <si>
    <t xml:space="preserve"> </t>
  </si>
  <si>
    <t>COOPERANTE</t>
  </si>
  <si>
    <t>Agua y Saneamiento básico</t>
  </si>
  <si>
    <t>%</t>
  </si>
  <si>
    <t>BENEFICIARIO</t>
  </si>
  <si>
    <t>Valoración Económica de los Servicios Ecosistémicos en la Bahia de Asunción y el Lago de Ypacarai</t>
  </si>
  <si>
    <t>ATN/OC-14199-PR</t>
  </si>
  <si>
    <t>Fortalecimiento del Centro de Gobierno</t>
  </si>
  <si>
    <t>ATN/FI-14342-PR</t>
  </si>
  <si>
    <t>ATN/OC-14355-PR</t>
  </si>
  <si>
    <t>Apoyo para Integración de redes de servicios con énfasis en el cuidado obstétrico-neonatal</t>
  </si>
  <si>
    <t>ATN/OC-14374-PR</t>
  </si>
  <si>
    <t>Apoyo a Damnificados por Inundaciones</t>
  </si>
  <si>
    <t>SNJ</t>
  </si>
  <si>
    <t>Desarrollo de Políticas sociales integradas para la juventud</t>
  </si>
  <si>
    <t>ATN/JF-14476-PR</t>
  </si>
  <si>
    <t>Gestión Integral de Residuos Sólidos Municipales en Asunción y AMA</t>
  </si>
  <si>
    <t>Fortalecimiento de la Unidad de Proyecto de Participación Público-Privado</t>
  </si>
  <si>
    <t>MH/ MOPC/ STP</t>
  </si>
  <si>
    <t>CT/INTRA Intercambio de Experiencias del Sistema Nacional de Inversión Pública (SINP) y Gestión de las Asociaciones Público-Privadas (APPs)</t>
  </si>
  <si>
    <t>ATN/OC-14643-PR</t>
  </si>
  <si>
    <t>MH/ STP</t>
  </si>
  <si>
    <t>CT/INTRA Intercambio de Experiencias para la Implementación de un Sistema Nacional de Inversiones Públicas</t>
  </si>
  <si>
    <t>ATN/OC-14425-PR</t>
  </si>
  <si>
    <t xml:space="preserve">Apoyo al Sistema Nacional de Inversión Pública </t>
  </si>
  <si>
    <t>ATN/OC-14257-PR</t>
  </si>
  <si>
    <t>Municipalidad Asunción</t>
  </si>
  <si>
    <t>Apoyo a la Gestión por Resultados de la Municipalidad de Asunción</t>
  </si>
  <si>
    <t>ATN/OC-14255-PR</t>
  </si>
  <si>
    <t>Plan de Reforma al Sistema de Pensiones</t>
  </si>
  <si>
    <t>ATN/OC-14162-PR</t>
  </si>
  <si>
    <t>Estudios, Plan de Acción y Pre-Inversión en Asunción</t>
  </si>
  <si>
    <t>ATN/OC-13795-PR</t>
  </si>
  <si>
    <t>ATN/OC-14763-PR</t>
  </si>
  <si>
    <t>Programa de Fortalecimiento al Sistema de Pensiones en Paraguay</t>
  </si>
  <si>
    <t>ATN/OC-14762-PR</t>
  </si>
  <si>
    <t>Apoyo para la Elaboración de Estudios de los Proyectos PR-L1084 y PR-L1044</t>
  </si>
  <si>
    <t>Implulso para la creación y puesta en funcionamiento de una Unidad Ejecutora de todos los Programas del MEC, y el desarrollo de Programa de Mejoramiento de Condiciones y oportunidades para el aprendizaje</t>
  </si>
  <si>
    <t>Apoyo al Programa de Becas</t>
  </si>
  <si>
    <t>ATN/OC-14973-PR</t>
  </si>
  <si>
    <t>Programa para la mejora en la ejecución de proyectos</t>
  </si>
  <si>
    <t>Plan de Saneamiento Integral de la Cuenca del Lago Ypacaraí</t>
  </si>
  <si>
    <t>ATN/LA-14812-PR</t>
  </si>
  <si>
    <t>ATN/OC-14883-PR</t>
  </si>
  <si>
    <t>ATN/OC-14287-PR</t>
  </si>
  <si>
    <t>Proyecto de Apoyo  al Diagnóstico de Aulas Escolares del MEC</t>
  </si>
  <si>
    <t>Programa de Especialización de Funcionarios Públicos II</t>
  </si>
  <si>
    <t>ATN/OC-15125-PR</t>
  </si>
  <si>
    <t>Fortalecimiento del Sistema Nacional de Innovación del Paraguay</t>
  </si>
  <si>
    <t>ESSAP</t>
  </si>
  <si>
    <t>ATN/II-15371-PR</t>
  </si>
  <si>
    <t>MJ</t>
  </si>
  <si>
    <t>Mejoramiento de la eficiencia de la gestión y acceso al Registro Civil</t>
  </si>
  <si>
    <t>ATN/CR-15431-PR</t>
  </si>
  <si>
    <t>Fortalecimiento de la Gestión y Evaluación del Proyectos en la SENAVITAT</t>
  </si>
  <si>
    <t>ATN/OC-15484-PR</t>
  </si>
  <si>
    <t>Apoyo a la Política Fiscal y Macroeconómica de la SSEE</t>
  </si>
  <si>
    <t>Fortalecimiento de buenas prácticas de Gobiernos Corporativo en Empresas Públicas en el Paraguay</t>
  </si>
  <si>
    <t>Soluciones para el abastecimiento de agua potable y saneamiento de la Región Occidental o Chaco y Ciudades Intermedias de la Región Oriental del Paraguay</t>
  </si>
  <si>
    <t>Apoyo a la creación de un Programa Ciudad Mujer en Paraguay</t>
  </si>
  <si>
    <t>ATN/JF-15379-PR</t>
  </si>
  <si>
    <t>Diseños para la Red Vial Integradora del Paraguay y elaboración de estudios complementarios</t>
  </si>
  <si>
    <t>ATN/OC-14773-PR</t>
  </si>
  <si>
    <t>Fortalecimiento del Sistema de Inversión Pública</t>
  </si>
  <si>
    <t>Programa de Apoyo al Plan Maestro del Centro Histórico de Asunción</t>
  </si>
  <si>
    <t>Proyecto de Evaluación de efectividad de las medidas de redución de las perdidas de Agua</t>
  </si>
  <si>
    <t>Apoyar la revisión y redimensionamiento de la PTAR de Bella Vista</t>
  </si>
  <si>
    <t>ATN/LA-15521-PR</t>
  </si>
  <si>
    <t>Transformación Integral del Barrio de La Chacarita Alta en el Área Metropolitana</t>
  </si>
  <si>
    <t>HABITAT PARA LA HUMANIDAD PARAGUAY</t>
  </si>
  <si>
    <t>ATN/ME-15442-PR</t>
  </si>
  <si>
    <t>Proyecto de Modernización del Servicio Nacional de CATASTRO</t>
  </si>
  <si>
    <t>Modernización del Estado</t>
  </si>
  <si>
    <t>Inversiones Sociales</t>
  </si>
  <si>
    <t>Educación Primaria</t>
  </si>
  <si>
    <t>Registros Civiles</t>
  </si>
  <si>
    <t>Reforma y apoyo al sector público</t>
  </si>
  <si>
    <t>Gestión por Resultados de Desarrollo</t>
  </si>
  <si>
    <t>Abastecimiento de agua en zonas urbanas</t>
  </si>
  <si>
    <t>Jóvenes en riesgo</t>
  </si>
  <si>
    <t>Empresas privadas y desarrollo de PYME</t>
  </si>
  <si>
    <t>Innovación empresarial</t>
  </si>
  <si>
    <t>Ordenación integral de los recursos hídricos</t>
  </si>
  <si>
    <t>Desarrollo de la fuerza laboral</t>
  </si>
  <si>
    <t>Política Fiscal para la sostenibilidad y el crecimiento</t>
  </si>
  <si>
    <t>Servicios de salud</t>
  </si>
  <si>
    <t>Mercados Financieros</t>
  </si>
  <si>
    <t>Desarrollo de mercados de capital</t>
  </si>
  <si>
    <t>Ciudades sostenibles</t>
  </si>
  <si>
    <t>Pensiones y seguridad social</t>
  </si>
  <si>
    <t>Gobiernos Sub-nacionales y locales</t>
  </si>
  <si>
    <t>Gestión de gasto público</t>
  </si>
  <si>
    <t>Caminos rurales</t>
  </si>
  <si>
    <t>Educación de adultos y formación continua</t>
  </si>
  <si>
    <t>Descentralización y relaciones intergubernamentales</t>
  </si>
  <si>
    <t>Igualdad de género y empoderamiento de la mujer</t>
  </si>
  <si>
    <t>Agua y Saneamiento urbano</t>
  </si>
  <si>
    <t>Desarrollo y viviendas urbanos</t>
  </si>
  <si>
    <t>Mejora de vecindarios</t>
  </si>
  <si>
    <t>Carreteras principales</t>
  </si>
  <si>
    <t>Biodiversidad</t>
  </si>
  <si>
    <t>Inversiones sociales</t>
  </si>
  <si>
    <t>Asistencia Humanitaria por las inundaciones</t>
  </si>
  <si>
    <t>ATN/OC-15530-PR</t>
  </si>
  <si>
    <t>SEN</t>
  </si>
  <si>
    <t>Programa de Revitalización en la Zona Fronteriza entre Paraguay y Brasil</t>
  </si>
  <si>
    <t>ATN/FG-15511-PR</t>
  </si>
  <si>
    <t>Integración Regional</t>
  </si>
  <si>
    <t>Cooperación Regional y Transfronteriza</t>
  </si>
  <si>
    <t>Servicios de Salud</t>
  </si>
  <si>
    <t>Modernización y administración de justicia</t>
  </si>
  <si>
    <t>Reforma apoyo al sector público</t>
  </si>
  <si>
    <t>Gobierno en línea</t>
  </si>
  <si>
    <t>Agricultura y desarrollo rural</t>
  </si>
  <si>
    <t>Agroindustria</t>
  </si>
  <si>
    <t>Recursos humanos y desarrollo de la fuerza laboral</t>
  </si>
  <si>
    <t>Alivio de la pobreza</t>
  </si>
  <si>
    <t>Caminos Rurales</t>
  </si>
  <si>
    <t>Desarrollo del Mercado bancario</t>
  </si>
  <si>
    <t>ATN/SF-11710-PR</t>
  </si>
  <si>
    <t>Desarrollo de Mercado bancario</t>
  </si>
  <si>
    <t>Turismo sostenible</t>
  </si>
  <si>
    <t>Desarrollo de destinos turisticos y gestión de productos</t>
  </si>
  <si>
    <t>Administración y ordenación del suelo</t>
  </si>
  <si>
    <t>Investigación e innovación agropecuaria</t>
  </si>
  <si>
    <t>Evaluación educacional</t>
  </si>
  <si>
    <t>Industria</t>
  </si>
  <si>
    <t>Medio Ambiente y Desastres naturales</t>
  </si>
  <si>
    <t>Caso de emergencia</t>
  </si>
  <si>
    <t>Infraestructura de telecomunicaciones</t>
  </si>
  <si>
    <t>Diseño de un Centro de Rehabilitación para niño/as y adolescentes</t>
  </si>
  <si>
    <t>Generar conocimiento y apoyar el diseño de políticas, tanto en el Ministerio de Hacienda como en otras instituciones públicas, contribuyendo al desarrollo de criterios de evaluación y diseño de políticas sociales para posibilitar el direccionamiento del gasto público hacia acciones eficaces y equitativas en materia de política social y de empleo.</t>
  </si>
  <si>
    <t>Fortalecimiento institucional del Gobierno de Paraguay para realizar las actividades previas que permitirán la implementación de la Encuesta Longitudinal de Protección Social (ELPS) en Paraguay.</t>
  </si>
  <si>
    <t>Implementar en forma progresiva de un modelo de gestión para resultados basado en el presupuesto del sector público, con el fin de mejorar la efectividad de la asignación, el desempeño de la ejecución y la rendición de cuentas.</t>
  </si>
  <si>
    <t>Evaluar alternativas de reforma al sistema de pensiones, como una herramienta para lograr un adecuado nivel de cobertura y al mismo tiempo garantizar la sostenibilidad financiera.</t>
  </si>
  <si>
    <t>Contribuir al fortalecimiento de las instituciones del sistema de pensiones para una mejora de las funciones de formulación de políticas, supervisión, coordinación y evaluación.</t>
  </si>
  <si>
    <t>Complementar los esfuerzos que viene realizando el Gobierno de Paraguay en el proceso de modernización y fortalecimiento de la capacidad técnica de los recursos humanos de las instituciones cuyos roles son considerados estratégicos para la definición de políticas públicas, en particular las económicas, como son el Ministerio de Hacienda y otros Organismos y Entidades del Estado.</t>
  </si>
  <si>
    <t>Desarrollar de la capacidad institucional para la gestión del programa Becas para formación de capital humano avanzado en centros de excelencia.</t>
  </si>
  <si>
    <t>Elaborar un marco de políticas que permita al país implementar de manera ordenada y efectiva el proceso de descentralización.</t>
  </si>
  <si>
    <t>Desarrollar: i) lineamientos generales y establecimiento del código de gobierno corporativo para (todas) las empresas públicas del país, ii)  diagnóstico individual para las 9 empresas, y iii) fortalecimiento de Consejo Nacional de Empresas Públicas (CNEP) y establecer un plan de acción bianual para el monitoreo de las empresas.</t>
  </si>
  <si>
    <t>Apoyar en el proceso de fortalecimiento de capacidades de los estamentos técnicos de la Subsecretaría de Estado de Economía que tienen a su cargo la elaboración de las políticas económicas, financieras, fiscales y de endeudamiento público.</t>
  </si>
  <si>
    <t>Consolidar un Plan Plurianual de Inversión Pública del Estado y proyectos formulados y evaluados adecuadamente listos para incorporarse en el presupuesto anual del Estado, de acuerdo a los lineamientos establecidos y a los topes del gasto de inversión determinados por el órgano rector correspondiente.</t>
  </si>
  <si>
    <t>Apoyar al Ministerio de Hacienda (MH) a fortalecer su capacidad de análisis, ejecución y monitoreo del gasto público y de su gestión administrativa en función a los objetivos establecidos en los Programas de Modernización de la Gestión Pública, así como al Gabinete Social para la elaborar el Plan Operativo Anual Común (POAC) de las Metas Prioritarias de la Propuesta de Política Pública para el Desarrollo Social (PPDS), (2010-2020).</t>
  </si>
  <si>
    <t>Analizar la implementación métodos alternativos de ejecución de Proyectos, a través de firmas gerenciadoras o el establecimiento de fondos fiduciarios.</t>
  </si>
  <si>
    <t>Fortalecer el proceso de la inversión pública de manera a lograr una efectiva articulación de los proyectos a los objetivos nacionales.</t>
  </si>
  <si>
    <t>Modernizar el Servicio Nacional de Catastro, transformándolo en una herramienta útil para la sociedad, regida por procesos bien definidos,  transparentes y simplificados.</t>
  </si>
  <si>
    <t>ATN/OC-11770-PR</t>
  </si>
  <si>
    <t>DEPENDENCIA</t>
  </si>
  <si>
    <t>DEE</t>
  </si>
  <si>
    <t>DGP</t>
  </si>
  <si>
    <t>DPE</t>
  </si>
  <si>
    <t>CAJA FISCAL</t>
  </si>
  <si>
    <t>DSIP</t>
  </si>
  <si>
    <t>BECAS</t>
  </si>
  <si>
    <t>UMD</t>
  </si>
  <si>
    <t>GABINETE MH</t>
  </si>
  <si>
    <t>DGEP</t>
  </si>
  <si>
    <t>SSEE</t>
  </si>
  <si>
    <t>CATASTRO</t>
  </si>
  <si>
    <t>DAPSAN</t>
  </si>
  <si>
    <t>PRESIDENCIA</t>
  </si>
  <si>
    <t>APP</t>
  </si>
  <si>
    <t>Contribuir a mejorar las condiciones de vida y atender las múltiples necesidades de las mujeres en Paraguay, a través del diseño de un modelo de provisión de servicios estratégicos integrados bajo un modelo de ventanilla única.</t>
  </si>
  <si>
    <t>Brindar apoyo al MOPC de la República del Paraguay en la financiación de los estudios complementarios y detallados necesarios para la preparación de la Operación de Préstamo San
Juan Nepomuceno – empalme Ruta 6.</t>
  </si>
  <si>
    <t>Brindar apoyo al Gobierno para combatir las intensas lluvias registradas desde el segundo trimestre de 2015 en Paraguay, han sido de magnitud e intensidad atípicas, lo que provocó severas inundaciones. Esto continúa afectando gran cantidad de familias quienes requieren de apoyo estatal en materia humanitaria.</t>
  </si>
  <si>
    <t>Desarrollar y validar un currículo de matemática para el nivel de educación primaria en un contexto de docentes con brechas importantes en contenidos y pedagogía; y de continuar el estudio del currículo al nivel de la educación preescolar.</t>
  </si>
  <si>
    <t>Apoyar la creación de un nuevo modelo de gestión registral nacional y el fortalecimiento institucional del REC, partiendo de la ejecución de un programa piloto, en el cual se definirá un estándar nacional en calidad (procesos) y condiciones (tecnológicas y edilicias) para mejorar la prestación de servicios de registro en oficinas distritales.</t>
  </si>
  <si>
    <t>Profundizar el fortalecimiento de las funciones técnicas del Centro de Gobierno de la República del Paraguay.</t>
  </si>
  <si>
    <t>Fortalecer la gestión, monitoreo y evaluación de programas de la SENAVITAT, a través de actividades que contribuyan a hacer eficiente y transparente la asignación de subsidios habitacionales, mejorar los servicios a la ciudadanía, y fortalecer las capacidades de gestión y análisis de los funcionarios de la entidad.</t>
  </si>
  <si>
    <t>Contribuir a mejorar la eficiencia y calidad del realizar los estudio técnicas necesarios para el desarrollar e implementación de un servicio de agua potable proveído por la ESSAP en el AMA, para lo cual se propone Programa de Gestión para la Reducción del Agua No Contabilizada en la ESSAP.</t>
  </si>
  <si>
    <t>Apoyar al Gobierno en la definición de instrumentos técnicos y operativos para la coordinación y desarrollo de una política pùblica de juventud.</t>
  </si>
  <si>
    <t>Contar con un diagnóstico actualizado sobre los principales obstáculos para el desarrollo de actividades de investigación e innovación y para la formación de recursos humanos avanzados en Paraguay.</t>
  </si>
  <si>
    <t xml:space="preserve">Contribuir a la mejora sostenible de las condiciones de vida de las poblaciones de la cuenca del Lago Ypacaraí mediante la recuperación y preservación de su medio ambiental y sanitario. </t>
  </si>
  <si>
    <t xml:space="preserve">Promover la expansión y mejora en servicios e infraestructura pública mediante la aplicación de esquemas de Asociación Público-Privadas (APP) en Paraguay. </t>
  </si>
  <si>
    <t>Mejorar el desempeño de control gubernamental de Paraguay.</t>
  </si>
  <si>
    <t>Instalar un Centro de investigación y formación de la Contraloría General de la República</t>
  </si>
  <si>
    <t>Apoyar a la ciudad en la realización de diagnósticos y formulación de un Plan de Acción que contribuya a mejorar la sostenibilidad en las dimensiones ambiental, urbana y fiscal y de gobernabilidad.</t>
  </si>
  <si>
    <t>Realizar un diagnóstico preciso de las trabas al crecimiento sectorial, un listado de líneas de acción para destrabar dichos obstáculos, sectores de mayores posibilidades de aumentar la oferta exportable, así como elementos para una nueva estrategia de política industrial, que permitan alcanzar un crecimiento sostenible. Adicionalmente, se fortalecera la Gestión de la Vicepresidencia de la Republica.</t>
  </si>
  <si>
    <t>Contribuir al desarrollo económico y la integración económica a través frontera entre Alto Paraná (Paraguay) - Paraná (Brasil).</t>
  </si>
  <si>
    <t>Mejorar los sistemas de gestión pública y fiscal de la Municipalidad de Asunción con el propósito de implementar una gestión por resultados.</t>
  </si>
  <si>
    <t>Contribuir a incrementar el acceso a servicios de agua potable y saneamiento principalmente en las comunidades rurales e indígenas menores de 2.000 habitantes del país con el fin de que las familias que no cuenten con dichos servicios puedan tenerlos a corto plazo, mejorando así su calidad de vida.</t>
  </si>
  <si>
    <t>Contribuir al mejoramiento de las condiciones sanitarias se las poblaciones indígenas y pobres del Chaco Central y de ciudades intermedias de la Región Oriental del Paraguay.</t>
  </si>
  <si>
    <t>Difundir, sistematizar y capacitar sobre el acogimiento familiar como política de protección de base familiar y comunitaria, para ampliar su cobertura a más niños y niñas separados de su núcleo familiar.</t>
  </si>
  <si>
    <t>Apoyar la contratación de una consultoría para la elaboración de manuales y guías para la evaluación y estructuración de proyectos de infraestructura al nivel de factibilidad, así como la confección de pliegos de bases estándar de licitación y contratos proforma, a ser utilizados en el marco de los proyectos PPP.</t>
  </si>
  <si>
    <t>Apoyar la definición de las prioridades de desarrollo, la coordinación institucional y la oportuna formulación, implementación y seguimiento de proyectos priorizados por el Gobierno para el país.</t>
  </si>
  <si>
    <t>Apoyar al MEC en el relevamiento de las necesidades de los establecimientos elegidos como potenciales beneficiarios del "Programa de innovación en infraestructura escolar Ñane Mbo'ehao - Nueva Escuela", acompañado de una propuesta de intervención a nivel perfil que permita presupuestar las obras de optimización, ampliación y/o mejora de los locales escolares.</t>
  </si>
  <si>
    <t>Mejorar la eficiencia y eficacia productiva, así como el fortalecimiento de la confianza hacia la institución.</t>
  </si>
  <si>
    <t>Diseñar una Política Nacional de Ciencia, Tecnología e Innovación para el Paraguay, la cual defina una estrategia integral de desarrollo de iniciativas orientas a superar las barreras y restricciones que inciden en las distintas etapas del proceso de innovación y limitan el otencial innovador de las empresas e instituciones paraguayas.</t>
  </si>
  <si>
    <t>Apoyo a las familias afectadas por las inundaciones del primer trimestre del año.</t>
  </si>
  <si>
    <t>Fecha de aprobación por el donante</t>
  </si>
  <si>
    <t>Fecha de firma con el organismo ejecutor</t>
  </si>
  <si>
    <t>Decreto de Aprobación</t>
  </si>
  <si>
    <t>OBJETIVO</t>
  </si>
  <si>
    <t>Terminada</t>
  </si>
  <si>
    <t>Total prórrogado (en meses)</t>
  </si>
  <si>
    <t>Prórroga 1 (en meses)</t>
  </si>
  <si>
    <t>Prórroga 2 (en meses)</t>
  </si>
  <si>
    <t>Prórroga 3 (en meses)</t>
  </si>
  <si>
    <t>Prórroga 4 (en meses)</t>
  </si>
  <si>
    <t>Fecha de ultimo desembolso prorrogada</t>
  </si>
  <si>
    <t>Monto CNR (en USD)</t>
  </si>
  <si>
    <t>Plazo de ejecución (en meses)</t>
  </si>
  <si>
    <t>Plazo de desembolso (en meses)</t>
  </si>
  <si>
    <t>Contrapartida</t>
  </si>
  <si>
    <t>Aprobado Congreso Nacional Ley Nº</t>
  </si>
  <si>
    <t>Mensaje al Congreso Nº</t>
  </si>
  <si>
    <t>El Banco se encuentra en proceso de ejecución del "Programa de Reconversión del Centro, Modernización del Transporte Público Metropolitano y Centro de Oficinas de Gobierno" (PR-L1044) y en proceso de aprobación del Programa de Caminos Vecinales (PR-L1084), para los cuales se necesita el apoyo financiero para complementar estudios técnicos y socio ambientales existentes para estos programas.</t>
  </si>
  <si>
    <t>Total vida del proyecto (en meses)</t>
  </si>
  <si>
    <t>Estudio de Recursos Hidrícos y Vulnerabilidad Climática del Acuífero Patiño</t>
  </si>
  <si>
    <t>ATN/LA-15668-PR</t>
  </si>
  <si>
    <t>Realizar una evaluación de la vulnerabilidad climática y susceptibilidad a la contaminación del Acuífero Patiño ante distintos escenarios de cambio climático.</t>
  </si>
  <si>
    <t>Apoyar al MSPBS en la planificación, organización y gestión de las redes de servicios de salud, partiendo de la implementación de la estrategia de Cuidados Obstétricos Neonatales Esenciales(CONE), incluyendo los cuidados de emergencia en la región sanitaria del Alto Paraná.</t>
  </si>
  <si>
    <t>CG</t>
  </si>
  <si>
    <t>Fortalecimiento del Centro de Gobierno II</t>
  </si>
  <si>
    <t>ATN/OC-15234-PR</t>
  </si>
  <si>
    <t>Fortalecer las capacidades de la Secretaría General de la Presidencia para el desempeño de las funciones relacionadas con el monitoreo y mejora del desempeño del sector público en la gestión de las prioridades gubernamentales, en particular para el acompañamiento de las obras de infraestructura, que revisten una mayor complejidad y multisectorialidad, y, por lo tanto, requieren un mayor apoyo desde el Centro de Gobierno.</t>
  </si>
  <si>
    <t>Cancelada</t>
  </si>
  <si>
    <t>Apoyo a la preparación de un Plan de Desarrollo para el Turismo Fluvial Sostenible en la Región Fronteriza</t>
  </si>
  <si>
    <t>ATN/OC-15776-PR</t>
  </si>
  <si>
    <t>Integración de la biodiversidad y de los servicios ecosistémicos (capital natural) en la planificación y la gestión del turismo fluvial en las cuencas del Lago Yguazú y el Río Monday hasta su desembocadura en el Río Paraná.</t>
  </si>
  <si>
    <t>Acciones Prioritarias para actualizar el Sistema Nacional de Alerta Temprana (SAT)</t>
  </si>
  <si>
    <t>Proporcionar asistencia técnica al Gobierno del Paraguay en el diseño e implementación de acciones prioritarias para el mejoramiento de su Sistema Nacional de Alerta Temprana (SAT)</t>
  </si>
  <si>
    <t>ATN/JF-15630-PR</t>
  </si>
  <si>
    <t>Gestión Integrada de riesgos de desastres</t>
  </si>
  <si>
    <t>Reglamentación de la Ley de Fondo de Garantía MIPYMES y la capacitación de la unidad de Administración de Fondo</t>
  </si>
  <si>
    <t>Apoyar al Ministerio de Hacienda, la AFD y al Banco Central del Paraguay en la Reglamentación de la Ley Nº 5628 expedida el 26 de julio de 2016 que creó el Fondo de Garantía de crédito para las MIPYMES.</t>
  </si>
  <si>
    <t>Estudios complementarios que se han identificado como prioritarios y necesarios para la preparación, estructuración e implementación del citado proyecto.</t>
  </si>
  <si>
    <t>ATN/JF-15905-PR</t>
  </si>
  <si>
    <t>Apoyo al Plan de Reforma Penitenciaria de Paraguay</t>
  </si>
  <si>
    <t>ATN/OC-15761-PR</t>
  </si>
  <si>
    <t>Apoyar la implementación del Plan de Reforma Penitenciaria mediante la construcción de un modelo de tratamiento de rehabilitación y reinserción social con bases sólidas sobre las cuales se construya una política criminal integral con un núcleo filosófico y operativo centrado en la dignidad humana.</t>
  </si>
  <si>
    <t>AFD</t>
  </si>
  <si>
    <t>Soporte para el fortalecimiento institucional de la Agencia Financiera de Desarrollo (AFD)</t>
  </si>
  <si>
    <t>ATN/OC-15778-PR</t>
  </si>
  <si>
    <t>Desarrollo de los mercados de capital</t>
  </si>
  <si>
    <t>Apoyo al fortalecimiento de la supervisón y transparencia de las Empresas Públicas</t>
  </si>
  <si>
    <t>Fomentar la transparencia en la gestión de las Empresas Públicas (EP), y el fortalecimiento de la supervisión y rendición de cuentas de las EP de Paraguay.</t>
  </si>
  <si>
    <t>Gestión del gasto público</t>
  </si>
  <si>
    <t>Plataformas de Innovación Social para hacer frente a los retos del desarrollo de Paraguay</t>
  </si>
  <si>
    <t>ATN/OC-15944-PR</t>
  </si>
  <si>
    <t>Desarrollar una plataforma para la generación de innovaciones con impacto social que aborden las necesidades desatendidas de la sociedad en áreas clave.</t>
  </si>
  <si>
    <t>TIC</t>
  </si>
  <si>
    <t>Apoyo a la Inserción  Social de Jóvenes en Riesgo</t>
  </si>
  <si>
    <t>ATN/OC-15919-PR</t>
  </si>
  <si>
    <t>Apoyar al Ministerio del Interior de Paraguay en sus esfuerzos por reducir la incidencia delictiva de jóvenes en riesgo y generar conocimiento sobre su efectividad.</t>
  </si>
  <si>
    <t>ATN/JO-15109-PR</t>
  </si>
  <si>
    <t>Radio Ciencias en Preescolar</t>
  </si>
  <si>
    <t>Promoción de Cambios de Comportamiento y Fortalecimiento del Sector Agua Potable</t>
  </si>
  <si>
    <t>ATN/KK-15929-PR</t>
  </si>
  <si>
    <t>Fortalecimiento de las capacidades y la ampliación del Sistema Nacional de Innovación</t>
  </si>
  <si>
    <t>Alianza Público-Privada por la Innovación educativa en Paraguay</t>
  </si>
  <si>
    <t>ATN/JO-15860-PR ATN/JO-16056-PR</t>
  </si>
  <si>
    <t>ATN/KP-15013-PR ATN/OC-15012-PR</t>
  </si>
  <si>
    <t>ATN/OC-16037-PR</t>
  </si>
  <si>
    <t>Regeneración Urbana del Bañado Norte</t>
  </si>
  <si>
    <t xml:space="preserve">Operaciones en ejecución </t>
  </si>
  <si>
    <t>Apoyo a la Actualización Técnica del Proyecto de Rehabilitación y Reconstrucción de la Ruta N° 9 - Transchaco</t>
  </si>
  <si>
    <t>Infraestructura</t>
  </si>
  <si>
    <t>Apoyo a la Implementación de un Sistema de Gestión por Resultados basados en el Presupuesto del Sector Público</t>
  </si>
  <si>
    <t>Financiamiento de la Investigación y el Desarrollo y la Innovación</t>
  </si>
  <si>
    <t>Ordenamiento Integral de los Recursos Hídricos</t>
  </si>
  <si>
    <t>Educación Preescolar y en la Primera Infancia</t>
  </si>
  <si>
    <t>Apoyo a la Política Fiscal</t>
  </si>
  <si>
    <t>ATN/OC-16210-PR</t>
  </si>
  <si>
    <t>Política Fiscal para la Sostenibilidad y el Crecimiento</t>
  </si>
  <si>
    <t>Esta ventanilla está concebida para financiar actividades que respalden la modernización y el fortalecimiento de la capacidad técnica y administrativa de los países beneficiarios para consolidar la sostenibilidad institucional de organismos públicos de forma que se promueva un uso más eficaz de los fondos del Banco para proyectos.</t>
  </si>
  <si>
    <t>Apoyar la política macrofiscal de Paraguay, a través de la mejora de la calidad de las instituciones fiscales, con el fin de contribuir a la aspiración de las autoridades de obtener grado de inversión para la deuda soberana.</t>
  </si>
  <si>
    <t>Fortalecer las capacidades institucionales del sistema nacional de innovación de Paraguay ( NIS ) para la mejor aplicación de los programas de política de CTI .</t>
  </si>
  <si>
    <t>Diseñar e implementar intervenciones innovadoras en APS para incentivar cambios de comportamiento que incrementen el uso sostenible de los sistemas y mejore las prácticas de higiene adecuadas así como para probar nuevos esquemas organizacionales y desarrollar una estrategia de asistencia técnica a las Juntas de Saneamiento.</t>
  </si>
  <si>
    <t>Desarrollar y pilotear un curriculo de radio ciencias que busca promover las habilidades tempranas de resolucion de eproblemas en un contexto de docentes con brechas importantes en pedagogia y contenidos.</t>
  </si>
  <si>
    <t>Ortorgar una respuesta urbana integra tanto para los pobladores del barrio como de los demás ciudadanos, a través del desarrollo de un proyeto piloto de regeneración urbana. La misma apoyaría la formulación de un anteproyecto a través de un concurso internacional de ideas, y la posterior evaluación financiera de costos de implementación.</t>
  </si>
  <si>
    <t>Actualizar las bases técnicas del Proyecto, validando o proporcionando alternativas de estructuras de pavimentos ajustados al estado actual de la carretera y los materiales existentes, enfocando a resolver aspectos técnicos referidos al pavimento, sin incluir obras complementarias como drenajes, puentes u otros.</t>
  </si>
  <si>
    <t>Implementar el modelo de Gobierno Corporativo adoptado en el Código Arandú, a través de un Plan de Acción estructurado desde dos perspectivas: i) la implementación de 7 actividades que debería ser desarrolladas desd ela óptica del CNEP y que son transversales a todas las empresas públicas del Paraguay; ii) implementación de las prácticas contempladas en el Código Arandú para 3 empresas públicas más grandes del país</t>
  </si>
  <si>
    <t>CNIF</t>
  </si>
  <si>
    <t>Apoyo al Comité de Inclusión Financiera</t>
  </si>
  <si>
    <t>Apoyar la realización de diferentes actividades, principalmente: i) Encuesta sobre Capacidades Financieras; ii) Desarrollo de una Estrategia Nacional de Educación Financiera; iii) Evaluación del Impacto en la Campaña en el marco de la ENIF</t>
  </si>
  <si>
    <t>Apoyar la revisión y redimensionamiento del proyecto para la construcción de la Planta de Tratamiento de Agua Residuales (PTAR) de Bella Vista, a ser financiado en el marco del Programa de Saneamiento Integral de la Bahía y Área Metropolitana de Asunción, así como la elaboración de la evaluación socioeconómica del proyecto revisado.</t>
  </si>
  <si>
    <t>Se adaptará y usará una metodología innovadora de transformación social y económica en procesos de mejoramiento barrial, ideada y probada en la ciudad de Medellín (Colombia) por la Empresa mixta de Desarrollo Urbano (EDU). La metodología a ser usada, permitirá el desarrollo de procesos de participación hacia el logro de soluciones comunitarias en un entorno urbano con alta complejidad social.</t>
  </si>
  <si>
    <t>ATN/FI-15192-PR ATN/AA-15193-PR</t>
  </si>
  <si>
    <t>Desarrollar un modelo de educación con uso intensivo de nuevas tecnologías y prácticas de enseñanza innovadoras en las escuelas que implementarán el programa extendido de día escolar en áreas vulnerables.</t>
  </si>
  <si>
    <t>Ajustes (en USD)</t>
  </si>
  <si>
    <t>Monto de CNR (en USD)</t>
  </si>
  <si>
    <t>Acompañar a la República del Paraguay en el proceso de colocación de la deuda y a mejorar la eficiencia de la gestión de la deuda pública.</t>
  </si>
  <si>
    <t>Fortalecimiento del vínculo entre la educación y el empleo a través de la educación técnica profesional</t>
  </si>
  <si>
    <t>Fortalecer el sector productivo rural paraguayo a través de una mayor penetración y calidad de los servicios financieros disponibles. El propósito es el planificar y encaminar la reforma institucional del Credito Agricola de Habilitacion para transformarla en una entidad financiera eficiente y sostenible en el apoyo a los productores de bajos niveles de ingresos y microempresarios rurales.</t>
  </si>
  <si>
    <t>Fortalecer el sector productivo rural paraguayo a través de una mayor penetración y calidad de los servicios financieros disponibles. El propósito es contribuir a la reforma institucional del CAH para transformarla en una entidad financiera eficiente y sostenible, en el apoyo a los productores de bajos niveles de ingresos y microempresarios rurales, mediante la construcción de las bases técnicas organizacionales que permitan una gestión más eficiente.</t>
  </si>
  <si>
    <t>Apoyo al Proceso para la Simplificación de Trámites Ofrecidos a la Ciudadanía</t>
  </si>
  <si>
    <t>ATN/OC-16322-PR</t>
  </si>
  <si>
    <t>ATN/OC-16330-PR</t>
  </si>
  <si>
    <t xml:space="preserve">ATN/OC-16331-PR </t>
  </si>
  <si>
    <t>Aumentar el conocimiento y fortalecer la capacidad institucional de los funcionarios (especialistas y técnicos) de la AFD, mediante el intercambio y estudio de experiencias de dos entidades: (i) Fondo MiVivienda (FMV) de Perú; y (ii) Banco de Fomento a la Producción (BFP / Produzcamos) de Nicaragua.</t>
  </si>
  <si>
    <t>Aumentar el conocimiento y fortalecer la capacidad institucional de los funcionarios (especialistas y técnicos) de la DPE, mediante el intercambio y estudio de experiencias de las oficinas de deuda de Perú y Colombia en el desarrollo del mercado doméstico de títulos públicos</t>
  </si>
  <si>
    <t>SENATICs</t>
  </si>
  <si>
    <t>Apoyar a la SENATICs en el proceso de implementación del proyecto Simplificación e Innovación de Tramites ofrecidos a la ciudadanía.</t>
  </si>
  <si>
    <t>Gobierno en Línea</t>
  </si>
  <si>
    <t>Fortalecimiento de buenas prácticas de Gobierno Corporativo en Empresas Públicas en el Paraguay - Segunda Fase: Implementación del Código Arandú</t>
  </si>
  <si>
    <t>ATN/OC-16503-PR</t>
  </si>
  <si>
    <t xml:space="preserve">Mantenimiento </t>
  </si>
  <si>
    <t>Apoyo a la Estrategia de Transparencia de Paraguay</t>
  </si>
  <si>
    <t>ATN/AA-16580-PR</t>
  </si>
  <si>
    <t>SENACSA</t>
  </si>
  <si>
    <t>Apoyo al Servicio de Sanidad Animal de Paraguay</t>
  </si>
  <si>
    <t xml:space="preserve"> ATN/AG-16283-PR</t>
  </si>
  <si>
    <t>Salud Agrícola y Seguridad Alimentaria</t>
  </si>
  <si>
    <t>Mejoramiento de la Gestión de los Activos Viales del Paraguay y apoyo a la preparación de proyectos</t>
  </si>
  <si>
    <t>Contribuir al fortalecimiento de la capacidad institucional de Paraguay para promover la transparencia y la integridad, en línea con los principales compromisos internacionales en la materia.</t>
  </si>
  <si>
    <t>Apoyar en el desarrollo de los estudios técnicos, operativos e institucionales para el diseño, preparación, aprobación e inicio del Programa de Sanidad Animal y Diversificación Productiva (PR-L1148).</t>
  </si>
  <si>
    <t>Transparencia y Anticorrupción</t>
  </si>
  <si>
    <t>Definir una hoja de ruta que oriente la inversión de recursos para reducir la brecha existente entre la oferta educativa técnica y profesional y las necesidades del mercado laboral en el Paraguay.</t>
  </si>
  <si>
    <t>ATN/OC-16629-PR</t>
  </si>
  <si>
    <t>Apoyo a la Estrategia de Mantenimiento Vial del MOPC</t>
  </si>
  <si>
    <t>CT/INTRA Productos Financieros para el Fomento de la Construcción de Vivienda Nueva</t>
  </si>
  <si>
    <t>CT/INTRA Desarrollo del Mercado Local de Títulos Públicos</t>
  </si>
  <si>
    <t>Apoyo a la preparación del Proyecto de Construcción de Sistemas de Agua Potable y Alcantarillado de los Distritos de Ciudad del Este, Presidente Franco, Hernandaruas y Minga Guazú del Departamento de Alto Paraná</t>
  </si>
  <si>
    <t>MTESS</t>
  </si>
  <si>
    <t>Análisis de Mercados Laborales y Seguridad Social</t>
  </si>
  <si>
    <t>ATN/OC-16588-PR</t>
  </si>
  <si>
    <t>Contribuir al fortalecimiento de las políticas laborales de Paraguay. En particular, la CT busca: (i) generar evidencia que permita identificar las necesidades y retos de fortalecimiento del Ministerio del Trabajo y Seguridad Social (MTESS) en las áreas de generación de información laboral, de intermediación laboral y formación laboral; y (ii) analizar el rol del Ministerio respecto a las posibles reformas de seguridad social.</t>
  </si>
  <si>
    <t>Sistemas de Intermediación Laboral</t>
  </si>
  <si>
    <t>Apoyo a la Mejora de la Gestión Fiscal</t>
  </si>
  <si>
    <t>Apoyar al Ministerio de Hacienda en la modernización de su gestión, a través de la mejora de la calidad y la transparencia del gasto, así como el incremento en los ingresos tributarios.</t>
  </si>
  <si>
    <t>Centro de Gobierno</t>
  </si>
  <si>
    <t>Apoyo a la Transición e Institucionalización del Centro de Gobierno</t>
  </si>
  <si>
    <t>ATN/OC-16747-PR</t>
  </si>
  <si>
    <t>ATN/OC-16786-PR</t>
  </si>
  <si>
    <t>Apoyo a la transición e institucionalización de las funciones del Centro de Gobierno</t>
  </si>
  <si>
    <t>ATN/AC-16705-PR</t>
  </si>
  <si>
    <t>Apoyo a la preparación de un plan integrado de manejo de riesgo de inundación, y busca fortalecer la resiliencia de comunidades vulnerables y del ecosistema mediante la promoción de infraestructura de bajo carbono, resiliente al clima.</t>
  </si>
  <si>
    <t>Fortalecimiento de la Resiliencia Urbana de la Zona Ribereña de Asunción</t>
  </si>
  <si>
    <t>MH/AFD</t>
  </si>
  <si>
    <t>MH/STP</t>
  </si>
  <si>
    <t>MH/MOPC</t>
  </si>
  <si>
    <t>MH/MEC</t>
  </si>
  <si>
    <t>FONPLATA</t>
  </si>
  <si>
    <t>Fortalecimiento de las Capacidades Técnicas y de Gestión del Viceministerio de Ganadería del Paraguay - Plan Nacional Ovino</t>
  </si>
  <si>
    <t>OCT/NR-PAR-16/18</t>
  </si>
  <si>
    <t>Contribuir con el fortalecimiento técnico del Viceministerio de Ganadería (VMG), que permitan la consolidación de una propuesta formal del proyecto de ejecución del PNO, a ser gestionado por el mismo ante los organismos pertinentes del Gobierno de Paraguay, y ante FONPLATA, así como realizar acciones de avance de la implementación del mismo.</t>
  </si>
  <si>
    <t>VMG</t>
  </si>
  <si>
    <t>Fortalecimiento Institucional de las Áreas Prioritarias de la Administración Pública Nacional</t>
  </si>
  <si>
    <t>OCT/NR-PAR-18/18</t>
  </si>
  <si>
    <t>Contribuir con el procesos de transición que se llevará adelante entre los meses de mayo y agosto de 2018, apoyando a los funcionarios y técnicos responsables que se harán cargo de la Política Económica y Financiera de la nueva administración.</t>
  </si>
  <si>
    <t>Fortalecimiento Institucional y Técnico del Fondo Ganadero del Paraguay</t>
  </si>
  <si>
    <t>OCT/NR-PAR-10/16</t>
  </si>
  <si>
    <t>Contribuir con el fortalecimiento técnico del Fondo Ganadero al desarrollo, la ejecución y promoción de los instrumentos de crédito, que permitan el aumento de la producción pecuaria de los pequeños y medianos productores.</t>
  </si>
  <si>
    <t>ATN/OC-16802-PR</t>
  </si>
  <si>
    <t>ATN/OC-16934-PR</t>
  </si>
  <si>
    <t>ATN/KP-16937-PR</t>
  </si>
  <si>
    <t>Apoyo a la Agenda Digital de Paraguay</t>
  </si>
  <si>
    <t>SENATICS</t>
  </si>
  <si>
    <t>Apoyar el fortalecimiento de la SENATICS para dar continuidad a la implementación de la Agenda Digital y, complementariamente, darle herramientas para ejecutar el Programa de Apoyo a la Agenda Digital (PR-L1153) en preparación</t>
  </si>
  <si>
    <t>Apoyo al Diseño y Ejecución del Programa de Rehabilitación del Bañado Sur</t>
  </si>
  <si>
    <t>Apoyar la preparación y ejecución inicial del Programa de Rehabilitación y Vivienda del Bañado Sur en Asunción (Barrio Tacumbú)</t>
  </si>
  <si>
    <t>Viviendas</t>
  </si>
  <si>
    <t>Apoyar a los jóvenes paraguayos a desarrollar habilidades del Siglo XXI, como la creatividad, el pensamiento computacional y la resolución de problemas, a través del aprendizaje de codificación y programación.</t>
  </si>
  <si>
    <t>Apoyo a la Implementación de la Gestión de Deuda</t>
  </si>
  <si>
    <t>ATN/OC-17051-PR</t>
  </si>
  <si>
    <t>Fortalecer las capacidades del Ministerio de Hacienda del Paraguay para la gestión de la deuda soberana</t>
  </si>
  <si>
    <t>Apoyar el Desarrollo de las Habilidades del Siglo XXI a través de Aprendizaje de la Codificación</t>
  </si>
  <si>
    <t xml:space="preserve"> ATN/AA-15928-PR</t>
  </si>
  <si>
    <t>Apoyar el proceso de mejoramiento institucional de la AFD en el marco de su "Plan Estratégico 2016-2018", en particular prestando apoyo para posibles modificaciones de su estructura organizacional y reglamentaria, a fin de expandir su impacto en términos de desarrollo económico, infraestructura  y generación de empleo en Paraguay.</t>
  </si>
  <si>
    <t>Fortalecimiento de las capacidades intelectuales, técnicas e institucionales del FG</t>
  </si>
  <si>
    <t>OCT/NR/PAR-07/2015</t>
  </si>
  <si>
    <t>Apoyar técnicamente al FG en el diseño y la formulación de una operación de préstamo destinado al financiamiento de proyectos productivos para Pequeños y Micro productores ganaderos o asociados,</t>
  </si>
  <si>
    <t>ATN/KR-16978-PR</t>
  </si>
  <si>
    <t>DINAPI</t>
  </si>
  <si>
    <t>Mejora de la Gestión de la Propiedad Intelectual en Paraguay: Digitalización de la Propiedad Intelectual e Implementación del Sistema sin Papel</t>
  </si>
  <si>
    <t>Mejorar el sistema de derechos de propiedad intelectual (DPI) en Paraguay mediante el apoyo a la Dirección Nacional de Propiedad Intelectual (DINAPI)</t>
  </si>
  <si>
    <t>ATN/OC-17404-PR</t>
  </si>
  <si>
    <t>UTGS</t>
  </si>
  <si>
    <t>Apoyo para la Instalación de un Sistema de Protección Social</t>
  </si>
  <si>
    <t>Contribuir al proceso de diseño e implementación del Sistema de Protección Social del Paraguay mediante el fortalecimiento de las capacidades técnicas y operativas de la Unidad Técnica del Gabinete Social (UTGS)</t>
  </si>
  <si>
    <t>Apoyo a la Conectividad Territorial del Paraguay</t>
  </si>
  <si>
    <t>ATN/OC-17418-PR</t>
  </si>
  <si>
    <t>(i) promover la conectividad física del Paraguay, a través de la elaboración de estudios de pre inversión; (ii) apoyar al Banco con recursos para el apoyo a la supervisión de los programas de transporte financiados por el BID; y (iii) apoyar al MOPC en la ejecución de las operaciones del sector transporte, a través del financiamiento de estudios técnicos y el desarrollo de nuevas tecnologías innovadoras para lograr la efectiva ejecución y gestión de las obras previstas en los programas</t>
  </si>
  <si>
    <t>FIDA</t>
  </si>
  <si>
    <t>Mejoramiento de la Agricultura Familiar Campesina e Indígena en Cadenas de Valor en la Región Oriental (Fase II)</t>
  </si>
  <si>
    <t>Mejoramiento de la Agricultura Familiar Campesina e Indígena en Departamentos de la Región Oriental (PROMAFI)</t>
  </si>
  <si>
    <t>Fortalecimiento Institucional de la SENATUR para la ejecución del PAR-025 Mejoramiento de la Infraestructura Edilicia y de Conectividad de la Ruta Jesuítica</t>
  </si>
  <si>
    <t>OCT/NR-PAR-24/19</t>
  </si>
  <si>
    <t>Fortalecimiento Institucional al Vice Ministerio de Ganadería para la formulación del Proyecto de Mejora de la Productividad y Genética Ganadera</t>
  </si>
  <si>
    <t>OCT/NR-PAR-25/19</t>
  </si>
  <si>
    <t>OCT/NR-PAR-26/19</t>
  </si>
  <si>
    <t>Contribuir a incrementar los activos, ingresos y calidad de vida de la población-objetivo, mediante su inserción en forma sostenible en cadenas de valor a través de sus organizaciones sociales representativas, con visión de género y conservando el medio ambiente.</t>
  </si>
  <si>
    <t>Mejorar la productividad y comercialización a través de organizaciones fortalecidas</t>
  </si>
  <si>
    <t xml:space="preserve">Contribuir con el fortalecimiento técnico del Viceministerio de Ganadería (VMG), que permitan la consolidación de una propuesta formal del proyecto </t>
  </si>
  <si>
    <t>Preparación del PEP, POA, Manuales Operativos, Terminos de Referencia y otros estudios necesarios en la preparación del Proyecto</t>
  </si>
  <si>
    <t>IPTA</t>
  </si>
  <si>
    <t>Apoyo al Fortalecimiento de los Servicios Publicos Agropecuarios de Paraguay</t>
  </si>
  <si>
    <t>ATN/OC-17259-PR</t>
  </si>
  <si>
    <t>Apoyar el fortalecimiento de los servicios publicos agropecuarios de Paraguay. Los objetivos específicos son: i) desarrollar los estudios técnicos, operativos e institucionales para el diseño, preparación, aprobación e inicio del Proyecto de Mejoramiento de la Investigación, Innovación y Transferencia de Tecnología Agraria (PR-L1162); y ii) analizar aspectos de la institucionalidad publica del sistema que puedan estar afectando el desarrollo del sector agropecuario.</t>
  </si>
  <si>
    <t>Desarrollo Agropecuario Sostenible</t>
  </si>
  <si>
    <t>Apoyo a la Ejecución del Programa PR-L1156 - Rehabilitación y Modernización de la Central Hidroeléctrica Acaray</t>
  </si>
  <si>
    <t>ATN/OC-17322-PR</t>
  </si>
  <si>
    <t>Apoyar a la ANDE en la ejecución del préstamo PR-L1156 Rehabilitación y Modernización de la Central Hidroeléctrica Acaray (CHA)</t>
  </si>
  <si>
    <t>Rehabilitación y Eficiencia del Sector Energético</t>
  </si>
  <si>
    <t>Apoyo al Diseño y Ejecución del Proyecto de Habilitación y Conservación de Corredores Agroindustriales</t>
  </si>
  <si>
    <t>ATN/OC-17347-PR</t>
  </si>
  <si>
    <t xml:space="preserve">Apoyar la preparación y ejecución inicial del Proyecto de Mejora y Conservación de Corredores Agroindustriales, mediante el financiamiento de estudios de ingeniería técnica, documentos de licitación, estudios socioambientales y otros documentos </t>
  </si>
  <si>
    <t>Conectividad de las Redes de Transporte</t>
  </si>
  <si>
    <t>VMME</t>
  </si>
  <si>
    <t>Apoyo a la Agenda de Energía Sostenible de Paraguay</t>
  </si>
  <si>
    <t>ATN/OC-17356-PR</t>
  </si>
  <si>
    <t>Apoyar la agenda de energía sostenible de Paraguay a través del fortalecimiento institucional del sector, incluyendo: planificación, prospectivas de oferta y demanda, regulación, así como la evaluación del potencial energético de recursos solar y eólico en sitios selectos.</t>
  </si>
  <si>
    <t>Fortalecimiento Institucional y Creación de capacidad en materia de Energía</t>
  </si>
  <si>
    <t>ATN/OC-16983-PR</t>
  </si>
  <si>
    <t>Apoyar al desarrollo de capacidades técnicas de funcionarios (especialistas y técnicos) de la AFD para Asociación Pública Privada (APP) y estructuración de proyectos de infraestructura, mediante el intercambio y estudio de experiencias de dos entidades: i) Banobras (México) ii) Findeter (Colombia)</t>
  </si>
  <si>
    <t>Desarrollo del Mercado Bancario</t>
  </si>
  <si>
    <t>ATN/OC-17118-PR</t>
  </si>
  <si>
    <t>Brindar oportunidad a los funcionarios de las entidades a cargo de la operación de proyecto Metrobús de la ciudad de Asunción, de conocer proyectos similares que se están desarrollando en Colombia y Peru actualmente, Transmilenio en la Ciudad de Bogotá, Megabús en la ciudad de Pereira, Metropolitano de la ciudad de Lima, entre otros.</t>
  </si>
  <si>
    <t>Transporte Público</t>
  </si>
  <si>
    <t>Facilitar el intercambio para la recolección de buenas prácticas e insumos para la articulación y operacionalización de la temática de la prevención de la violencia contra la mujer a través de las masculinidades</t>
  </si>
  <si>
    <t>Reforma y apoyo al Sector Público</t>
  </si>
  <si>
    <t>CT/INTRA Intercambio de Conocimientos sobre la Prevención de la Violencia Contra la Mujer a través de las Masculinidades</t>
  </si>
  <si>
    <t>CT/INTRA Transferencia de Conocimiento sobre la Puesta en Marcha y Ejecución de la Operación de Proyectos BRT (Bus Rapid Transit)</t>
  </si>
  <si>
    <t>CT/INTRA Intercambio de Conocimiento en Productos Financieros para el Fomento de Proyectos de Infraestructura</t>
  </si>
  <si>
    <t>ATN/OC-17224-PR</t>
  </si>
  <si>
    <t>Apoyo para la realicación de acciones enmarcadas dentro de la Estrategia Nacional de Inclusión Financiera (ENIF)</t>
  </si>
  <si>
    <t>ATN/OC-17363-PR</t>
  </si>
  <si>
    <t>ATN/OC-17460-PR</t>
  </si>
  <si>
    <t>ATN/OC-17607-PR</t>
  </si>
  <si>
    <t>Mejora de la Gestión de la Inversión Pública y Público-Privada</t>
  </si>
  <si>
    <t>ATN/OC-17608-PR</t>
  </si>
  <si>
    <t>Apoyar el Desarrollo de Entornos Institucionales de Política y Regulatorios Apropiados para Eficiencia Energética (EE)</t>
  </si>
  <si>
    <t>ATN/GN-16821-PR</t>
  </si>
  <si>
    <t>Apoyar la gestión de la inversión pública, pública-privada, y la Ley 5074/2013 de Paraguay a través del fortalecimiento de la DSIP, con el fin de mejorar la calidad de la inversión pública.</t>
  </si>
  <si>
    <t>Apoyo al Programa de Fortalecimiento de las Redes Integradas e Integrales de Servicios de Salud basadas en la Atención Primaria de la Salud</t>
  </si>
  <si>
    <t>Apoyar la preparación e implementación inicial del Programa de Fortalecimiento de las Redes Integradas e Integrales de Servicios de Salud (RIISS) basadas en la Atención Primaria de la Salud (APS).</t>
  </si>
  <si>
    <t>Atención Primaria de Salud</t>
  </si>
  <si>
    <t>Asistencia Humanitaria por las Inundaciones en los Departamentos de Ñeembucú y Presidente Hayes</t>
  </si>
  <si>
    <t>Brindar apoya a Paraguay en la ejecución de las acciones de asistencia humanitaria a los efectos de mitigar parcialmente la situación de emergencia que actualmente enfrenta la zona afectada del país, específicamente en Ñeembucú y Presidente Hayes.</t>
  </si>
  <si>
    <t>Apoyar la ejecución del programa "Promoción de las inversiones del sector privado en eficiencia energética en el sector industrial en Paraguay " incluyendo a traves de un uso más eficiente y sostenible de la biomasa y otras tecnologías EE.</t>
  </si>
  <si>
    <t>Eficiencia Energética y Energía Renovable en Usos Finales</t>
  </si>
  <si>
    <t>Brindar apoyo en el diseño de la Estrategia Nacional de Inclusión Financiera (ENIF) 2019-2023 a partir de la evaluación cuantitativa y cualitativa de los resultados de la ENIF 2014-2018 y el desarrollo del Plan Nacional de Educación Financiera.</t>
  </si>
  <si>
    <t>Apoyo a la Implementación de Reformas, el Fortalecimiento Institucional y la Formulación de Planes de Inversión a Largo Plazo del Sector de Agua y Saneamiento en Paraguay</t>
  </si>
  <si>
    <t>ATN/OC-17614-PR ATN/WS-17615-PR</t>
  </si>
  <si>
    <t>Apoyar el diseño e implementación de reformas para el fortalecimiento del sector de A&amp;S en Paraguay, y en la planificación de medidas de corto y mediano plazo (2019-2023), establecidas en el Plan Nacional de Agua y Saneamiento para el cumplimiento progresivo de los ODS</t>
  </si>
  <si>
    <t>ATN/OC-17635-PR</t>
  </si>
  <si>
    <t>Emergencia por Incendios en los Departamentos de Alto Paraguay y Boquerón</t>
  </si>
  <si>
    <t xml:space="preserve">Apoyar en la ejecución de las acciones de asistencia humanitaria en los Departamentos de Alto Paraguay y Boquerón afectados por los incendios forestales. </t>
  </si>
  <si>
    <t>Respuesta Inmediata en casos de Emergencia</t>
  </si>
  <si>
    <t>ATN/OC-17781-PR</t>
  </si>
  <si>
    <t>Desarrollo del Turismo Fluvial Sostenible y de Naturaleza en los Ríos Paraguay y Paraná</t>
  </si>
  <si>
    <t>Apoyar en la elaboración de los estudios necesarios para diseñar un programa de turismo náutico-fluvial y de naturaleza sobre los ríos Paraná y Paraguay incluyendo sus afluentes navegables y los humedales del Ñeembucú.</t>
  </si>
  <si>
    <t>Seminario Internacional y Taller sobre Asociaciones Público Privadas en Paraguay</t>
  </si>
  <si>
    <t>Consultoría de Apoyo para la ejecución de Auditorías de Seguridad Vial en Paraguay</t>
  </si>
  <si>
    <t>Socialización Borrador de Ley de Fondo de Garantías para Pymes</t>
  </si>
  <si>
    <t>Apoyo para la Revisión de Diseño de Programas Viales del MOPC II</t>
  </si>
  <si>
    <t>Apoyo para la Revisión de Diseño de Programas Viales del MOPC I</t>
  </si>
  <si>
    <t>Apoyo Humanitario por Emergencia ante Inundaciones en Paraguay</t>
  </si>
  <si>
    <t>SEPRELAD</t>
  </si>
  <si>
    <t>Apoyo al Proyecto de Implementación del Plan Estratégico para combatir el lavado de activos, el financiamiento del terrorismo y la proliferación de armas de destrucción masiva</t>
  </si>
  <si>
    <t>Apoyo en la estructuración de proyectos de infraestructuura de integración en Paraguay</t>
  </si>
  <si>
    <t>Fortalecer el orden, seguridad nacional y la reputación del sistema financiero y de la economía de Paraguay a través de la implementación del Plan Estratégico del Estado Paraguayo (PEEP)</t>
  </si>
  <si>
    <t>Apoyo al MOPC en el desarrollo de los documentos técnicos requeridos para la tramitación del código SNIP de dos programas de de infraestructura de integración</t>
  </si>
  <si>
    <t>Apoyo a la evaluación y planificación del sector energético del Paraguay</t>
  </si>
  <si>
    <t>Reglamentación y Supervisión Financiera</t>
  </si>
  <si>
    <t>Estudio de Factabilidad del Sistema de Saneamiento en Mariano Roque Alonso y optimización del Diseño Final en Ciudades Intermedias</t>
  </si>
  <si>
    <t>Desarrollar los estudios de factibilidad del sistema de saneamiento de Mariano Roque Alonso y optimizar el proyecto ejecutivo de los sistemas de 4 ciudades intermedias de Paraguay.</t>
  </si>
  <si>
    <t>Apoyar al Gobierno de la República del Paraguay en la evaluación y planificación del sector energético del país de cara al año 2050.</t>
  </si>
  <si>
    <t>Apoyo para Mitigar el impacto del Coronavirus en Paraguay</t>
  </si>
  <si>
    <t>Otorgar recursos financieros para la atención de la situación de emergencia generada por COVID-19 en Paraguay a fin de apoyar la adquisición de mascarillas solicitada por el Ministerio de Salud u otros planes o programas diseñados por la autoridad competente del país dentro de
su plan de atención contra los efectos del coronavirus</t>
  </si>
  <si>
    <t>Estudio de Factibilidad Técnico Económico y Socio Ambiental para el Prog. de Obras Complementarias (Corredor Puerto Antequera)</t>
  </si>
  <si>
    <t>Ayuda Humanitaria "COVID-19" - Paraguay</t>
  </si>
  <si>
    <t>OCT/NR-PAR-38/20</t>
  </si>
  <si>
    <t>Apoyo a los Estudios de Preinversion para el Complejo Especializado de Salud (CES) - Ciudad Salud</t>
  </si>
  <si>
    <t>OCT/NR-PAR-34/20</t>
  </si>
  <si>
    <t>Elaboración de los Estudios de Factibilidad Técnico, Económico y Socio Ambiental requeridos, y la elaboración del documento SNIP del programa antes citado, que abarcará la obras de circunvalación norte y sur de la ciudad de Santa Rosa del Aguaray, y el Mantenimiento por Niveles de Servicio (GMANS) de la Ruta 11 - Tramo Santa Rosa del Aguaray – Cap. Bado</t>
  </si>
  <si>
    <t>Adquisición de insumos necesarios para atención inmediata y equipamiento medicinal de emergencia</t>
  </si>
  <si>
    <t>Financiamiento de algunos estudios de pre-inversión (Elaboración del Plan Maestro Urbano, desarrollo del Plan Operativo de Estructuración Económica y Financiera, y definir y generar una propuesta jurídica y normativa) del Proyecto Ciudad Salud</t>
  </si>
  <si>
    <t>ATN/OC-18093-PR</t>
  </si>
  <si>
    <t>ATN/JF-17929-PR</t>
  </si>
  <si>
    <t>Apoyo a la Preparación e Implementación de Proyectos de Energías Limpias Bajo la CCLIP PR-O004 y la PR-L1156</t>
  </si>
  <si>
    <t>Apoyar a la ANDE en la preparación e implementación de proyectos de energía limpia bajo la Línea de Crédito Condicional PR-O0004 incluyendo su primera operación PR-L1173, y la implementación de la operación PR-L1156</t>
  </si>
  <si>
    <t>Apoyo la Puesta en Marcha de la Estrategia Nacional de Innovación en Paraguay en el Marco de la Crisis Sanitaria</t>
  </si>
  <si>
    <t>Apoyar la puesta en marcha de la Estrategia Nacional de Innovación, así como la implementación de los desafíos nacionales orientando los esfuerzos y las capacidades de innovación y desarrollo tecnológico del país, con énfasis en el desarrollo de estrategias que permitan mayor capacidad de resiliencia ante crisis sanitarias.</t>
  </si>
  <si>
    <t>Política e instituciones de Ciencia, Tecnología e Innovación</t>
  </si>
  <si>
    <t>UG</t>
  </si>
  <si>
    <t>ATN/PT-17940-PR</t>
  </si>
  <si>
    <t>Contribuir a la reducción de los costos de transacción y cumplimiento normativo que los ciudadanos y las empresas en Paraguay deben manejar al interactuar con el Gobierno.</t>
  </si>
  <si>
    <t>Simplificación Administrativa y Mejora Regulatoria</t>
  </si>
  <si>
    <t>Apoyo para la elaboración de respuestas de políticas económicas para impulsar la reactivación de la economía y el restablecimiento de las condiciones para un crecimiento económico sostenido</t>
  </si>
  <si>
    <t xml:space="preserve">Apoyo a la preparación del Censo de Población y Vivienda </t>
  </si>
  <si>
    <t>ATN/OC-18366-PR</t>
  </si>
  <si>
    <t>Apoyar a la DGEEC en las actividades de planeación y preparación para la ejecución del Censo Nacional de Población y Vivienda</t>
  </si>
  <si>
    <t>Sistemas Nacionales de Estadísticas y Censos</t>
  </si>
  <si>
    <t>30-mar-22      16-feb-21</t>
  </si>
  <si>
    <t>Corredor Logístico de integración Transchaco Ruta N° 9 - CAF PPI</t>
  </si>
  <si>
    <t xml:space="preserve">COOPERACIONES NO REEMBOLSABLES FINANCIADAS POR ORGANISMOS MULTILATERALES </t>
  </si>
  <si>
    <t>Apoyo al Paraguay en el análisis de las Políticas públicas y en los avances y restricciones de la era democrática.</t>
  </si>
  <si>
    <t>CADEP</t>
  </si>
  <si>
    <t>Tiene previsto como producto final la elaboración y publicación de un libro que incluye una revisión histórica de políticas públicas aplicadas por Paraguay en los últimos 30 años y también algunas recomendaciones de política para el futuro.</t>
  </si>
  <si>
    <t>Fortalecimiento de la Supervisión basada en riesgos del Mercado de Valores de Paraguay.</t>
  </si>
  <si>
    <t>CNV</t>
  </si>
  <si>
    <t>Mejorar la eficiencia, estabilidad y el funcionamiento del mercado de valores y capitales de Paraguay, a través del fortalecimiento del sistema de supervisión basada en riesgos (SBR) de la CNV, para asegurar la canalización de recursos de este mercado hacia la financiación productiva de la economía</t>
  </si>
  <si>
    <t>Estudios de Factibilidad y Diseños Básicos de los sistemas de saneamiento para 4 ciudades intermedias de Paraguay - Fase II - CAF PPSA 2</t>
  </si>
  <si>
    <t>Desarrollar los estudios de factibilidad y el diseño de anteproyectos de los sistemas de saneamiento para 4 ciudades intermedias</t>
  </si>
  <si>
    <t>Elaborar estudios de preinversión de alta calidad para una eficiente ejecución de las obras de construcción de accesos al 2° puente internacional sobre el río Paraná.</t>
  </si>
  <si>
    <t>Fortalecer la integración entre las regiones oriental y occidental del Paraguay con proyección hacia Bolivia, a través de la mejora en el nivel de servicio de la Ruta 9 y sus conexiones.</t>
  </si>
  <si>
    <t>Desarrollar un estudio con antecedentes, análisis e intervenciones futuras, en materia de ciberseguridad relacionado a la normatividad, procedimientos y buenas prácticasd establecidas en los ámbitos de Requisitos Generales de Seguridad TI.</t>
  </si>
  <si>
    <t>Estudio Técnico Económico para la Ciberseguridad en la Infraestructura Energética del Paraguay (financiador KFW)</t>
  </si>
  <si>
    <t>Estudio para la Implementación de un Sistema Inteligente en la Gestión de la Medición de Energía Eléctrica en el Paraguay.</t>
  </si>
  <si>
    <t>Apoyar a la ANDE para la ejecución de estudios que viabilizaran la implementación de un Sistema Inteligente en la Gestión de la Medición de Energía Eléctrica en su infraestructura de distribución.</t>
  </si>
  <si>
    <t>Apoyo a la situación de emergencia generada por los incendios forestales en el territorio paraguayo.</t>
  </si>
  <si>
    <t>Apoyar la lucha del gobierno paraguayo para sofocar los incendios forestales en todo el</t>
  </si>
  <si>
    <t>Ayuda Humanitaria</t>
  </si>
  <si>
    <t>Programa de Apoyo al Ministerio de Hacienda en el Fortalecimiento Institucional del Sistema de Pensiones</t>
  </si>
  <si>
    <t>ATN/OC-17375-PR</t>
  </si>
  <si>
    <t>Apoyo para Estructurar e Implementar una Estrategia de Financiamiento de Eficiencia Energética para PYMES con AFD</t>
  </si>
  <si>
    <t>ATN/GN-16840-PR</t>
  </si>
  <si>
    <t>Apoyando la Agenda de Integridad en Paraguay</t>
  </si>
  <si>
    <t>ATN/OC-17502-PR</t>
  </si>
  <si>
    <t>Elaboración de la estrategia para la modernización y actualización del Ministerio de Agricultura y Ganadería de Paraguay</t>
  </si>
  <si>
    <t>ATN/OC-18557-PR</t>
  </si>
  <si>
    <t>ATN/OC-18273-PR</t>
  </si>
  <si>
    <t>ATN/OC-18536-PR</t>
  </si>
  <si>
    <t>ATN/OC-17947-PR</t>
  </si>
  <si>
    <t>ATN/OC-17444-PR</t>
  </si>
  <si>
    <t>ATN/OC-18694-PR</t>
  </si>
  <si>
    <t>ATN/OC-18170-PR</t>
  </si>
  <si>
    <t>ATN/OC-18776-PR</t>
  </si>
  <si>
    <t>ATN/TV-18213-PR</t>
  </si>
  <si>
    <t>ATN/OC-18900-PR</t>
  </si>
  <si>
    <t>ATN/OC-18590-PR</t>
  </si>
  <si>
    <t>ATN/OC-18607-PR</t>
  </si>
  <si>
    <t>ATN/OC-18421-PR</t>
  </si>
  <si>
    <t>ATN/SX-19097-PR</t>
  </si>
  <si>
    <t>ATN/OC-19151-PR</t>
  </si>
  <si>
    <t>ATN/KP-18679-PR</t>
  </si>
  <si>
    <t>ATN/KP-18680-PR</t>
  </si>
  <si>
    <t>ATN/OC-18681-PR</t>
  </si>
  <si>
    <t>ATN/OC-19107-PR</t>
  </si>
  <si>
    <t>Mejora de la calidad de los servicios de metrología para fortalecer la competitividad y la productividad de las PYME</t>
  </si>
  <si>
    <t>Apoyo a Políticas Públicas para la Nueva Economía en Paraguay</t>
  </si>
  <si>
    <t>Apoyo a la Inserción de Jóvenes en Empleos Formales</t>
  </si>
  <si>
    <t>Apoyo a la Reformulación del Programa de Reurbanización del Centro, Modernización del Transporte Público Metropolitano, Oficinas Gubernamentales PR-L1044</t>
  </si>
  <si>
    <t>Apoyo al Desarrollo de Habilidades y Generación de Empleo Post COVID</t>
  </si>
  <si>
    <t>Apoyo al Fortalecimiento del Sistema de Ciencia en Paraguay</t>
  </si>
  <si>
    <t>Apoyo al Fortalecimiento de un Sistema de Formación Laboral en Paraguay</t>
  </si>
  <si>
    <t>Apoyo a la Implementación del Préstamo del Plan Nacional MIPYME: Servicios de Desarrollo Empresarial para Impulsar la Productividad de las Empresas Paraguayas</t>
  </si>
  <si>
    <t>Fortalecimiento Institucional del Ministerio de Hacienda para la Transformación del Sector Público</t>
  </si>
  <si>
    <t>Apoyo operativo al Programa Transparencia II con Paraguay</t>
  </si>
  <si>
    <t>Apoyo a la digitalización del Ministerio de Obras Públicas y Comunicaciones y al Desarrollo de Planes Directores de Movilidad Urbana Sostenible</t>
  </si>
  <si>
    <t>La Movilidad Eléctrica como Oportunidad Nacional para una Recuperación Económica Verde y Resiliente</t>
  </si>
  <si>
    <t>Apoyo al Fortalecimiento de la Vigilancia en Salud en Paraguay</t>
  </si>
  <si>
    <t>Apoyo al Fortalecimiento Institucional del Ministerio de Obras Públicas de Paraguay</t>
  </si>
  <si>
    <t>Apoya a ANDE en la Preparación y Ejecución de Operaciones de Energía Limpia</t>
  </si>
  <si>
    <t>CONACYP</t>
  </si>
  <si>
    <t>Los objetivos de la CT son: (i) apoyar a la CF en mejorar su capacidad institucional y sostenibilidad financiera a través de un fortalecimiento de áreas estratégicas de gestión interna; y (ii) apoyar al MH en la generación de la institucionalidad requerida para mejor cumplir con sus funciones en temas de análisis y monitoreo del sistema de pensiones.</t>
  </si>
  <si>
    <t>INE</t>
  </si>
  <si>
    <t>Estudios de Factibilidad y Diseños Básicos de los Sistemas de Saneamiento para 4 ciudades intermedias - Fase III - CAF PPSA 3</t>
  </si>
  <si>
    <t>Desarrollar los Estudios de Factibilidad y Anteproyectos de los sistemas de saneamiento para cinco (5) ciudades intermedias en Paraguay con potencial de financiamiento CAF</t>
  </si>
  <si>
    <t>Fortalecimiento institucional del BCP para la regulación y supervisión del Sector Bancario paraguayo.</t>
  </si>
  <si>
    <t>Fortalecer el sistema financiero de Paraguay a través del apoyo al Banco Central de Paraguay (BCP), como entre regulador y supervisor, para lograr la convergencia de la regulación a los estándares de capital de Basilea III.</t>
  </si>
  <si>
    <t>Apoyo a la SEPRELAD del Paraguay en el proceso de Evaluación Mutua – GAFILAT</t>
  </si>
  <si>
    <t>Apoyar las acciones de la Coordinación Nacional del Sistema Antilavado de Activos (ALA) y contra el Financiamiento del Terrorismo (CFT), a los efectos de identificar las cuestiones principales para el debate y tratamiento del Informe de Evaluación Mutua (IEM), focalizado a la implementación de los Resultados Inmediatos (RI) de los Estándares y Metodología de Evaluación Mutua del Grupo de Acción Financiera Internacional (GAFI).</t>
  </si>
  <si>
    <t>Apoyo para la Realización de la Segunda Encuesta de Medición de Capacidades Financieras en Paraguay</t>
  </si>
  <si>
    <t>Generar un diagnóstico que permita identificar los conocimientos, habilidades, actitudes y comportamientos de los paraguayos con relación a temas financieros, para así lograr un mayor conocimiento sobre las distintas dimensiones de la cultura financiera de la población en Paraguay, y un adecuado diseño de política en términos de inclusión y educación financiera.</t>
  </si>
  <si>
    <t>Apoyo para realización del Censo del Barrio Ricardo Brugada (Chacarita inundable)</t>
  </si>
  <si>
    <t>Generar información estadística confiable y oportuna de la Chacarita zona inundable, que sirva de línea de base para el diseño e implementación de políticas públicas y proyectos de desarrollo</t>
  </si>
  <si>
    <t>Asistencia Técnica de Apoyo a la Ejecución de la Cartera de Proyectos de la Corporación Andina de Fomento (CAF) en la ANDE.</t>
  </si>
  <si>
    <t>Fortalecer a la ANDE en la ejecución de los Proyectos CAF mediante la aplicación correcta de estándares en planeación, ejecución y monitoreo, además de apoyar la implementación del modelado del Sistema Interconectado Nacional (SIN) en softwares que permitan la elaboración de futuros planes maestros, así como la obtención de escenarios de renegociación del Anexo C de Itaipú, contando con un panorama más claro en el tema de compra de energía</t>
  </si>
  <si>
    <t>Elegible</t>
  </si>
  <si>
    <t>Apoyando el desarrollo de habilidades del siglo XXI a través de la educación en programación</t>
  </si>
  <si>
    <t>ATN/OC-19753-PR</t>
  </si>
  <si>
    <t>Apoyo a la política de innovación en Paraguay</t>
  </si>
  <si>
    <t>ATN/OC-19781-PR</t>
  </si>
  <si>
    <t>Hacia una nueva era de inversión y comercio exterior paraguayo: modernización y simplificación de instituciones e instrumentos para la atracción de inversiones, promoción de exportaciones y facilitación del comercio</t>
  </si>
  <si>
    <t>ATN/OC-19775-PR</t>
  </si>
  <si>
    <t>Desarrollo de Capacidades en Política y Gestión Fiscal en Paraguay</t>
  </si>
  <si>
    <t>Fortalecimiento Institucional del Ministerio de Hacienda para la Transformación del Sector Público II</t>
  </si>
  <si>
    <t>ATN/OC-19757-PR</t>
  </si>
  <si>
    <t>ATN/OC-19310-PR</t>
  </si>
  <si>
    <t>Apoyo a la expansión de la mejora continua de la calidad en salud materna y neonatal en Paraguay.</t>
  </si>
  <si>
    <t>ATN/OC-19330-PR</t>
  </si>
  <si>
    <t>MH-BECAL</t>
  </si>
  <si>
    <t>Apoyo a la Implementación del Préstamo Fortalecimiento del Programa Nacional de Becas para Estudios de Posgrado en el Exterior Don Carlos Antonio López (PR-L1157)</t>
  </si>
  <si>
    <t>ATN/OC-19373-PR</t>
  </si>
  <si>
    <t>Desarrollo de la oferta turística como parte de la estrategia de recuperación pospandemia</t>
  </si>
  <si>
    <t>Análisis Hidrológico de la Cuenca del Río Paraná</t>
  </si>
  <si>
    <t>ATN/OC-19343-PR</t>
  </si>
  <si>
    <t>ATN/OC-19257-PR</t>
  </si>
  <si>
    <t>Apoyo al diseño y desarrollo de políticas y herramientas de planificación para el sector artesanal en Paraguay</t>
  </si>
  <si>
    <t>IPA</t>
  </si>
  <si>
    <t>Action Plan C&amp;D</t>
  </si>
  <si>
    <t>CONMEBOL</t>
  </si>
  <si>
    <t>Apoyo para la formulación del Plan Director de Tecnología de la Información del Ministerio de Hacienda.</t>
  </si>
  <si>
    <t>Iniciativa CAF - "Casa de la Integración CAF en Paraguay</t>
  </si>
  <si>
    <t>Abastecimiento de Agua Segura para la Comunidad Indígena de Campo Loa en el distrito de Mariscal Estigarribia - Dpto. de Boquerón ante la sequía extrema.</t>
  </si>
  <si>
    <t>Fortalecimiento Institucional de la AFD para la implementación de las facultades establecidas en la nueva Ley de la AFD No 6769/2021 que modifica y amplia la Ley No 2640/2005 que Crea la Agencia Financiera de Desarrollo</t>
  </si>
  <si>
    <t>UGPR</t>
  </si>
  <si>
    <t>Apoyo a la implementación de la Estrategia Nacional de Innovación de Paraguay</t>
  </si>
  <si>
    <t>Acceso al 2do Puente Internacional sobre el río Paraná (Presidente Franco - Foz del Iguazú) CAF PPI 2</t>
  </si>
  <si>
    <t>Cerrado</t>
  </si>
  <si>
    <t>Apoyar la implementación de la Estrategia Nacional Innovación del Paraguay</t>
  </si>
  <si>
    <t>Apoyar los procesos de implementación de la Ley N° 6769/2021 de la AFD en el marco de las nuevas facultades allí establecidas.</t>
  </si>
  <si>
    <t>Mejorar las condiciones sanitarias de la comunidad indígena de Campo Loa en respuesta a las periódicas sequías en el Chaco Paraguayo.</t>
  </si>
  <si>
    <t>Contribuir a consolidar la imagen institucional de CAF en el Paraguay, a través del financiamiento parcial del presupuesto del primer año de “La Casa de la Integración”.</t>
  </si>
  <si>
    <t>Apoyar al Ministerio de Hacienda del Paraguay en el fortalecimiento y estandarización de sus entornos digitales</t>
  </si>
  <si>
    <t>Apoyar el empoderamiento y liderazgo de adolescentes jugadoras de fútbol del Paraguay y el fortalecimiento de las capacidades de los equipos técnicos y directivos de sus clubes de fútbol para promover la igualdad de género, y el liderazgo femenino en el deporte.</t>
  </si>
  <si>
    <t>Esta cooperación técnica (CT) tiene como objetivo contribuir al fortalecimiento de las políticas laborales en Paraguay, específicamente en el análisis de opciones de políticas para favorecer el empleo formal. En este sentido, para lograr este objetivo, la CT busca, por un lado, generar (i) Estudios de mercado laboral para promoción de la formalización; y, por otro lado, a partir de los resultados del componente 1, financiar (ii) Difusión y validación de los Estudios de mercado laboral para promoción de la formalización.</t>
  </si>
  <si>
    <t>Fortalecer la capacidad general del gobierno paraguayo para desarrollar mecanismos e implementar políticas públicas de acuerdo con los estándares internacionales y las mejores prácticas en materia de transparencia e integridad hacia una administración más eficiente de los recursos.</t>
  </si>
  <si>
    <t>El objetivo de la CT es apoyar al gobierno del Paraguay en el diseño e implementación de reformas digitales para la mejora de la conectividad y la digitalización de su economía.</t>
  </si>
  <si>
    <t>Analizar los cambios que pueda haber generado el contexto de la crisis sanitaria del COVID-19 en Paraguay. Se busca analizar los impactos en generación de empleo, oportunidades que provienen de ocupaciones nuevas y habilidades necesarias para la fuerza laboral que han surgido y surjan durante el periodo de recuperación.</t>
  </si>
  <si>
    <t>Fortalecer las capacidades del Ministerio de Hacienda (MH) del Paraguay para el diseño y la implementación del Programa de Transformación del Estado. Particularmente se prestará apoyo técnico al MH en el diseño de políticas clave a nivel transversal, cuya rectoría recae bajo el Ministerio.</t>
  </si>
  <si>
    <t>Fortalecer las políticas de transparencia en Paraguay en línea con la operación PR-L1180  Programa de Apoyo a la Agenda de Transparencia en Paraguay II . Específicamente la CT busca (i) fortalecer las políticas de equidad de género y diversidad y (ii) construir evidencia sobre la efectividad del uso de la tecnología en fomentar la transparencia.</t>
  </si>
  <si>
    <t>El objetivo de esta cooperación técnica (CT) es contribuir en la mejora de las capacidades de ejecución de proyectos del Ministerio de Obras Públicas y Comunicaciones (MOPC), a través de la implementación de medidas de corto y mediano plazo  que optimicen la implementación y gestión de proyectos de infraestructura en el marco del desarrollo de una agenda fortalecimiento digital</t>
  </si>
  <si>
    <t>El objetivo de la operación es apoyar la reformulación y ejecución del Programa de Reconversión del Centro  de Asunción - Etapa II (PR-L1044), mediante el financiamiento de documentos de licitación, estudios socioambientales, plan de reasentamiento de familias, estudios de gestión y financiamiento del proyecto, además de otros documentos que son parte del proyecto y de los estudios detallados de urbanismo e  ingeniería para el área, estudios de control de inundación de la Av. Stella Maris, estudios de tránsito para el microcentro de Asunción, la elaboración de los insumos de monitoreo, evaluaciones económicas, entre otros.</t>
  </si>
  <si>
    <t>Identificar desafíos y oportunidades clave del Sistema de Ciencia en Paraguay para desarrollar un programa que financie nuevas áreas de la política de Ciencia y fortalezca la capacidad de las instituciones que participan en ella</t>
  </si>
  <si>
    <t>Sentar las bases para la implementación del Programa de Apoyo a PYMES en el segundo semestre del 2021.</t>
  </si>
  <si>
    <t>Esta cooperación técnica dará 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</si>
  <si>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Apoyar la ejecución del Programa 4872/OC-PR mediante la consolidación de la gestión de la calidad de procesos de atención materno infantil con foco en la mejora de la atención clínica y el fortalecimiento de la capacidad de monitoreo de la calidad para contribuir a la reducción de la mortalidad materna y neonatal en Paraguay. Los objetivos específicos son: (i) Implementar la gestión institucional de la calidad por medio del fortalecimiento de la capacidad de conducción de la Dirección de Calidad del MSPBS y el empoderamiento de otras dependencias del MSPBS que tienen responsabilidad en la gestión de la provisión de servicios de salud; (ii) Implementar  la gestión de la calidad a nivel de las unidades de salud y redes de referencia mediante el fortalecimiento de los equipos de calidad en su capacidad para el análisis de datos y la toma de decisiones oportunas para la reducción de la mortalidad materna y neonatal; y (iii) Avanzar con la digitalización de la gestión de la calidad mediante el registro de datos y la visualización de los resultados de la atención para la toma de decisiones estratégicas.</t>
  </si>
  <si>
    <t>El objetivo de esta cooperación técnica (CT) es fortalecer la capacidad de Paraguay para enfrentar los impactos del cambio climático en los sistemas de generación hidroeléctrica de la cuenca del Rio Paraná, a través de la utilización de modelaje hidrológico y climático de última generación permitiendo estimar los cambios en generación eléctrica, y la elaboración de un conjunto de medidas de adaptación</t>
  </si>
  <si>
    <t>ATN/OC-19490-PR</t>
  </si>
  <si>
    <t>El objetivo de la Cooperación Técnica es el fortalecimiento del Ministerio de Hacienda de Paraguay (MH) en materia de política y gestión fiscal a través del reforzamiento de las capacidades de su talento humano.</t>
  </si>
  <si>
    <t>Fortalecer las capacidades del Ministerio de Hacienda (MH) del Paraguay para el diseño y la implementación del Programa de Transformación del Estado II, incluyendo la implementación de un piloto de directivos públicos que apoya la igualdad de género en los cargos directivos.</t>
  </si>
  <si>
    <t>La Cooperación Técnica (CT) tiene como objetivo apoyar a los jóvenes paraguayos a desarrollar habilidades del Siglo XXI, como la creatividad, el pensamiento computacional y la resolución de problemas, a través del aprendizaje de codificación y programación. Los objetivos especificos de esta TC son: (i) piloto de enseñanza de programación en escuelas primarias; (ii) desarrollo profesional docente para facilitar la implementación del modelo en aula; (iii) evaluación de los efectos en el aprendizaje estudiantil y desarrollo de las habilidades del Siglo XXI; (iv) apoyo al desarrollo de una política pública sobre TIC en educación a través de la creación de una visión compartida entre los actores clave, y la difusión de los resultados del proyecto.</t>
  </si>
  <si>
    <t>Apoyar la consolidación de la política de innovación en Paraguay. Para ello, se identificarán nuevas oportunidades de financiamiento de la política de innovación y la formación de capital humano clave para la gestión de políticas de innovación.</t>
  </si>
  <si>
    <t>El objetivo general de esta cooperación técnica es apoyar al Ministerio de Industria y Comercio (MIC) y a la Dirección de Aduanas de Paraguay en materia de facilitación comercial, promoción de exportaciones y atracción de inversiones. Los objetivos específicos son apoyar en el diseño e implementación de: (i) un plan de acción para mejorar la institucionalidad e instrumentos de promoción del comercio e inversiones del país; y (ii) de medidas de facilitación comercial y de atracción de inversiones tales como una Ventanilla Única de Comercio Exterior (VUCE) y una Ventanilla Única de Inversiones (VUI).</t>
  </si>
  <si>
    <t>ATN/OC-19846-PR</t>
  </si>
  <si>
    <t>Intercambio de conocimientos en el abordaje de centros históricos entre municipios de Paraguay y Chile</t>
  </si>
  <si>
    <t>El objetivo de la cooperación técnica es financiar los costos de una visita de autoridades municipales de Paraguay a diferentes ciudades de Chile de variada escala, que permitan realizar un análisis y posterior diagnóstico de los cambios que sufren ciudades de tamaño medio con énfasis en su patrimonio y centros históricos, con las transformaciones urbanas, necesarias para el desarrollo. Para ello, se sostendrán reuniones con actores públicos y privados, se visitarán proyectos emblemáticos y se realizarán viajes, que permitan conocer diferentes iniciativas en ámbitos urbanos y patrimoniales, según gobernanza, tamaño y población diversa.</t>
  </si>
  <si>
    <t>Municipios</t>
  </si>
  <si>
    <t>ATN/OC-19878-PR</t>
  </si>
  <si>
    <t>El objetivo de esta cooperación técnica es apoyar la preparación e implementación del programa PR-L1146.</t>
  </si>
  <si>
    <t>La cooperación técnica (CT) tiene como objetivo contribuir al fortalecimiento del sistema de capacitación laboral en Paraguay. Para ello busca (i) analizar la efectividad del uso de realidad virtual en procesos de capacitación laboral (CL) como una alternativa para reducir costos en equipamiento; y (ii) proponer e implementar un piloto de capacitación en mecatrónica , complementario al programa dual del Ministerio de Trabajo, Empleo y Seguridad Social (MTESS), que permita promover habilidades de automatización de procesos para pequeñas empresas.</t>
  </si>
  <si>
    <t>Apoyar a la Unidad Ejecutora del Programa de Becas Carlos Antonio López para que fortalezca funciones y procesos clave que facilitarán la implementación de los componentes del préstamo PR-L1157.</t>
  </si>
  <si>
    <t>Apoyar al Instituto Paraguayo de Artesanías (IPA) en el diseño y desarrollo de herramientas inclusivas y de manejo sostenible de recursos naturales necesarias para elaborar la Política Nacional de Artesanías y el Plan Nacional de Artesanías. Específicamente la CT permitirá al IPA: i) diseñar participativamente una política de apoyo y rescate de la cultura Paraguaya, que incluya incentivos para el uso sostenible de recursos naturales, empoderamiento de mujeres y apoyo al turismo sostenible; y ii) diseñar una estrategia de implementación de la política nacional de artesanía que incluya la preparación de proyectos específicos de inversión pública.</t>
  </si>
  <si>
    <t>El objetivo de esta CT es apoyar a la Secretary Nacional de Turismo (SENATUR) en la elaboración de estudios de factibilidad y recopilación de datos para la elaboración de proyectos de inversión pública para incrementar y mejorar los destinos turísticos con énfasis en el turismo doméstico. Específicamente la CT permitirá: i) realizar los estudios complementarios de análisis de demanda y oferta de turismo doméstico; ii) elaborar los diseños ejecutivos de las obras principales a ser financiadas por el proyecto de inversión pública; y iii) recolectar información estadística complementaria a las encuestas de turismo doméstico</t>
  </si>
  <si>
    <t>Contribuir a fortalecer las capacidades del MSPBS para responder a eventos de importancia de salud pública nacionales e internacionales (ESPII o ESPIN), tomando las recomendaciones del Reglamento Sanitario Internacional (RSI). Se buscará apoyar actividades estratégicas que permitan reducir los impactos negativos en términos de calidad de vida y pérdidas de vida, así como en la economía, fortaleciendo la preparación y respuesta ante eventuales riesgos.</t>
  </si>
  <si>
    <t>El objetivo general de esta Cooperación Técnica (CT) es apoyar al Ministerio de Agricultura y Ganadería (MAG) en la preparación de una estrategia de modernización y actualización para atender a la población y productores agropecuarios de una manera eficiente y sostenible.</t>
  </si>
  <si>
    <t>El objetivo de esta cooperación técnica (CT) es por un lado apoyar a la digitalización y modernización del MOPC en las etapas de planificación, ejecución y supervisión de proyectos para reemplazar procesos manuales y descentralizados, asegurando la continuidad de las operaciones ante las nuevas condiciones de trabajo impuestas por la pandemia, y por otra parte, apoyar al MOPC en el desarrollo de sus Planes Integrales de Movilidad Urbana Sostenible para las principales áreas metropolitanas del país atendiendo los nuevos patrones de movilidad resultante de la actual crisis sanitaria del COVID-19</t>
  </si>
  <si>
    <t>Fecha de ultimo desembolso</t>
  </si>
  <si>
    <t xml:space="preserve">Fecha de ultimo desembolso </t>
  </si>
  <si>
    <t>EJecución</t>
  </si>
  <si>
    <t>ATN/FC-19824-PR</t>
  </si>
  <si>
    <t>ATN/JF-19891-PR</t>
  </si>
  <si>
    <t>ATN/OC-19916-PR</t>
  </si>
  <si>
    <t>ATN/OC-19969-PR</t>
  </si>
  <si>
    <t>Política y Gestión Fiscal para el Cambio Climático en Paraguay</t>
  </si>
  <si>
    <t>Catalizando la Economía del Hidrógeno Verde en Paraguay</t>
  </si>
  <si>
    <t>Análisis de las políticas de promoción de la mujer en los mercados de trabajo en Paraguay</t>
  </si>
  <si>
    <t>Aceleración de los programas de aprendizaje: ampliación de la tutoría remota en Paraguay y la región</t>
  </si>
  <si>
    <t>La presente cooperación técnica (CT) tiene como objetivos: (i) generar información sobre la situación de las mujeres en el mercado laboral paraguayo en comparación a otros países de la región; y (ii) analizar políticas aplicables para promover la inserción laboral de mujeres en empleos de calidad.</t>
  </si>
  <si>
    <t>Acelerar aprendizajes fundamentales mediante intervenciones costo-efectivas: i) apoyar el escalamiento de programas de tutorías remotas, ii) apoyar el desarrollo de materiales complementarios para programas de tutorías remotas y iii) sistematizar y difundir los resultados de los pilotos de tutorías remotas apoyados por el BID.</t>
  </si>
  <si>
    <t>Apoyar al Ministerio de Hacienda
de Paraguay para integrar la acción climática en su política y gestión fiscal.</t>
  </si>
  <si>
    <t>Apoyar a Paraguay en la promoción de la tecnología de hidrógeno verde para mejorar la productividad del país y resiliencia con enfoque en la innovación y contribuir a la lucha contra el cambio climático.</t>
  </si>
  <si>
    <t>Esta cooperación técnica tiene como objetivo apoyar el fortalecimiento institucional y la creación de capacidades, el desarrollo de políticas y la regulación, los estudios técnicos incluyendo la promoción laboral, los estudios de viabilidad y los modelos de negocio, y los procesos de comunicación para la promoción de la Movilidad Eléctrica en Paraguay</t>
  </si>
  <si>
    <t>ATN/OC-20314-PR</t>
  </si>
  <si>
    <t>ATN/OC-20391-PR</t>
  </si>
  <si>
    <t>Apoyar a la ANDE en la Preparación y Ejecución de Operaciones de Energías Limpias</t>
  </si>
  <si>
    <t>Desarrollo de un mercado de deuda local sostenible</t>
  </si>
  <si>
    <t>ATN/OC-20457-PR</t>
  </si>
  <si>
    <t>Fortalecimiento de la agenda analítica y operativa para la transversalización de políticas de igualdad en Paraguay</t>
  </si>
  <si>
    <t>HELPERS</t>
  </si>
  <si>
    <t>Helpers: Impulso del trabajo doméstico de calidad y la oferta de servicios de cuidado en Paraguay</t>
  </si>
  <si>
    <t>ATN/OC-20148-PR</t>
  </si>
  <si>
    <t>Apoyo a la preparación y ejecución del Préstamo de Políticas para fortalecer la integración logística y comercial en Paraguay.</t>
  </si>
  <si>
    <t>ATN/OC-20052-PR</t>
  </si>
  <si>
    <t>ATN/OC-20291-PR</t>
  </si>
  <si>
    <t>ATN/OC-19978-PR</t>
  </si>
  <si>
    <t>ATN/OC-20125-PR</t>
  </si>
  <si>
    <t>ATN/OC-20058-PR</t>
  </si>
  <si>
    <t>Apoyo a la Transición Energética, Estrategias de Descarbonización y Fortalecimiento Institucional</t>
  </si>
  <si>
    <t>Apoyo a municipios paraguayos para su fortalecimiento institucional en planificación urbana y uso de herramientas para el desarrollo urbano integrado y sostenible</t>
  </si>
  <si>
    <t>Apoyo al diseño de reformas en materia de ingresos públicos en Paraguay</t>
  </si>
  <si>
    <t>Apoyo al fortalecimiento de la cartera de proyectos en etapa de preinversión y en ejecución del Ministerio de Obras Públicas y Comunicaciones</t>
  </si>
  <si>
    <t>Saldo a desembolsar  DIC 2023(en USD)</t>
  </si>
  <si>
    <t>MUVH</t>
  </si>
  <si>
    <t>Apoyar al Gobierno de Paraguay, y a las municipalidades de Asunción, Concepción, Ciudad del Este, Encarnación, Villarrica y Pilar, a través del Ministerio de Urbanismo, Vivienda y Hábitat (MUVH), y de la Asociación de Municipios del Área Metropolitana de Asunción (AMUAMA), con
la capacitación en mecanismos de gestión metropolitana y en el desarrollo de instrumentos de planificación urbana integral</t>
  </si>
  <si>
    <t>MEF</t>
  </si>
  <si>
    <t>El objetivo general de la Cooperación Técnica (CT) es promover la conectividad física sostenible de Paraguay.</t>
  </si>
  <si>
    <t>El objetivo de la Cooperación Técnica es apoyar al Ministerio de Hacienda de Paraguay (MH) en sus capacidades de diseño de reformas de política y de mejoras de gestión en áreas vinculadas a la generación de ingresos públicos; en particular en el ámbito de empresas públicas y catastro inmobiliario</t>
  </si>
  <si>
    <t>Apoyar a Paraguay en el fortalecimiento Institucional y regulatorio al Viceministerio de Minas y energía (VMME) y la promoción del uso racional y eficiente de energía en el sector productivo y residencial, mediante el apoyo a la confección de estrategias, marcos normativos y obtención y gestión de datos del sector energético, así como la promoción de acciones e inversiones en Eficiencia energética (EE).</t>
  </si>
  <si>
    <t>Apoyar al Ministerio de Industria y Comercio (MIC) y al Ministerio de Obras Públicas y Comunicaciones (MOPC) en el diseño y ejecución de las iniciativas y procesos de reformas que se incluirán en el Programa de Reforma de Políticas para para el Fortalecimiento de la Logística y la Integración Comercial de Paraguay (PR-L1188).</t>
  </si>
  <si>
    <t>La solución propuesta busca consolidar un modelo de negocios para Paraguay basado en los principios de la economía de plataformas aplicado al sector del servicio doméstico y de cuidados, especialmente de personas mayores.</t>
  </si>
  <si>
    <t>fortalecer el conocimiento analítico y operativo de la agenda de género y diversidad en Paraguay, para i) apoyar la transversalización de G&amp;D en las operaciones del BID; y ii) apoyar el diálogo de política en la identificación de intervenciones que ayuden a reducir la desigualdad y promover políticas a favor de la inclusión de mujeres y grupos diversos.</t>
  </si>
  <si>
    <t>Apoyar al Ministerio de Economía y Finanzas del Paraguay (MEF) en la implementación de mejoras en el manejo y gestión de la deuda mediante el desarrollo del mercado local de títulos del tesoro y el desarrollo e implementación de una estrategia de emisiones de deuda sostenible</t>
  </si>
  <si>
    <t>apoyo operativo a la Administración Nacional de Electricidad (ANDE) en la ejecución de las operaciones dentro de la Línea de Crédito Condicional para Proyectos de Inversión (CCLIP) PR-O0004; incluyendo su primera operación: “Expansión del Sistema de Transmisión en Alta Tensión y Acciones de Eficiencia Energética”1 PR-L1173 y su segunda operación PR-L11832: ‘’Expansión del Sistema de Transmisión en Alta Tensión y Acciones de Eficiencia Energética – Fase II’’, así como en la ejecución de la operación PR-L11563: ‘’Programa de Rehabilitación y Modernización de la Central Hidroeléctrica Acaray’’ y la preparación de futuras operaciones de préstamo con el Banco.</t>
  </si>
  <si>
    <t>Saldo a desembolsar  DIC 2023 (en USD)</t>
  </si>
  <si>
    <t>Saldo a desembolsar  DIC 2023  (en USD)</t>
  </si>
  <si>
    <r>
      <rPr>
        <b/>
        <u/>
        <sz val="10"/>
        <rFont val="Times New Roman"/>
        <family val="1"/>
      </rPr>
      <t>Fuente</t>
    </r>
    <r>
      <rPr>
        <b/>
        <sz val="10"/>
        <rFont val="Times New Roman"/>
        <family val="1"/>
      </rPr>
      <t>:</t>
    </r>
    <r>
      <rPr>
        <sz val="10"/>
        <rFont val="Times New Roman"/>
        <family val="1"/>
      </rPr>
      <t xml:space="preserve"> CAF</t>
    </r>
  </si>
  <si>
    <r>
      <rPr>
        <b/>
        <u/>
        <sz val="10"/>
        <color theme="1"/>
        <rFont val="Times New Roman"/>
        <family val="1"/>
      </rPr>
      <t>Fuente</t>
    </r>
    <r>
      <rPr>
        <b/>
        <sz val="10"/>
        <color theme="1"/>
        <rFont val="Times New Roman"/>
        <family val="1"/>
      </rPr>
      <t>:</t>
    </r>
    <r>
      <rPr>
        <sz val="10"/>
        <color theme="1"/>
        <rFont val="Times New Roman"/>
        <family val="1"/>
      </rPr>
      <t xml:space="preserve"> Datos del SIGADE</t>
    </r>
  </si>
  <si>
    <r>
      <rPr>
        <b/>
        <u/>
        <sz val="10"/>
        <rFont val="Times New Roman"/>
        <family val="1"/>
      </rPr>
      <t>Fuente</t>
    </r>
    <r>
      <rPr>
        <b/>
        <sz val="10"/>
        <rFont val="Times New Roman"/>
        <family val="1"/>
      </rPr>
      <t>:</t>
    </r>
    <r>
      <rPr>
        <sz val="10"/>
        <rFont val="Times New Roman"/>
        <family val="1"/>
      </rPr>
      <t xml:space="preserve"> FONPLATA</t>
    </r>
  </si>
  <si>
    <t>PGR</t>
  </si>
  <si>
    <t>Fortalecimiento de la Capacidad Institucional Procuraduría del Paraguay</t>
  </si>
  <si>
    <t>Fortalecimiento institucional del Ministerio de Relaciones Exteriores de la República del Paraguay</t>
  </si>
  <si>
    <t>Fortalecer la gestión institucional de la Procuraduría General de la República del Paraguay</t>
  </si>
  <si>
    <t>Apoyar el proceso de fortalecimiento institucional del Ministerio de Relaciones Exteriores para robustecer la planificación, coordinación y ejecución de la política exterior de la República de Paraguay</t>
  </si>
  <si>
    <t>CAF/MEF</t>
  </si>
  <si>
    <t>Iniciativa CAF (DIR)/Argentina y Paraguay</t>
  </si>
  <si>
    <t>Apoyar el desarrollo de actividades de preinversión del Proyecto de Infraestructura e Integración para la construcción del Puente Internacional sobre el río Paraguay, Pilar (PY) y Colonia Cano (AR)</t>
  </si>
  <si>
    <t xml:space="preserve">Optimización de la Conectividad Territorial Fronteriza Pilar (PY) – Colonia Cano (AR) - CAF PPI 3 </t>
  </si>
  <si>
    <t>Empoderamiento y liderazgo de niñas y adolescentes en el futbol femenino en Paraguay.</t>
  </si>
  <si>
    <t>Fecha de inicio del Proyecto</t>
  </si>
  <si>
    <r>
      <rPr>
        <b/>
        <u/>
        <sz val="10"/>
        <color theme="1"/>
        <rFont val="Times New Roman"/>
        <family val="1"/>
      </rPr>
      <t>Fuente</t>
    </r>
    <r>
      <rPr>
        <b/>
        <sz val="10"/>
        <color theme="1"/>
        <rFont val="Times New Roman"/>
        <family val="1"/>
      </rPr>
      <t xml:space="preserve">: </t>
    </r>
    <r>
      <rPr>
        <sz val="10"/>
        <color theme="1"/>
        <rFont val="Times New Roman"/>
        <family val="1"/>
      </rPr>
      <t>BID</t>
    </r>
  </si>
  <si>
    <t>Desembolso a DIC 2023  (en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</si>
</sst>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64" formatCode="_(* #,##0_);_(* \(#,##0\);_(* &quot;-&quot;_);_(@_)"/>
    <numFmt numFmtId="165" formatCode="_(* #,##0.00_);_(* \(#,##0.00\);_(* &quot;-&quot;??_);_(@_)"/>
    <numFmt numFmtId="166" formatCode="0_ ;\-0\ "/>
    <numFmt numFmtId="167" formatCode="[$-C0A]d\-mmm\-yy;@"/>
    <numFmt numFmtId="168" formatCode="#,##0_ ;\-#,##0\ "/>
    <numFmt numFmtId="169" formatCode="_(* #,##0_);_(* \(#,##0\);_(* &quot;-&quot;??_);_(@_)"/>
    <numFmt numFmtId="170" formatCode="mmm\-dd\-yyyy"/>
    <numFmt numFmtId="171" formatCode="#,##0.00;\(#,##0.00\)"/>
    <numFmt numFmtId="172" formatCode="_ * #,##0.00_ ;_ * \-#,##0.00_ ;_ * &quot;-&quot;_ ;_ @_ "/>
    <numFmt numFmtId="173" formatCode="#,##0;\(#,##0\)"/>
  </numFmts>
  <fonts count="27" x14ac:knownFonts="1">
    <font>
      <sz val="11"/>
      <color theme="1"/>
      <name val="Calibri"/>
      <family val="2"/>
      <scheme val="minor"/>
    </font>
    <font>
      <sz val="11"/>
      <color indexed="8"/>
      <name val="Calibri"/>
      <family val="2"/>
    </font>
    <font>
      <sz val="10"/>
      <name val="Arial"/>
      <family val="2"/>
    </font>
    <font>
      <u/>
      <sz val="7.7"/>
      <color theme="10"/>
      <name val="Calibri"/>
      <family val="2"/>
    </font>
    <font>
      <b/>
      <sz val="10"/>
      <color theme="1"/>
      <name val="Calibri"/>
      <family val="2"/>
      <scheme val="minor"/>
    </font>
    <font>
      <sz val="10"/>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11"/>
      <color theme="1"/>
      <name val="Calibri"/>
      <family val="2"/>
      <scheme val="minor"/>
    </font>
    <font>
      <sz val="8"/>
      <color rgb="FF222222"/>
      <name val="Arial"/>
      <family val="2"/>
    </font>
    <font>
      <sz val="10"/>
      <color rgb="FF222222"/>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indexed="8"/>
      <name val="Times New Roman"/>
      <family val="1"/>
    </font>
    <font>
      <b/>
      <sz val="10"/>
      <name val="Times New Roman"/>
      <family val="1"/>
    </font>
    <font>
      <sz val="10"/>
      <name val="Times New Roman"/>
      <family val="1"/>
    </font>
    <font>
      <sz val="10"/>
      <color rgb="FF222222"/>
      <name val="Times New Roman"/>
      <family val="1"/>
    </font>
    <font>
      <sz val="11"/>
      <color theme="1"/>
      <name val="Times New Roman"/>
      <family val="1"/>
    </font>
    <font>
      <b/>
      <u/>
      <sz val="10"/>
      <color theme="1"/>
      <name val="Times New Roman"/>
      <family val="1"/>
    </font>
    <font>
      <b/>
      <u/>
      <sz val="10"/>
      <name val="Times New Roman"/>
      <family val="1"/>
    </font>
    <font>
      <b/>
      <sz val="10"/>
      <color theme="0"/>
      <name val="Times New Roman"/>
      <family val="1"/>
    </font>
    <font>
      <u/>
      <sz val="10"/>
      <color rgb="FF0000FF"/>
      <name val="Times New Roman"/>
      <family val="1"/>
    </font>
    <font>
      <b/>
      <sz val="11"/>
      <color theme="1"/>
      <name val="Times New Roman"/>
      <family val="1"/>
    </font>
    <font>
      <sz val="11"/>
      <color rgb="FFFF0000"/>
      <name val="Calibri"/>
      <family val="2"/>
      <scheme val="minor"/>
    </font>
    <font>
      <sz val="10"/>
      <name val="Cambria"/>
      <family val="1"/>
      <scheme val="major"/>
    </font>
  </fonts>
  <fills count="1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6" tint="-0.249977111117893"/>
        <bgColor indexed="64"/>
      </patternFill>
    </fill>
    <fill>
      <patternFill patternType="solid">
        <fgColor rgb="FFFF66CC"/>
        <bgColor indexed="64"/>
      </patternFill>
    </fill>
    <fill>
      <patternFill patternType="solid">
        <fgColor rgb="FF002060"/>
        <bgColor indexed="64"/>
      </patternFill>
    </fill>
    <fill>
      <patternFill patternType="solid">
        <fgColor rgb="FFFF0000"/>
        <bgColor indexed="64"/>
      </patternFill>
    </fill>
    <fill>
      <patternFill patternType="solid">
        <fgColor rgb="FF0070C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rgb="FF4274B0"/>
      </left>
      <right style="thin">
        <color rgb="FF4274B0"/>
      </right>
      <top style="thin">
        <color rgb="FF4274B0"/>
      </top>
      <bottom style="thin">
        <color rgb="FF4274B0"/>
      </bottom>
      <diagonal/>
    </border>
  </borders>
  <cellStyleXfs count="10">
    <xf numFmtId="0" fontId="0" fillId="0" borderId="0"/>
    <xf numFmtId="0" fontId="2" fillId="0" borderId="0" applyFont="0" applyFill="0" applyBorder="0" applyAlignment="0" applyProtection="0"/>
    <xf numFmtId="0" fontId="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9" fillId="0" borderId="0" applyFont="0" applyFill="0" applyBorder="0" applyAlignment="0" applyProtection="0"/>
  </cellStyleXfs>
  <cellXfs count="494">
    <xf numFmtId="0" fontId="0" fillId="0" borderId="0" xfId="0"/>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69" fontId="7" fillId="3" borderId="1" xfId="3"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xf>
    <xf numFmtId="15" fontId="6" fillId="0" borderId="1" xfId="0" applyNumberFormat="1" applyFont="1" applyFill="1" applyBorder="1" applyAlignment="1">
      <alignment horizontal="center" vertical="center"/>
    </xf>
    <xf numFmtId="167" fontId="6" fillId="0" borderId="1" xfId="4" applyNumberFormat="1" applyFont="1" applyFill="1" applyBorder="1" applyAlignment="1">
      <alignment horizontal="center" vertical="center"/>
    </xf>
    <xf numFmtId="0" fontId="6" fillId="0" borderId="1" xfId="0" applyFont="1" applyFill="1" applyBorder="1" applyAlignment="1">
      <alignment horizontal="center" vertical="center"/>
    </xf>
    <xf numFmtId="15"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right" vertical="center"/>
    </xf>
    <xf numFmtId="168" fontId="6" fillId="0" borderId="1" xfId="4" applyNumberFormat="1" applyFont="1" applyFill="1" applyBorder="1" applyAlignment="1">
      <alignment horizontal="right" vertical="center"/>
    </xf>
    <xf numFmtId="15" fontId="6" fillId="0" borderId="5"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1" fontId="6" fillId="0" borderId="1" xfId="0" applyNumberFormat="1" applyFont="1" applyFill="1" applyBorder="1" applyAlignment="1">
      <alignment horizontal="center" vertical="center"/>
    </xf>
    <xf numFmtId="168" fontId="6" fillId="0" borderId="1" xfId="4" applyNumberFormat="1" applyFont="1" applyFill="1" applyBorder="1" applyAlignment="1">
      <alignment horizontal="right" vertical="center" wrapText="1"/>
    </xf>
    <xf numFmtId="3" fontId="6" fillId="0" borderId="1" xfId="3" applyNumberFormat="1" applyFont="1" applyFill="1" applyBorder="1" applyAlignment="1">
      <alignment horizontal="right" vertical="center" wrapText="1"/>
    </xf>
    <xf numFmtId="169" fontId="6" fillId="0" borderId="1" xfId="0" applyNumberFormat="1" applyFont="1" applyFill="1" applyBorder="1" applyAlignment="1">
      <alignment vertical="center" wrapText="1"/>
    </xf>
    <xf numFmtId="166" fontId="6" fillId="0" borderId="1" xfId="4" applyNumberFormat="1" applyFont="1" applyFill="1" applyBorder="1" applyAlignment="1">
      <alignment horizontal="center" vertical="center" wrapText="1"/>
    </xf>
    <xf numFmtId="167" fontId="6" fillId="0" borderId="1" xfId="4" applyNumberFormat="1" applyFont="1" applyFill="1" applyBorder="1" applyAlignment="1">
      <alignment horizontal="center" vertical="center" wrapText="1"/>
    </xf>
    <xf numFmtId="3" fontId="6" fillId="0" borderId="1" xfId="0" applyNumberFormat="1" applyFont="1" applyFill="1" applyBorder="1" applyAlignment="1">
      <alignment horizontal="right" vertical="center" wrapText="1"/>
    </xf>
    <xf numFmtId="3" fontId="6" fillId="0" borderId="1"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15" fontId="6" fillId="0" borderId="0" xfId="0" applyNumberFormat="1" applyFont="1" applyFill="1" applyBorder="1" applyAlignment="1">
      <alignment horizontal="center" vertical="center" wrapText="1"/>
    </xf>
    <xf numFmtId="15" fontId="6" fillId="0" borderId="0"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9" fontId="6" fillId="0" borderId="1" xfId="0" applyNumberFormat="1" applyFont="1" applyFill="1" applyBorder="1" applyAlignment="1">
      <alignment horizontal="center" vertical="center" wrapText="1"/>
    </xf>
    <xf numFmtId="0" fontId="6" fillId="0" borderId="1" xfId="4" applyNumberFormat="1" applyFont="1" applyFill="1" applyBorder="1" applyAlignment="1">
      <alignment horizontal="center" vertical="center" wrapText="1"/>
    </xf>
    <xf numFmtId="167" fontId="6" fillId="0" borderId="1" xfId="0" applyNumberFormat="1" applyFont="1" applyFill="1" applyBorder="1" applyAlignment="1">
      <alignment horizontal="center" vertical="center"/>
    </xf>
    <xf numFmtId="15"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1" fontId="6"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7" fontId="6" fillId="6" borderId="1" xfId="4" applyNumberFormat="1" applyFont="1" applyFill="1" applyBorder="1" applyAlignment="1">
      <alignment horizontal="center" vertical="center"/>
    </xf>
    <xf numFmtId="17" fontId="6" fillId="0" borderId="1" xfId="2" applyNumberFormat="1" applyFont="1" applyFill="1" applyBorder="1" applyAlignment="1" applyProtection="1">
      <alignment horizontal="center" vertical="center"/>
    </xf>
    <xf numFmtId="167" fontId="6" fillId="0" borderId="5" xfId="4" applyNumberFormat="1" applyFont="1" applyFill="1" applyBorder="1" applyAlignment="1">
      <alignment horizontal="center" vertical="center"/>
    </xf>
    <xf numFmtId="3" fontId="6" fillId="4" borderId="1" xfId="0" applyNumberFormat="1" applyFont="1" applyFill="1" applyBorder="1" applyAlignment="1">
      <alignment horizontal="right" vertical="center" wrapText="1"/>
    </xf>
    <xf numFmtId="166" fontId="6" fillId="7" borderId="1" xfId="4" applyNumberFormat="1" applyFont="1" applyFill="1" applyBorder="1" applyAlignment="1">
      <alignment horizontal="center" vertical="center" wrapText="1"/>
    </xf>
    <xf numFmtId="15" fontId="6" fillId="7" borderId="1" xfId="0" applyNumberFormat="1" applyFont="1" applyFill="1" applyBorder="1" applyAlignment="1">
      <alignment horizontal="center" vertical="center" wrapText="1"/>
    </xf>
    <xf numFmtId="167" fontId="6" fillId="7" borderId="1" xfId="4" applyNumberFormat="1" applyFont="1" applyFill="1" applyBorder="1" applyAlignment="1">
      <alignment horizontal="center" vertical="center" wrapText="1"/>
    </xf>
    <xf numFmtId="0" fontId="6" fillId="7" borderId="1" xfId="0" applyFont="1" applyFill="1" applyBorder="1" applyAlignment="1">
      <alignment horizontal="center" vertical="center" wrapText="1"/>
    </xf>
    <xf numFmtId="3" fontId="6" fillId="7" borderId="1"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166" fontId="6" fillId="0" borderId="3" xfId="4" applyNumberFormat="1" applyFont="1" applyFill="1" applyBorder="1" applyAlignment="1">
      <alignment horizontal="center" vertical="center" wrapText="1"/>
    </xf>
    <xf numFmtId="0" fontId="6" fillId="0" borderId="1" xfId="0" applyFont="1" applyFill="1" applyBorder="1" applyAlignment="1">
      <alignment vertical="center"/>
    </xf>
    <xf numFmtId="169" fontId="6" fillId="0" borderId="7" xfId="0" applyNumberFormat="1" applyFont="1" applyFill="1" applyBorder="1" applyAlignment="1">
      <alignment horizontal="center" vertical="center" wrapText="1"/>
    </xf>
    <xf numFmtId="168" fontId="6" fillId="0" borderId="5" xfId="4" applyNumberFormat="1" applyFont="1" applyFill="1" applyBorder="1" applyAlignment="1">
      <alignment horizontal="right" vertical="center"/>
    </xf>
    <xf numFmtId="3" fontId="6" fillId="0" borderId="5" xfId="3" applyNumberFormat="1" applyFont="1" applyFill="1" applyBorder="1" applyAlignment="1">
      <alignment horizontal="right" vertical="center" wrapText="1"/>
    </xf>
    <xf numFmtId="2" fontId="6" fillId="0" borderId="5" xfId="3" applyNumberFormat="1" applyFont="1" applyFill="1" applyBorder="1" applyAlignment="1">
      <alignment horizontal="right" vertical="center" wrapText="1"/>
    </xf>
    <xf numFmtId="169" fontId="6" fillId="0" borderId="1" xfId="3" applyNumberFormat="1" applyFont="1" applyFill="1" applyBorder="1" applyAlignment="1">
      <alignment horizontal="right" vertical="center" wrapText="1"/>
    </xf>
    <xf numFmtId="0" fontId="6" fillId="0" borderId="5" xfId="0" applyFont="1" applyFill="1" applyBorder="1" applyAlignment="1">
      <alignment horizontal="center" vertical="center" wrapText="1"/>
    </xf>
    <xf numFmtId="169" fontId="6" fillId="0" borderId="5" xfId="0" applyNumberFormat="1" applyFont="1" applyFill="1" applyBorder="1" applyAlignment="1">
      <alignment horizontal="center" vertical="center" wrapText="1"/>
    </xf>
    <xf numFmtId="169" fontId="6" fillId="0" borderId="3" xfId="0" applyNumberFormat="1" applyFont="1" applyFill="1" applyBorder="1" applyAlignment="1">
      <alignment horizontal="center" vertical="center" wrapText="1"/>
    </xf>
    <xf numFmtId="167" fontId="6" fillId="0" borderId="5"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3" fontId="6" fillId="0" borderId="1" xfId="6" applyNumberFormat="1" applyFont="1" applyFill="1" applyBorder="1" applyAlignment="1">
      <alignment horizontal="right" vertical="center" wrapText="1"/>
    </xf>
    <xf numFmtId="3" fontId="6" fillId="0" borderId="1" xfId="0" applyNumberFormat="1" applyFont="1" applyBorder="1" applyAlignment="1">
      <alignment vertical="center"/>
    </xf>
    <xf numFmtId="1" fontId="6" fillId="0" borderId="1" xfId="0" applyNumberFormat="1" applyFont="1" applyBorder="1" applyAlignment="1">
      <alignment horizontal="center" vertical="center"/>
    </xf>
    <xf numFmtId="0" fontId="6" fillId="0" borderId="1" xfId="0" applyFont="1" applyFill="1" applyBorder="1" applyAlignment="1">
      <alignment vertical="center" wrapText="1"/>
    </xf>
    <xf numFmtId="168" fontId="6" fillId="0" borderId="0" xfId="4" applyNumberFormat="1" applyFont="1" applyFill="1" applyBorder="1" applyAlignment="1">
      <alignment horizontal="right" vertical="center" wrapText="1"/>
    </xf>
    <xf numFmtId="0" fontId="6" fillId="0" borderId="1" xfId="0" applyFont="1" applyBorder="1" applyAlignment="1">
      <alignment horizontal="right" vertical="center" wrapText="1"/>
    </xf>
    <xf numFmtId="169" fontId="6" fillId="0" borderId="1" xfId="3"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1" fontId="8" fillId="2" borderId="1" xfId="0" applyNumberFormat="1"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166" fontId="6" fillId="0" borderId="5" xfId="4" applyNumberFormat="1" applyFont="1" applyFill="1" applyBorder="1" applyAlignment="1">
      <alignment horizontal="center" vertical="center" wrapText="1"/>
    </xf>
    <xf numFmtId="15" fontId="6" fillId="0" borderId="3" xfId="0" applyNumberFormat="1" applyFont="1" applyFill="1" applyBorder="1" applyAlignment="1">
      <alignment horizontal="center" vertical="center" wrapText="1"/>
    </xf>
    <xf numFmtId="169" fontId="6" fillId="0" borderId="2" xfId="0" applyNumberFormat="1" applyFont="1" applyFill="1" applyBorder="1" applyAlignment="1">
      <alignment horizontal="center" vertical="center" wrapText="1"/>
    </xf>
    <xf numFmtId="0" fontId="6" fillId="0" borderId="2" xfId="0" applyFont="1" applyBorder="1" applyAlignment="1">
      <alignment vertical="center" wrapText="1"/>
    </xf>
    <xf numFmtId="168" fontId="6" fillId="0" borderId="2" xfId="4" applyNumberFormat="1" applyFont="1" applyFill="1" applyBorder="1" applyAlignment="1">
      <alignment horizontal="righ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4" fillId="0" borderId="0" xfId="0" applyFont="1" applyAlignment="1">
      <alignment vertical="center"/>
    </xf>
    <xf numFmtId="0" fontId="6" fillId="0" borderId="1" xfId="0" applyFont="1" applyBorder="1" applyAlignment="1">
      <alignment vertical="center"/>
    </xf>
    <xf numFmtId="2" fontId="6" fillId="0" borderId="1" xfId="3" applyNumberFormat="1" applyFont="1" applyFill="1" applyBorder="1" applyAlignment="1">
      <alignment horizontal="right" vertical="center" wrapText="1"/>
    </xf>
    <xf numFmtId="169" fontId="6" fillId="0" borderId="0" xfId="3" applyNumberFormat="1" applyFont="1" applyFill="1" applyBorder="1" applyAlignment="1">
      <alignment horizontal="right" vertical="center" wrapText="1"/>
    </xf>
    <xf numFmtId="0" fontId="6" fillId="8"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168" fontId="6" fillId="0" borderId="1" xfId="4"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8" borderId="3" xfId="0" applyFont="1" applyFill="1" applyBorder="1" applyAlignment="1">
      <alignment horizontal="center" vertical="center" wrapText="1"/>
    </xf>
    <xf numFmtId="166" fontId="6" fillId="8" borderId="3" xfId="4" applyNumberFormat="1" applyFont="1" applyFill="1" applyBorder="1" applyAlignment="1">
      <alignment horizontal="center" vertical="center" wrapText="1"/>
    </xf>
    <xf numFmtId="0" fontId="6" fillId="0" borderId="3" xfId="0" applyFont="1" applyBorder="1" applyAlignment="1">
      <alignment horizontal="center" vertical="center"/>
    </xf>
    <xf numFmtId="3" fontId="6" fillId="0" borderId="3" xfId="0" applyNumberFormat="1" applyFont="1" applyFill="1" applyBorder="1" applyAlignment="1">
      <alignment horizontal="center" vertical="center"/>
    </xf>
    <xf numFmtId="15" fontId="6" fillId="8" borderId="1" xfId="0" applyNumberFormat="1" applyFont="1" applyFill="1" applyBorder="1" applyAlignment="1">
      <alignment horizontal="center" vertical="center"/>
    </xf>
    <xf numFmtId="15" fontId="6"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xf>
    <xf numFmtId="1" fontId="6" fillId="0" borderId="0" xfId="0" applyNumberFormat="1" applyFont="1" applyFill="1" applyBorder="1" applyAlignment="1">
      <alignment horizontal="center" vertical="center"/>
    </xf>
    <xf numFmtId="1" fontId="6" fillId="0" borderId="5" xfId="0" applyNumberFormat="1" applyFont="1" applyFill="1" applyBorder="1" applyAlignment="1">
      <alignment horizontal="center" vertical="center" wrapText="1"/>
    </xf>
    <xf numFmtId="3" fontId="6" fillId="0" borderId="5" xfId="0" applyNumberFormat="1" applyFont="1" applyBorder="1" applyAlignment="1">
      <alignment vertical="center"/>
    </xf>
    <xf numFmtId="0" fontId="6" fillId="0" borderId="5" xfId="0" applyFont="1" applyBorder="1" applyAlignment="1">
      <alignment vertical="center"/>
    </xf>
    <xf numFmtId="168" fontId="6" fillId="0" borderId="5" xfId="4"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3" fontId="6" fillId="0" borderId="5" xfId="0" applyNumberFormat="1" applyFont="1" applyFill="1" applyBorder="1" applyAlignment="1">
      <alignment vertical="center"/>
    </xf>
    <xf numFmtId="3" fontId="6" fillId="0" borderId="5" xfId="0" applyNumberFormat="1" applyFont="1" applyFill="1" applyBorder="1" applyAlignment="1">
      <alignment horizontal="right" vertical="center" wrapText="1"/>
    </xf>
    <xf numFmtId="3" fontId="6" fillId="0" borderId="5" xfId="6" applyNumberFormat="1" applyFont="1" applyFill="1" applyBorder="1" applyAlignment="1">
      <alignment horizontal="right" vertical="center" wrapText="1"/>
    </xf>
    <xf numFmtId="2" fontId="6" fillId="0" borderId="5" xfId="0" applyNumberFormat="1" applyFont="1" applyBorder="1" applyAlignment="1">
      <alignment vertical="center"/>
    </xf>
    <xf numFmtId="0" fontId="6" fillId="0" borderId="1" xfId="0" applyFont="1" applyBorder="1" applyAlignment="1">
      <alignment horizontal="center" vertical="center" wrapText="1"/>
    </xf>
    <xf numFmtId="1" fontId="6" fillId="8" borderId="1" xfId="0" applyNumberFormat="1" applyFont="1" applyFill="1" applyBorder="1" applyAlignment="1">
      <alignment horizontal="center" vertical="center"/>
    </xf>
    <xf numFmtId="1" fontId="6" fillId="8" borderId="5" xfId="0" applyNumberFormat="1" applyFont="1" applyFill="1" applyBorder="1" applyAlignment="1">
      <alignment horizontal="center" vertical="center"/>
    </xf>
    <xf numFmtId="3" fontId="6" fillId="8" borderId="5" xfId="0" applyNumberFormat="1" applyFont="1" applyFill="1" applyBorder="1" applyAlignment="1">
      <alignment horizontal="right" vertical="center"/>
    </xf>
    <xf numFmtId="3" fontId="6" fillId="8" borderId="1" xfId="0" applyNumberFormat="1" applyFont="1" applyFill="1" applyBorder="1" applyAlignment="1">
      <alignment horizontal="right" vertical="center"/>
    </xf>
    <xf numFmtId="168" fontId="6" fillId="8" borderId="1" xfId="4" applyNumberFormat="1" applyFont="1" applyFill="1" applyBorder="1" applyAlignment="1">
      <alignment horizontal="right" vertical="center"/>
    </xf>
    <xf numFmtId="168" fontId="6" fillId="8" borderId="1" xfId="4" applyNumberFormat="1" applyFont="1" applyFill="1" applyBorder="1" applyAlignment="1">
      <alignment horizontal="right" vertical="center" wrapText="1"/>
    </xf>
    <xf numFmtId="0" fontId="6" fillId="8" borderId="1" xfId="0" applyFont="1" applyFill="1" applyBorder="1" applyAlignment="1" applyProtection="1">
      <alignment horizontal="center" vertical="center" wrapText="1"/>
    </xf>
    <xf numFmtId="168" fontId="6" fillId="8" borderId="5" xfId="4" applyNumberFormat="1" applyFont="1" applyFill="1" applyBorder="1" applyAlignment="1">
      <alignment horizontal="right" vertical="center"/>
    </xf>
    <xf numFmtId="15" fontId="6" fillId="9" borderId="1" xfId="0" applyNumberFormat="1" applyFont="1" applyFill="1" applyBorder="1" applyAlignment="1">
      <alignment horizontal="center" vertical="center"/>
    </xf>
    <xf numFmtId="3" fontId="6" fillId="0" borderId="1" xfId="0" applyNumberFormat="1" applyFont="1" applyFill="1" applyBorder="1" applyAlignment="1">
      <alignment vertical="center"/>
    </xf>
    <xf numFmtId="3" fontId="6" fillId="0" borderId="1" xfId="0" applyNumberFormat="1" applyFont="1" applyBorder="1" applyAlignment="1">
      <alignment horizontal="center" vertical="center"/>
    </xf>
    <xf numFmtId="0" fontId="6" fillId="1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15" fontId="6" fillId="0" borderId="3" xfId="0" applyNumberFormat="1" applyFont="1" applyFill="1" applyBorder="1" applyAlignment="1">
      <alignment horizontal="center" vertical="center"/>
    </xf>
    <xf numFmtId="0" fontId="6" fillId="0" borderId="6" xfId="0" applyFont="1" applyBorder="1" applyAlignment="1">
      <alignment horizontal="center" vertical="center"/>
    </xf>
    <xf numFmtId="15" fontId="6" fillId="0" borderId="4" xfId="0" applyNumberFormat="1" applyFont="1" applyFill="1" applyBorder="1" applyAlignment="1">
      <alignment horizontal="center" vertical="center"/>
    </xf>
    <xf numFmtId="3" fontId="6" fillId="0" borderId="4" xfId="0" applyNumberFormat="1" applyFont="1" applyBorder="1" applyAlignment="1">
      <alignment vertical="center"/>
    </xf>
    <xf numFmtId="15" fontId="6" fillId="0" borderId="6" xfId="0" applyNumberFormat="1" applyFont="1" applyFill="1" applyBorder="1" applyAlignment="1">
      <alignment horizontal="center" vertical="center"/>
    </xf>
    <xf numFmtId="3" fontId="6" fillId="0" borderId="4" xfId="0" applyNumberFormat="1" applyFont="1" applyBorder="1" applyAlignment="1">
      <alignment horizontal="center" vertical="center"/>
    </xf>
    <xf numFmtId="0" fontId="6" fillId="0" borderId="6" xfId="0" applyFont="1" applyFill="1" applyBorder="1" applyAlignment="1">
      <alignment horizontal="center" vertical="center" wrapText="1"/>
    </xf>
    <xf numFmtId="166" fontId="6" fillId="0" borderId="4" xfId="4" applyNumberFormat="1" applyFont="1" applyFill="1" applyBorder="1" applyAlignment="1">
      <alignment horizontal="center" vertical="center"/>
    </xf>
    <xf numFmtId="1" fontId="6" fillId="0" borderId="4" xfId="0" applyNumberFormat="1" applyFont="1" applyFill="1" applyBorder="1" applyAlignment="1">
      <alignment horizontal="center" vertical="center"/>
    </xf>
    <xf numFmtId="167" fontId="6" fillId="0" borderId="4"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169" fontId="6" fillId="0" borderId="8" xfId="0" applyNumberFormat="1"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xf>
    <xf numFmtId="1" fontId="6" fillId="0" borderId="11" xfId="0" applyNumberFormat="1" applyFont="1" applyFill="1" applyBorder="1" applyAlignment="1">
      <alignment horizontal="center" vertical="center"/>
    </xf>
    <xf numFmtId="15" fontId="6" fillId="0" borderId="8" xfId="0" applyNumberFormat="1" applyFont="1" applyFill="1" applyBorder="1" applyAlignment="1">
      <alignment horizontal="center" vertical="center" wrapText="1"/>
    </xf>
    <xf numFmtId="15" fontId="6" fillId="0" borderId="2" xfId="0" applyNumberFormat="1" applyFont="1" applyFill="1" applyBorder="1" applyAlignment="1">
      <alignment horizontal="center" vertical="center" wrapText="1"/>
    </xf>
    <xf numFmtId="0" fontId="6" fillId="0" borderId="2" xfId="0" applyFont="1" applyFill="1" applyBorder="1" applyAlignment="1">
      <alignment vertical="center" wrapText="1"/>
    </xf>
    <xf numFmtId="3" fontId="6" fillId="0" borderId="11" xfId="0" applyNumberFormat="1" applyFont="1" applyFill="1" applyBorder="1" applyAlignment="1">
      <alignment horizontal="right" vertical="center"/>
    </xf>
    <xf numFmtId="3" fontId="6" fillId="0" borderId="2" xfId="0" applyNumberFormat="1" applyFont="1" applyFill="1" applyBorder="1" applyAlignment="1">
      <alignment horizontal="right" vertical="center" wrapText="1"/>
    </xf>
    <xf numFmtId="168" fontId="6" fillId="0" borderId="11" xfId="4" applyNumberFormat="1" applyFont="1" applyFill="1" applyBorder="1" applyAlignment="1">
      <alignment horizontal="right" vertical="center"/>
    </xf>
    <xf numFmtId="2" fontId="6" fillId="0" borderId="11" xfId="3" applyNumberFormat="1" applyFont="1" applyFill="1" applyBorder="1" applyAlignment="1">
      <alignment horizontal="right" vertical="center" wrapText="1"/>
    </xf>
    <xf numFmtId="169" fontId="6" fillId="0" borderId="2" xfId="3" applyNumberFormat="1" applyFont="1" applyFill="1" applyBorder="1" applyAlignment="1">
      <alignment horizontal="right" vertical="center" wrapText="1"/>
    </xf>
    <xf numFmtId="166" fontId="6" fillId="8" borderId="10" xfId="4" applyNumberFormat="1" applyFont="1" applyFill="1" applyBorder="1" applyAlignment="1">
      <alignment horizontal="center" vertical="center" wrapText="1"/>
    </xf>
    <xf numFmtId="167" fontId="6" fillId="0" borderId="2" xfId="0" applyNumberFormat="1" applyFont="1" applyFill="1" applyBorder="1" applyAlignment="1">
      <alignment horizontal="center" vertical="center"/>
    </xf>
    <xf numFmtId="1" fontId="6" fillId="0" borderId="2" xfId="0" applyNumberFormat="1" applyFont="1" applyFill="1" applyBorder="1" applyAlignment="1">
      <alignment horizontal="center" vertical="center" wrapText="1"/>
    </xf>
    <xf numFmtId="168" fontId="6" fillId="0" borderId="2" xfId="4" applyNumberFormat="1" applyFont="1" applyFill="1" applyBorder="1" applyAlignment="1">
      <alignment horizontal="right" vertical="center" wrapText="1"/>
    </xf>
    <xf numFmtId="0" fontId="6" fillId="0" borderId="10" xfId="0" applyFont="1" applyFill="1" applyBorder="1" applyAlignment="1">
      <alignment horizontal="center" vertical="center" wrapText="1"/>
    </xf>
    <xf numFmtId="3" fontId="6" fillId="0" borderId="2" xfId="6"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5" fontId="6" fillId="8" borderId="11" xfId="0" applyNumberFormat="1" applyFont="1" applyFill="1" applyBorder="1" applyAlignment="1">
      <alignment horizontal="center" vertical="center"/>
    </xf>
    <xf numFmtId="0" fontId="6" fillId="8"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169" fontId="6" fillId="0" borderId="1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7" fontId="6" fillId="0" borderId="11" xfId="4" applyNumberFormat="1" applyFont="1" applyFill="1" applyBorder="1" applyAlignment="1">
      <alignment horizontal="center" vertical="center"/>
    </xf>
    <xf numFmtId="15" fontId="6" fillId="0" borderId="11" xfId="0" applyNumberFormat="1" applyFont="1" applyFill="1" applyBorder="1" applyAlignment="1">
      <alignment horizontal="center" vertical="center"/>
    </xf>
    <xf numFmtId="3" fontId="6" fillId="0" borderId="11" xfId="0" applyNumberFormat="1" applyFont="1" applyBorder="1" applyAlignment="1">
      <alignment vertical="center"/>
    </xf>
    <xf numFmtId="169" fontId="6" fillId="8" borderId="11" xfId="0" applyNumberFormat="1" applyFont="1" applyFill="1" applyBorder="1" applyAlignment="1">
      <alignment horizontal="center" vertical="center" wrapText="1"/>
    </xf>
    <xf numFmtId="167" fontId="6" fillId="5" borderId="11" xfId="4" applyNumberFormat="1" applyFont="1" applyFill="1" applyBorder="1" applyAlignment="1">
      <alignment horizontal="center" vertical="center"/>
    </xf>
    <xf numFmtId="166" fontId="6" fillId="0" borderId="11" xfId="4" applyNumberFormat="1" applyFont="1" applyFill="1" applyBorder="1" applyAlignment="1">
      <alignment horizontal="center" vertical="center"/>
    </xf>
    <xf numFmtId="0" fontId="6" fillId="0" borderId="11" xfId="0" applyFont="1" applyBorder="1" applyAlignment="1">
      <alignment vertical="center"/>
    </xf>
    <xf numFmtId="15" fontId="6" fillId="8"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center" vertical="center"/>
    </xf>
    <xf numFmtId="166" fontId="6" fillId="0" borderId="7" xfId="4" applyNumberFormat="1" applyFont="1" applyFill="1" applyBorder="1" applyAlignment="1">
      <alignment horizontal="center" vertical="center" wrapText="1"/>
    </xf>
    <xf numFmtId="169" fontId="6" fillId="0" borderId="5" xfId="3" applyNumberFormat="1" applyFont="1" applyFill="1" applyBorder="1" applyAlignment="1">
      <alignment horizontal="right" vertical="center" wrapText="1"/>
    </xf>
    <xf numFmtId="0" fontId="6" fillId="0" borderId="5" xfId="0" applyFont="1" applyFill="1" applyBorder="1" applyAlignment="1">
      <alignment vertical="center" wrapText="1"/>
    </xf>
    <xf numFmtId="0" fontId="6" fillId="8" borderId="5" xfId="0" applyFont="1" applyFill="1" applyBorder="1" applyAlignment="1">
      <alignment horizontal="center" vertical="center" wrapText="1"/>
    </xf>
    <xf numFmtId="3" fontId="6" fillId="0" borderId="1" xfId="0" applyNumberFormat="1" applyFont="1" applyFill="1" applyBorder="1" applyAlignment="1">
      <alignment horizontal="center" vertical="center"/>
    </xf>
    <xf numFmtId="15" fontId="6" fillId="0" borderId="1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0" xfId="0" applyFont="1" applyBorder="1" applyAlignment="1">
      <alignment horizontal="center" vertical="center"/>
    </xf>
    <xf numFmtId="2" fontId="5" fillId="0" borderId="1" xfId="0" applyNumberFormat="1" applyFont="1" applyFill="1" applyBorder="1" applyAlignment="1">
      <alignment horizontal="right" vertical="center"/>
    </xf>
    <xf numFmtId="41" fontId="5" fillId="0" borderId="1" xfId="9" applyFont="1" applyFill="1" applyBorder="1" applyAlignment="1">
      <alignment horizontal="right" vertical="center"/>
    </xf>
    <xf numFmtId="41" fontId="6" fillId="0" borderId="1" xfId="9" applyFont="1" applyFill="1" applyBorder="1" applyAlignment="1">
      <alignment horizontal="right" vertical="center"/>
    </xf>
    <xf numFmtId="15" fontId="6" fillId="8" borderId="2" xfId="0" applyNumberFormat="1" applyFont="1" applyFill="1" applyBorder="1" applyAlignment="1">
      <alignment horizontal="center" vertical="center"/>
    </xf>
    <xf numFmtId="0" fontId="6" fillId="0" borderId="10" xfId="0" applyFont="1" applyBorder="1" applyAlignment="1">
      <alignment horizontal="center" vertical="center"/>
    </xf>
    <xf numFmtId="3" fontId="6" fillId="0" borderId="2" xfId="0" applyNumberFormat="1" applyFont="1" applyBorder="1" applyAlignment="1">
      <alignment vertical="center"/>
    </xf>
    <xf numFmtId="15" fontId="6" fillId="0" borderId="13" xfId="0" applyNumberFormat="1" applyFont="1" applyFill="1" applyBorder="1" applyAlignment="1">
      <alignment horizontal="center" vertical="center"/>
    </xf>
    <xf numFmtId="0" fontId="6" fillId="0" borderId="13" xfId="0" applyFont="1" applyBorder="1" applyAlignment="1">
      <alignment horizontal="center" vertical="center"/>
    </xf>
    <xf numFmtId="3" fontId="6" fillId="0" borderId="9" xfId="0" applyNumberFormat="1" applyFont="1" applyBorder="1" applyAlignment="1">
      <alignment vertical="center"/>
    </xf>
    <xf numFmtId="4" fontId="5" fillId="0" borderId="5" xfId="0" applyNumberFormat="1" applyFont="1" applyFill="1" applyBorder="1" applyAlignment="1">
      <alignment vertical="center"/>
    </xf>
    <xf numFmtId="0" fontId="6" fillId="0" borderId="8" xfId="0" applyFont="1" applyBorder="1" applyAlignment="1">
      <alignment horizontal="center" vertical="center"/>
    </xf>
    <xf numFmtId="3" fontId="6" fillId="0" borderId="14" xfId="0" applyNumberFormat="1" applyFont="1" applyBorder="1" applyAlignment="1">
      <alignment vertical="center"/>
    </xf>
    <xf numFmtId="3" fontId="6" fillId="0" borderId="11" xfId="0" applyNumberFormat="1" applyFont="1" applyFill="1" applyBorder="1" applyAlignment="1">
      <alignment vertical="center"/>
    </xf>
    <xf numFmtId="3" fontId="7" fillId="3" borderId="5" xfId="0" applyNumberFormat="1" applyFont="1" applyFill="1" applyBorder="1" applyAlignment="1">
      <alignment horizontal="center" vertical="center" wrapText="1"/>
    </xf>
    <xf numFmtId="0" fontId="6" fillId="0" borderId="7" xfId="0" applyFont="1" applyBorder="1" applyAlignment="1">
      <alignment horizontal="center" vertical="center"/>
    </xf>
    <xf numFmtId="0" fontId="5" fillId="0" borderId="1"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5" fillId="0" borderId="0" xfId="0" applyFont="1" applyAlignment="1">
      <alignment horizontal="left" vertical="center"/>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xf>
    <xf numFmtId="3" fontId="6" fillId="0" borderId="1" xfId="0" applyNumberFormat="1" applyFont="1" applyBorder="1" applyAlignment="1">
      <alignment vertical="center" wrapText="1"/>
    </xf>
    <xf numFmtId="0" fontId="6" fillId="0" borderId="2" xfId="0" applyFont="1" applyBorder="1" applyAlignment="1">
      <alignment vertical="center"/>
    </xf>
    <xf numFmtId="1" fontId="6" fillId="0" borderId="2" xfId="0" applyNumberFormat="1" applyFont="1" applyBorder="1" applyAlignment="1">
      <alignment vertical="center"/>
    </xf>
    <xf numFmtId="3" fontId="6" fillId="0" borderId="2" xfId="0" applyNumberFormat="1" applyFont="1" applyBorder="1" applyAlignment="1">
      <alignment horizontal="right" vertical="center"/>
    </xf>
    <xf numFmtId="0" fontId="6" fillId="0" borderId="11" xfId="0" applyFont="1" applyFill="1" applyBorder="1" applyAlignment="1">
      <alignment horizontal="center" vertical="center"/>
    </xf>
    <xf numFmtId="41" fontId="6" fillId="0" borderId="11" xfId="9" applyFont="1" applyFill="1" applyBorder="1" applyAlignment="1">
      <alignment vertical="center"/>
    </xf>
    <xf numFmtId="0" fontId="5" fillId="9" borderId="11" xfId="0" applyFont="1" applyFill="1" applyBorder="1" applyAlignment="1">
      <alignment horizontal="center" vertical="center"/>
    </xf>
    <xf numFmtId="0" fontId="5" fillId="0" borderId="11" xfId="0" applyFont="1" applyFill="1" applyBorder="1" applyAlignment="1">
      <alignment horizontal="center" vertical="center"/>
    </xf>
    <xf numFmtId="0" fontId="10" fillId="0" borderId="11" xfId="0" applyFont="1" applyBorder="1" applyAlignment="1">
      <alignment vertical="center" wrapText="1"/>
    </xf>
    <xf numFmtId="166" fontId="6" fillId="9" borderId="11" xfId="4" applyNumberFormat="1" applyFont="1" applyFill="1" applyBorder="1" applyAlignment="1">
      <alignment horizontal="center" vertical="center" wrapText="1"/>
    </xf>
    <xf numFmtId="0" fontId="5" fillId="0" borderId="11" xfId="0" applyFont="1" applyFill="1" applyBorder="1" applyAlignment="1">
      <alignment vertical="center"/>
    </xf>
    <xf numFmtId="171" fontId="10" fillId="0" borderId="11" xfId="0" applyNumberFormat="1" applyFont="1" applyFill="1" applyBorder="1" applyAlignment="1">
      <alignment horizontal="right" vertical="center"/>
    </xf>
    <xf numFmtId="2" fontId="5" fillId="0" borderId="11" xfId="0" applyNumberFormat="1" applyFont="1" applyFill="1" applyBorder="1" applyAlignment="1">
      <alignment horizontal="right" vertical="center"/>
    </xf>
    <xf numFmtId="41" fontId="5" fillId="0" borderId="11" xfId="9" applyFont="1" applyFill="1" applyBorder="1" applyAlignment="1">
      <alignment horizontal="right"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2" fontId="5" fillId="0" borderId="5" xfId="0" applyNumberFormat="1" applyFont="1" applyFill="1" applyBorder="1" applyAlignment="1">
      <alignment horizontal="right" vertical="center"/>
    </xf>
    <xf numFmtId="41" fontId="5" fillId="0" borderId="5" xfId="9" applyFont="1" applyFill="1" applyBorder="1" applyAlignment="1">
      <alignment horizontal="right" vertical="center"/>
    </xf>
    <xf numFmtId="0" fontId="11" fillId="0" borderId="1" xfId="0" applyFont="1" applyFill="1" applyBorder="1" applyAlignment="1">
      <alignment vertical="center" wrapText="1"/>
    </xf>
    <xf numFmtId="171" fontId="11" fillId="0" borderId="1" xfId="0" applyNumberFormat="1" applyFont="1" applyFill="1" applyBorder="1" applyAlignment="1">
      <alignment horizontal="right" vertical="center"/>
    </xf>
    <xf numFmtId="0" fontId="0" fillId="0" borderId="1" xfId="0" applyBorder="1"/>
    <xf numFmtId="0" fontId="0" fillId="0" borderId="0" xfId="0" applyBorder="1"/>
    <xf numFmtId="171" fontId="11" fillId="0" borderId="0"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41" fontId="5" fillId="0" borderId="0" xfId="9" applyFont="1" applyFill="1" applyBorder="1" applyAlignment="1">
      <alignment horizontal="right" vertical="center"/>
    </xf>
    <xf numFmtId="0" fontId="5" fillId="0" borderId="0" xfId="0" applyFont="1" applyFill="1" applyBorder="1" applyAlignment="1">
      <alignment horizontal="center" vertical="center"/>
    </xf>
    <xf numFmtId="41" fontId="0" fillId="0" borderId="0" xfId="9" applyFont="1"/>
    <xf numFmtId="0" fontId="5" fillId="0" borderId="5" xfId="0" applyFont="1" applyFill="1" applyBorder="1" applyAlignment="1">
      <alignment horizontal="left" vertical="center" wrapText="1"/>
    </xf>
    <xf numFmtId="1" fontId="7" fillId="0" borderId="3" xfId="0" applyNumberFormat="1"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7" fillId="0" borderId="3" xfId="0" applyFont="1" applyFill="1" applyBorder="1" applyAlignment="1" applyProtection="1">
      <alignment horizontal="center" vertical="center" wrapText="1"/>
    </xf>
    <xf numFmtId="3" fontId="6" fillId="0" borderId="3" xfId="0" applyNumberFormat="1" applyFont="1" applyFill="1" applyBorder="1" applyAlignment="1">
      <alignment vertical="center"/>
    </xf>
    <xf numFmtId="2" fontId="6" fillId="0" borderId="3" xfId="3" applyNumberFormat="1" applyFont="1" applyFill="1" applyBorder="1" applyAlignment="1">
      <alignment horizontal="right" vertical="center" wrapText="1"/>
    </xf>
    <xf numFmtId="0" fontId="6" fillId="0" borderId="3" xfId="0" applyFont="1" applyFill="1" applyBorder="1" applyAlignment="1">
      <alignment vertical="center"/>
    </xf>
    <xf numFmtId="1" fontId="6" fillId="0" borderId="7" xfId="0" applyNumberFormat="1" applyFont="1" applyFill="1" applyBorder="1" applyAlignment="1">
      <alignment horizontal="center" vertical="center"/>
    </xf>
    <xf numFmtId="0" fontId="5" fillId="0" borderId="3" xfId="0" applyFont="1" applyFill="1" applyBorder="1" applyAlignment="1">
      <alignment vertical="center"/>
    </xf>
    <xf numFmtId="169" fontId="6" fillId="8" borderId="6" xfId="0" applyNumberFormat="1" applyFont="1" applyFill="1" applyBorder="1" applyAlignment="1">
      <alignment horizontal="center" vertical="center" wrapText="1"/>
    </xf>
    <xf numFmtId="3" fontId="6" fillId="0" borderId="4" xfId="0" applyNumberFormat="1" applyFont="1" applyFill="1" applyBorder="1" applyAlignment="1">
      <alignment vertical="center"/>
    </xf>
    <xf numFmtId="1" fontId="7" fillId="3" borderId="4" xfId="0" applyNumberFormat="1" applyFont="1" applyFill="1" applyBorder="1" applyAlignment="1">
      <alignment horizontal="center" vertical="center" wrapText="1"/>
    </xf>
    <xf numFmtId="2" fontId="6" fillId="0" borderId="4" xfId="3" applyNumberFormat="1" applyFont="1" applyFill="1" applyBorder="1" applyAlignment="1">
      <alignment horizontal="right" vertical="center" wrapText="1"/>
    </xf>
    <xf numFmtId="3" fontId="7" fillId="0" borderId="4" xfId="0" applyNumberFormat="1" applyFont="1" applyFill="1" applyBorder="1" applyAlignment="1">
      <alignment horizontal="center" vertical="center" wrapText="1"/>
    </xf>
    <xf numFmtId="0" fontId="6" fillId="8" borderId="6" xfId="0" applyFont="1" applyFill="1" applyBorder="1" applyAlignment="1">
      <alignment horizontal="center" vertical="center"/>
    </xf>
    <xf numFmtId="0" fontId="6" fillId="8" borderId="6" xfId="0" applyFont="1" applyFill="1" applyBorder="1" applyAlignment="1">
      <alignment horizontal="center" vertical="center" wrapText="1"/>
    </xf>
    <xf numFmtId="0" fontId="5" fillId="8" borderId="6" xfId="0" applyFont="1" applyFill="1" applyBorder="1" applyAlignment="1">
      <alignment horizontal="center" vertical="center"/>
    </xf>
    <xf numFmtId="0" fontId="5" fillId="0" borderId="4" xfId="0" applyFont="1" applyFill="1" applyBorder="1" applyAlignment="1">
      <alignment vertical="center"/>
    </xf>
    <xf numFmtId="41" fontId="6" fillId="0" borderId="5" xfId="9" applyFont="1" applyFill="1" applyBorder="1" applyAlignment="1">
      <alignment horizontal="right" vertical="center"/>
    </xf>
    <xf numFmtId="0" fontId="11" fillId="0" borderId="5" xfId="0" applyFont="1" applyFill="1" applyBorder="1" applyAlignment="1">
      <alignment vertical="center" wrapText="1"/>
    </xf>
    <xf numFmtId="41" fontId="5" fillId="11" borderId="5" xfId="9" applyFont="1" applyFill="1" applyBorder="1" applyAlignment="1">
      <alignment horizontal="right" vertical="center"/>
    </xf>
    <xf numFmtId="2" fontId="5" fillId="11" borderId="5" xfId="0" applyNumberFormat="1" applyFont="1" applyFill="1" applyBorder="1" applyAlignment="1">
      <alignment horizontal="right" vertical="center"/>
    </xf>
    <xf numFmtId="171" fontId="11" fillId="11" borderId="5"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169" fontId="6" fillId="8" borderId="13" xfId="0" applyNumberFormat="1" applyFont="1" applyFill="1" applyBorder="1" applyAlignment="1">
      <alignment horizontal="center" vertical="center" wrapText="1"/>
    </xf>
    <xf numFmtId="15" fontId="6" fillId="0" borderId="9"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1" fontId="6" fillId="0" borderId="9" xfId="0" applyNumberFormat="1" applyFont="1" applyFill="1" applyBorder="1" applyAlignment="1">
      <alignment horizontal="center" vertical="center"/>
    </xf>
    <xf numFmtId="0" fontId="6" fillId="0" borderId="5" xfId="0" applyFont="1" applyFill="1" applyBorder="1" applyAlignment="1" applyProtection="1">
      <alignment horizontal="center" vertical="center" wrapText="1"/>
    </xf>
    <xf numFmtId="3" fontId="7" fillId="0" borderId="9"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3" fontId="6" fillId="0" borderId="7" xfId="0" applyNumberFormat="1" applyFont="1" applyFill="1" applyBorder="1" applyAlignment="1">
      <alignment vertical="center"/>
    </xf>
    <xf numFmtId="0" fontId="6" fillId="8" borderId="13" xfId="0" applyFont="1" applyFill="1" applyBorder="1" applyAlignment="1">
      <alignment horizontal="center" vertical="center"/>
    </xf>
    <xf numFmtId="3" fontId="6" fillId="0" borderId="9" xfId="0" applyNumberFormat="1" applyFont="1" applyFill="1" applyBorder="1" applyAlignment="1">
      <alignment vertical="center"/>
    </xf>
    <xf numFmtId="1" fontId="7" fillId="0" borderId="5"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2" fontId="6" fillId="0" borderId="7" xfId="3" applyNumberFormat="1" applyFont="1" applyFill="1" applyBorder="1" applyAlignment="1">
      <alignment horizontal="right" vertical="center" wrapText="1"/>
    </xf>
    <xf numFmtId="166" fontId="6" fillId="0" borderId="5" xfId="4" applyNumberFormat="1" applyFont="1" applyFill="1" applyBorder="1" applyAlignment="1">
      <alignment horizontal="center" vertical="center"/>
    </xf>
    <xf numFmtId="0" fontId="0" fillId="0" borderId="5" xfId="0" applyBorder="1"/>
    <xf numFmtId="171" fontId="11" fillId="0" borderId="5" xfId="0" applyNumberFormat="1" applyFont="1" applyFill="1" applyBorder="1" applyAlignment="1">
      <alignment horizontal="right" vertical="center"/>
    </xf>
    <xf numFmtId="166" fontId="6" fillId="0" borderId="0" xfId="4"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41" fontId="5" fillId="0" borderId="0" xfId="9" applyFont="1" applyFill="1" applyBorder="1" applyAlignment="1">
      <alignment vertical="center"/>
    </xf>
    <xf numFmtId="172" fontId="5" fillId="0" borderId="0" xfId="9" applyNumberFormat="1" applyFont="1" applyFill="1" applyBorder="1" applyAlignment="1">
      <alignment vertical="center"/>
    </xf>
    <xf numFmtId="0" fontId="5" fillId="0" borderId="5" xfId="0" applyFont="1" applyFill="1" applyBorder="1"/>
    <xf numFmtId="168" fontId="5" fillId="0" borderId="5" xfId="9" applyNumberFormat="1" applyFont="1" applyFill="1" applyBorder="1" applyAlignment="1">
      <alignment vertical="center"/>
    </xf>
    <xf numFmtId="41" fontId="5" fillId="0" borderId="5" xfId="9" applyFont="1" applyFill="1" applyBorder="1" applyAlignment="1">
      <alignment vertical="center"/>
    </xf>
    <xf numFmtId="0" fontId="0" fillId="0" borderId="0" xfId="0" applyFill="1" applyBorder="1"/>
    <xf numFmtId="168" fontId="6" fillId="0" borderId="1" xfId="9" applyNumberFormat="1" applyFont="1" applyFill="1" applyBorder="1" applyAlignment="1">
      <alignment horizontal="right" vertical="center"/>
    </xf>
    <xf numFmtId="0" fontId="0" fillId="0" borderId="0" xfId="0" applyFill="1"/>
    <xf numFmtId="168" fontId="6" fillId="0" borderId="1" xfId="9" applyNumberFormat="1" applyFont="1" applyFill="1" applyBorder="1" applyAlignment="1">
      <alignment horizontal="right" vertical="center" wrapText="1"/>
    </xf>
    <xf numFmtId="168" fontId="5" fillId="0" borderId="1" xfId="9" applyNumberFormat="1" applyFont="1" applyFill="1" applyBorder="1" applyAlignment="1">
      <alignment horizontal="right" vertical="center"/>
    </xf>
    <xf numFmtId="168" fontId="11" fillId="0" borderId="1" xfId="9" applyNumberFormat="1" applyFont="1" applyFill="1" applyBorder="1" applyAlignment="1">
      <alignment horizontal="right" vertical="center"/>
    </xf>
    <xf numFmtId="0" fontId="0" fillId="0" borderId="1" xfId="0" applyFill="1" applyBorder="1"/>
    <xf numFmtId="168" fontId="6" fillId="0" borderId="1" xfId="9"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horizontal="left" vertical="center"/>
    </xf>
    <xf numFmtId="0" fontId="15" fillId="3" borderId="1" xfId="0" applyFont="1" applyFill="1" applyBorder="1" applyAlignment="1">
      <alignment horizontal="center" vertical="center" wrapText="1"/>
    </xf>
    <xf numFmtId="15"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69" fontId="17" fillId="0" borderId="1" xfId="0" applyNumberFormat="1" applyFont="1" applyFill="1" applyBorder="1" applyAlignment="1">
      <alignment horizontal="center" vertical="center" wrapText="1"/>
    </xf>
    <xf numFmtId="167" fontId="17" fillId="0" borderId="1" xfId="4" applyNumberFormat="1" applyFont="1" applyFill="1" applyBorder="1" applyAlignment="1">
      <alignment horizontal="center" vertical="center"/>
    </xf>
    <xf numFmtId="168" fontId="17" fillId="0" borderId="1" xfId="9" applyNumberFormat="1" applyFont="1" applyFill="1" applyBorder="1" applyAlignment="1">
      <alignment horizontal="right" vertical="center"/>
    </xf>
    <xf numFmtId="2" fontId="17" fillId="0" borderId="1" xfId="3" applyNumberFormat="1" applyFont="1" applyFill="1" applyBorder="1" applyAlignment="1">
      <alignment horizontal="right" vertical="center" wrapText="1"/>
    </xf>
    <xf numFmtId="41" fontId="17" fillId="0" borderId="1" xfId="9" applyFont="1" applyFill="1" applyBorder="1" applyAlignment="1">
      <alignment horizontal="right" vertical="center"/>
    </xf>
    <xf numFmtId="168" fontId="17" fillId="0" borderId="1" xfId="9" applyNumberFormat="1" applyFont="1" applyFill="1" applyBorder="1" applyAlignment="1">
      <alignment horizontal="right" vertical="center" wrapText="1"/>
    </xf>
    <xf numFmtId="168" fontId="14" fillId="0" borderId="1" xfId="9" applyNumberFormat="1" applyFont="1" applyFill="1" applyBorder="1" applyAlignment="1">
      <alignment horizontal="right" vertical="center"/>
    </xf>
    <xf numFmtId="0" fontId="14" fillId="0" borderId="1" xfId="0" applyFont="1" applyFill="1" applyBorder="1" applyAlignment="1">
      <alignment horizontal="center" vertical="center"/>
    </xf>
    <xf numFmtId="15" fontId="17"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166" fontId="17" fillId="0" borderId="1" xfId="4"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2" fontId="14" fillId="0" borderId="1" xfId="0" applyNumberFormat="1" applyFont="1" applyFill="1" applyBorder="1" applyAlignment="1">
      <alignment horizontal="right" vertical="center"/>
    </xf>
    <xf numFmtId="41" fontId="14" fillId="0" borderId="1" xfId="9" applyFont="1" applyFill="1" applyBorder="1" applyAlignment="1">
      <alignment horizontal="right" vertical="center"/>
    </xf>
    <xf numFmtId="168" fontId="18" fillId="0" borderId="1" xfId="9" applyNumberFormat="1" applyFont="1" applyFill="1" applyBorder="1" applyAlignment="1">
      <alignment horizontal="right" vertical="center"/>
    </xf>
    <xf numFmtId="168" fontId="18" fillId="0" borderId="1" xfId="9" applyNumberFormat="1" applyFont="1" applyFill="1" applyBorder="1" applyAlignment="1">
      <alignment vertical="center"/>
    </xf>
    <xf numFmtId="171"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168" fontId="14" fillId="0" borderId="1" xfId="9" applyNumberFormat="1" applyFont="1" applyFill="1" applyBorder="1" applyAlignment="1">
      <alignment vertical="center"/>
    </xf>
    <xf numFmtId="172" fontId="14" fillId="0" borderId="1" xfId="9" applyNumberFormat="1" applyFont="1" applyFill="1" applyBorder="1" applyAlignment="1">
      <alignment vertical="center"/>
    </xf>
    <xf numFmtId="41" fontId="14" fillId="0" borderId="1" xfId="9" applyFont="1" applyFill="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vertical="center" wrapText="1"/>
    </xf>
    <xf numFmtId="172" fontId="14" fillId="0" borderId="1" xfId="9" applyNumberFormat="1" applyFont="1" applyFill="1" applyBorder="1" applyAlignment="1">
      <alignment horizontal="right" vertical="center"/>
    </xf>
    <xf numFmtId="0" fontId="19" fillId="0" borderId="0" xfId="0" applyFont="1"/>
    <xf numFmtId="0" fontId="14" fillId="0" borderId="0" xfId="0" applyFont="1" applyFill="1" applyBorder="1" applyAlignment="1">
      <alignment horizontal="left" vertical="center"/>
    </xf>
    <xf numFmtId="41" fontId="17" fillId="0" borderId="1" xfId="9" applyFont="1" applyFill="1" applyBorder="1" applyAlignment="1">
      <alignment vertical="center"/>
    </xf>
    <xf numFmtId="41" fontId="17" fillId="0" borderId="1" xfId="9" applyFont="1" applyFill="1" applyBorder="1" applyAlignment="1">
      <alignment horizontal="right" vertical="center" wrapText="1"/>
    </xf>
    <xf numFmtId="15" fontId="17" fillId="0" borderId="0" xfId="0" applyNumberFormat="1" applyFont="1" applyFill="1" applyBorder="1" applyAlignment="1">
      <alignment horizontal="center" vertical="center" wrapText="1"/>
    </xf>
    <xf numFmtId="1" fontId="15" fillId="3" borderId="1" xfId="0" applyNumberFormat="1" applyFont="1" applyFill="1" applyBorder="1" applyAlignment="1">
      <alignment horizontal="center" vertical="center" wrapText="1"/>
    </xf>
    <xf numFmtId="166" fontId="17" fillId="0" borderId="1" xfId="4" applyNumberFormat="1" applyFont="1" applyFill="1" applyBorder="1" applyAlignment="1">
      <alignment horizontal="left" vertical="center" wrapText="1"/>
    </xf>
    <xf numFmtId="0" fontId="17" fillId="0" borderId="1" xfId="0" applyFont="1" applyBorder="1"/>
    <xf numFmtId="15" fontId="17" fillId="0" borderId="3" xfId="0" applyNumberFormat="1" applyFont="1" applyFill="1" applyBorder="1" applyAlignment="1">
      <alignment horizontal="center" vertical="center" wrapText="1"/>
    </xf>
    <xf numFmtId="1" fontId="17" fillId="0" borderId="1" xfId="0" applyNumberFormat="1" applyFont="1" applyBorder="1" applyAlignment="1">
      <alignment horizontal="center" vertical="center"/>
    </xf>
    <xf numFmtId="168" fontId="17" fillId="0" borderId="1" xfId="4" applyNumberFormat="1" applyFont="1" applyFill="1" applyBorder="1" applyAlignment="1">
      <alignment horizontal="right" vertical="center"/>
    </xf>
    <xf numFmtId="3" fontId="17" fillId="0" borderId="1" xfId="6" applyNumberFormat="1" applyFont="1" applyFill="1" applyBorder="1" applyAlignment="1">
      <alignment horizontal="right" vertical="center" wrapText="1"/>
    </xf>
    <xf numFmtId="169" fontId="17" fillId="0" borderId="1" xfId="3" applyNumberFormat="1" applyFont="1" applyFill="1" applyBorder="1" applyAlignment="1">
      <alignment horizontal="right" vertical="center" wrapText="1"/>
    </xf>
    <xf numFmtId="0" fontId="14" fillId="0" borderId="0" xfId="0" applyFont="1"/>
    <xf numFmtId="0" fontId="17" fillId="0" borderId="3" xfId="0" applyFont="1" applyFill="1" applyBorder="1" applyAlignment="1">
      <alignment horizontal="center" vertical="center" wrapText="1"/>
    </xf>
    <xf numFmtId="168" fontId="17" fillId="0" borderId="5" xfId="4" applyNumberFormat="1" applyFont="1" applyFill="1" applyBorder="1" applyAlignment="1">
      <alignment horizontal="right" vertical="center"/>
    </xf>
    <xf numFmtId="2" fontId="17" fillId="0" borderId="5" xfId="3" applyNumberFormat="1" applyFont="1" applyFill="1" applyBorder="1" applyAlignment="1">
      <alignment horizontal="right" vertical="center" wrapText="1"/>
    </xf>
    <xf numFmtId="0" fontId="17" fillId="0" borderId="2" xfId="0" applyFont="1" applyFill="1" applyBorder="1" applyAlignment="1">
      <alignment horizontal="center" vertical="center" wrapText="1"/>
    </xf>
    <xf numFmtId="15"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166" fontId="17" fillId="0" borderId="2" xfId="4" applyNumberFormat="1" applyFont="1" applyFill="1" applyBorder="1" applyAlignment="1">
      <alignment horizontal="center" vertical="center" wrapText="1"/>
    </xf>
    <xf numFmtId="166" fontId="17" fillId="0" borderId="2" xfId="4" applyNumberFormat="1" applyFont="1" applyFill="1" applyBorder="1" applyAlignment="1">
      <alignment horizontal="left" vertical="center" wrapText="1"/>
    </xf>
    <xf numFmtId="0" fontId="17" fillId="0" borderId="10" xfId="0" applyFont="1" applyFill="1" applyBorder="1" applyAlignment="1">
      <alignment horizontal="center" vertical="center" wrapText="1"/>
    </xf>
    <xf numFmtId="168" fontId="17" fillId="0" borderId="11" xfId="4" applyNumberFormat="1" applyFont="1" applyFill="1" applyBorder="1" applyAlignment="1">
      <alignment horizontal="right" vertical="center"/>
    </xf>
    <xf numFmtId="3" fontId="17" fillId="0" borderId="2" xfId="6" applyNumberFormat="1" applyFont="1" applyFill="1" applyBorder="1" applyAlignment="1">
      <alignment horizontal="right" vertical="center" wrapText="1"/>
    </xf>
    <xf numFmtId="2" fontId="17" fillId="0" borderId="11" xfId="3" applyNumberFormat="1" applyFont="1" applyFill="1" applyBorder="1" applyAlignment="1">
      <alignment horizontal="right" vertical="center" wrapText="1"/>
    </xf>
    <xf numFmtId="169" fontId="17" fillId="0" borderId="2" xfId="3" applyNumberFormat="1" applyFont="1" applyFill="1" applyBorder="1" applyAlignment="1">
      <alignment horizontal="right" vertical="center" wrapText="1"/>
    </xf>
    <xf numFmtId="0" fontId="17" fillId="0" borderId="5" xfId="0" applyFont="1" applyFill="1" applyBorder="1" applyAlignment="1">
      <alignment horizontal="center" vertical="center" wrapText="1"/>
    </xf>
    <xf numFmtId="15" fontId="17" fillId="0" borderId="5" xfId="0" applyNumberFormat="1" applyFont="1" applyFill="1" applyBorder="1" applyAlignment="1">
      <alignment horizontal="center" vertical="center" wrapText="1"/>
    </xf>
    <xf numFmtId="0" fontId="17" fillId="0" borderId="5" xfId="0" applyFont="1" applyFill="1" applyBorder="1" applyAlignment="1">
      <alignment horizontal="left" vertical="center" wrapText="1"/>
    </xf>
    <xf numFmtId="166" fontId="17" fillId="0" borderId="5" xfId="4" applyNumberFormat="1" applyFont="1" applyFill="1" applyBorder="1" applyAlignment="1">
      <alignment horizontal="center" vertical="center" wrapText="1"/>
    </xf>
    <xf numFmtId="166" fontId="17" fillId="0" borderId="5" xfId="4" applyNumberFormat="1" applyFont="1" applyFill="1" applyBorder="1" applyAlignment="1">
      <alignment horizontal="left" vertical="center" wrapText="1"/>
    </xf>
    <xf numFmtId="0" fontId="17" fillId="0" borderId="7" xfId="0" applyFont="1" applyFill="1" applyBorder="1" applyAlignment="1">
      <alignment horizontal="center" vertical="center" wrapText="1"/>
    </xf>
    <xf numFmtId="168" fontId="17" fillId="0" borderId="5" xfId="4" applyNumberFormat="1" applyFont="1" applyFill="1" applyBorder="1" applyAlignment="1">
      <alignment horizontal="right" vertical="center" wrapText="1"/>
    </xf>
    <xf numFmtId="3" fontId="17" fillId="0" borderId="5" xfId="6" applyNumberFormat="1" applyFont="1" applyFill="1" applyBorder="1" applyAlignment="1">
      <alignment horizontal="right" vertical="center" wrapText="1"/>
    </xf>
    <xf numFmtId="169" fontId="17" fillId="0" borderId="5" xfId="3" applyNumberFormat="1" applyFont="1" applyFill="1" applyBorder="1" applyAlignment="1">
      <alignment horizontal="right" vertical="center" wrapText="1"/>
    </xf>
    <xf numFmtId="168" fontId="17" fillId="0" borderId="2" xfId="4" applyNumberFormat="1" applyFont="1" applyFill="1" applyBorder="1" applyAlignment="1">
      <alignment horizontal="right" vertical="center" wrapText="1"/>
    </xf>
    <xf numFmtId="168" fontId="17" fillId="0" borderId="1" xfId="4" applyNumberFormat="1" applyFont="1" applyFill="1" applyBorder="1" applyAlignment="1">
      <alignment horizontal="right" vertical="center" wrapText="1"/>
    </xf>
    <xf numFmtId="0" fontId="22"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wrapText="1"/>
    </xf>
    <xf numFmtId="1" fontId="22" fillId="12" borderId="1" xfId="3" applyNumberFormat="1" applyFont="1" applyFill="1" applyBorder="1" applyAlignment="1">
      <alignment horizontal="center" vertical="center" wrapText="1"/>
    </xf>
    <xf numFmtId="2" fontId="22" fillId="12" borderId="1" xfId="3"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3" fontId="22" fillId="12" borderId="1" xfId="0" applyNumberFormat="1" applyFont="1" applyFill="1" applyBorder="1" applyAlignment="1">
      <alignment horizontal="center" vertical="center" wrapText="1"/>
    </xf>
    <xf numFmtId="1" fontId="22" fillId="12"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41" fontId="14" fillId="0" borderId="2" xfId="9" applyFont="1" applyFill="1" applyBorder="1" applyAlignment="1">
      <alignment vertical="center"/>
    </xf>
    <xf numFmtId="41" fontId="14" fillId="0" borderId="2" xfId="9" applyFont="1" applyFill="1" applyBorder="1" applyAlignment="1">
      <alignment horizontal="right" vertical="center"/>
    </xf>
    <xf numFmtId="2" fontId="14" fillId="0" borderId="2" xfId="0" applyNumberFormat="1" applyFont="1" applyFill="1" applyBorder="1" applyAlignment="1">
      <alignment horizontal="right" vertical="center"/>
    </xf>
    <xf numFmtId="15" fontId="17" fillId="0" borderId="10"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1" xfId="0" applyFont="1" applyFill="1" applyBorder="1"/>
    <xf numFmtId="0" fontId="14" fillId="0" borderId="5" xfId="0" applyFont="1" applyFill="1" applyBorder="1" applyAlignment="1">
      <alignment horizontal="left" vertical="center" wrapText="1"/>
    </xf>
    <xf numFmtId="1"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right" vertical="center"/>
    </xf>
    <xf numFmtId="3" fontId="17" fillId="0" borderId="1" xfId="0" applyNumberFormat="1" applyFont="1" applyFill="1" applyBorder="1" applyAlignment="1">
      <alignment vertical="center"/>
    </xf>
    <xf numFmtId="166" fontId="17" fillId="8" borderId="3" xfId="4" applyNumberFormat="1" applyFont="1" applyFill="1" applyBorder="1" applyAlignment="1">
      <alignment horizontal="center" vertical="center" wrapText="1"/>
    </xf>
    <xf numFmtId="0" fontId="17" fillId="0" borderId="5" xfId="0" applyFont="1" applyFill="1" applyBorder="1" applyAlignment="1">
      <alignment vertical="center" wrapText="1"/>
    </xf>
    <xf numFmtId="169" fontId="17" fillId="0" borderId="7" xfId="0" applyNumberFormat="1" applyFont="1" applyFill="1" applyBorder="1" applyAlignment="1">
      <alignment horizontal="center" vertical="center" wrapText="1"/>
    </xf>
    <xf numFmtId="0" fontId="17" fillId="0" borderId="1" xfId="0" applyFont="1" applyBorder="1" applyAlignment="1">
      <alignment vertical="center" wrapText="1"/>
    </xf>
    <xf numFmtId="1" fontId="17" fillId="0" borderId="1" xfId="0" applyNumberFormat="1" applyFont="1" applyBorder="1" applyAlignment="1">
      <alignment horizontal="center" vertical="center" wrapText="1"/>
    </xf>
    <xf numFmtId="1" fontId="17" fillId="0" borderId="1" xfId="0" applyNumberFormat="1" applyFont="1" applyFill="1" applyBorder="1" applyAlignment="1">
      <alignment horizontal="center" vertical="center"/>
    </xf>
    <xf numFmtId="0" fontId="17" fillId="0" borderId="1" xfId="0" applyFont="1" applyBorder="1" applyAlignment="1">
      <alignment horizontal="right" vertical="center" wrapText="1"/>
    </xf>
    <xf numFmtId="3" fontId="17" fillId="0" borderId="1" xfId="0" applyNumberFormat="1" applyFont="1" applyFill="1" applyBorder="1" applyAlignment="1">
      <alignment horizontal="right" vertical="center" wrapText="1"/>
    </xf>
    <xf numFmtId="3" fontId="17" fillId="0" borderId="1" xfId="3" applyNumberFormat="1" applyFont="1" applyFill="1" applyBorder="1" applyAlignment="1">
      <alignment horizontal="right" vertical="center" wrapText="1"/>
    </xf>
    <xf numFmtId="166" fontId="17" fillId="0" borderId="3" xfId="4" applyNumberFormat="1" applyFont="1" applyFill="1" applyBorder="1" applyAlignment="1">
      <alignment horizontal="center" vertical="center" wrapText="1"/>
    </xf>
    <xf numFmtId="1" fontId="17" fillId="0" borderId="1" xfId="0" applyNumberFormat="1" applyFont="1" applyBorder="1" applyAlignment="1">
      <alignment vertical="center" wrapText="1"/>
    </xf>
    <xf numFmtId="0" fontId="17" fillId="2" borderId="1" xfId="0" applyFont="1" applyFill="1" applyBorder="1" applyAlignment="1" applyProtection="1">
      <alignment horizontal="center" vertical="center" wrapText="1"/>
    </xf>
    <xf numFmtId="0" fontId="17" fillId="0" borderId="1" xfId="0" applyFont="1" applyFill="1" applyBorder="1" applyAlignment="1">
      <alignment vertical="center" wrapText="1"/>
    </xf>
    <xf numFmtId="0" fontId="17" fillId="0" borderId="5" xfId="0" applyFont="1" applyBorder="1" applyAlignment="1">
      <alignment vertical="center" wrapText="1"/>
    </xf>
    <xf numFmtId="15" fontId="17" fillId="0" borderId="5" xfId="0" applyNumberFormat="1" applyFont="1" applyFill="1" applyBorder="1" applyAlignment="1">
      <alignment horizontal="center" vertical="center"/>
    </xf>
    <xf numFmtId="1" fontId="17" fillId="0" borderId="5" xfId="0" applyNumberFormat="1" applyFont="1" applyBorder="1" applyAlignment="1">
      <alignment vertical="center" wrapText="1"/>
    </xf>
    <xf numFmtId="0" fontId="17" fillId="8" borderId="1" xfId="0" applyFont="1" applyFill="1" applyBorder="1" applyAlignment="1">
      <alignment horizontal="left" vertical="center" wrapText="1"/>
    </xf>
    <xf numFmtId="1" fontId="17" fillId="0" borderId="5" xfId="0" applyNumberFormat="1" applyFont="1" applyBorder="1" applyAlignment="1">
      <alignment horizontal="center" vertical="center" wrapText="1"/>
    </xf>
    <xf numFmtId="0" fontId="17" fillId="0" borderId="1" xfId="0" applyFont="1" applyBorder="1" applyAlignment="1">
      <alignment horizontal="center" vertical="center" wrapText="1"/>
    </xf>
    <xf numFmtId="1" fontId="17" fillId="0" borderId="5" xfId="0" applyNumberFormat="1" applyFont="1" applyFill="1" applyBorder="1" applyAlignment="1">
      <alignment horizontal="center" vertical="center"/>
    </xf>
    <xf numFmtId="3" fontId="17" fillId="0" borderId="5" xfId="0" applyNumberFormat="1" applyFont="1" applyFill="1" applyBorder="1" applyAlignment="1">
      <alignment horizontal="right" vertical="center"/>
    </xf>
    <xf numFmtId="0" fontId="17" fillId="0" borderId="5" xfId="0" applyFont="1" applyBorder="1" applyAlignment="1">
      <alignment horizontal="right" vertical="center" wrapText="1"/>
    </xf>
    <xf numFmtId="3" fontId="17" fillId="0" borderId="5" xfId="0" applyNumberFormat="1" applyFont="1" applyFill="1" applyBorder="1" applyAlignment="1">
      <alignment horizontal="right" vertical="center" wrapText="1"/>
    </xf>
    <xf numFmtId="167" fontId="17" fillId="0" borderId="1" xfId="0" applyNumberFormat="1" applyFont="1" applyFill="1" applyBorder="1" applyAlignment="1">
      <alignment horizontal="center" vertical="center"/>
    </xf>
    <xf numFmtId="3" fontId="17" fillId="0" borderId="1" xfId="0" applyNumberFormat="1" applyFont="1" applyBorder="1"/>
    <xf numFmtId="3" fontId="17" fillId="0" borderId="1" xfId="0" applyNumberFormat="1" applyFont="1" applyBorder="1" applyAlignment="1">
      <alignment vertical="top" wrapText="1"/>
    </xf>
    <xf numFmtId="0" fontId="17" fillId="0" borderId="1" xfId="0" applyFont="1" applyBorder="1" applyAlignment="1">
      <alignment wrapText="1"/>
    </xf>
    <xf numFmtId="1" fontId="17" fillId="0" borderId="5" xfId="0" applyNumberFormat="1" applyFont="1" applyFill="1" applyBorder="1" applyAlignment="1">
      <alignment horizontal="center" vertical="center" wrapText="1"/>
    </xf>
    <xf numFmtId="0" fontId="17" fillId="0" borderId="5" xfId="0" applyFont="1" applyBorder="1" applyAlignment="1">
      <alignment horizontal="right"/>
    </xf>
    <xf numFmtId="3" fontId="17" fillId="0" borderId="5" xfId="3" applyNumberFormat="1" applyFont="1" applyFill="1" applyBorder="1" applyAlignment="1">
      <alignment horizontal="right" vertical="center" wrapText="1"/>
    </xf>
    <xf numFmtId="166" fontId="17" fillId="0" borderId="10" xfId="4" applyNumberFormat="1" applyFont="1" applyFill="1" applyBorder="1" applyAlignment="1">
      <alignment horizontal="center" vertical="center" wrapText="1"/>
    </xf>
    <xf numFmtId="0" fontId="17" fillId="0" borderId="2" xfId="0" applyFont="1" applyFill="1" applyBorder="1" applyAlignment="1">
      <alignment vertical="center" wrapText="1"/>
    </xf>
    <xf numFmtId="169" fontId="17" fillId="0" borderId="10" xfId="0" applyNumberFormat="1" applyFont="1" applyFill="1" applyBorder="1" applyAlignment="1">
      <alignment horizontal="center" vertical="center" wrapText="1"/>
    </xf>
    <xf numFmtId="15" fontId="17" fillId="0" borderId="2" xfId="0" applyNumberFormat="1" applyFont="1" applyFill="1" applyBorder="1" applyAlignment="1">
      <alignment horizontal="center" vertical="center"/>
    </xf>
    <xf numFmtId="1" fontId="17" fillId="0" borderId="11" xfId="0" applyNumberFormat="1" applyFont="1" applyFill="1" applyBorder="1" applyAlignment="1">
      <alignment horizontal="center" vertical="center" wrapText="1"/>
    </xf>
    <xf numFmtId="3" fontId="17" fillId="0" borderId="11" xfId="0" applyNumberFormat="1" applyFont="1" applyFill="1" applyBorder="1" applyAlignment="1">
      <alignment horizontal="right" vertical="center"/>
    </xf>
    <xf numFmtId="0" fontId="17" fillId="0" borderId="2" xfId="0" applyFont="1" applyBorder="1" applyAlignment="1">
      <alignment horizontal="right" vertical="center" wrapText="1"/>
    </xf>
    <xf numFmtId="3" fontId="17" fillId="0" borderId="2" xfId="0" applyNumberFormat="1" applyFont="1" applyFill="1" applyBorder="1" applyAlignment="1">
      <alignment horizontal="right" vertical="center" wrapText="1"/>
    </xf>
    <xf numFmtId="3" fontId="17" fillId="0" borderId="2" xfId="3" applyNumberFormat="1" applyFont="1" applyFill="1" applyBorder="1" applyAlignment="1">
      <alignment horizontal="right" vertical="center" wrapText="1"/>
    </xf>
    <xf numFmtId="169" fontId="17" fillId="0" borderId="3" xfId="0" applyNumberFormat="1" applyFont="1" applyFill="1" applyBorder="1" applyAlignment="1">
      <alignment horizontal="center" vertical="center" wrapText="1"/>
    </xf>
    <xf numFmtId="0" fontId="17" fillId="0" borderId="1" xfId="0" applyFont="1" applyBorder="1" applyAlignment="1">
      <alignment horizontal="right"/>
    </xf>
    <xf numFmtId="0" fontId="17" fillId="8" borderId="3" xfId="0" applyFont="1" applyFill="1" applyBorder="1" applyAlignment="1">
      <alignment horizontal="center" vertical="center" wrapText="1"/>
    </xf>
    <xf numFmtId="0" fontId="17" fillId="0" borderId="1" xfId="0" applyFont="1" applyFill="1" applyBorder="1" applyAlignment="1">
      <alignment horizontal="center" vertical="center"/>
    </xf>
    <xf numFmtId="3" fontId="17" fillId="0" borderId="1" xfId="0" applyNumberFormat="1" applyFont="1" applyBorder="1" applyAlignment="1">
      <alignment vertical="center"/>
    </xf>
    <xf numFmtId="166" fontId="17" fillId="8" borderId="10" xfId="4" applyNumberFormat="1" applyFont="1" applyFill="1" applyBorder="1" applyAlignment="1">
      <alignment horizontal="center" vertical="center" wrapText="1"/>
    </xf>
    <xf numFmtId="167" fontId="17" fillId="0" borderId="2" xfId="0" applyNumberFormat="1" applyFont="1" applyFill="1" applyBorder="1" applyAlignment="1">
      <alignment horizontal="center" vertical="center"/>
    </xf>
    <xf numFmtId="1" fontId="17" fillId="0" borderId="2" xfId="0" applyNumberFormat="1" applyFont="1" applyFill="1" applyBorder="1" applyAlignment="1">
      <alignment horizontal="center" vertical="center" wrapText="1"/>
    </xf>
    <xf numFmtId="0" fontId="17" fillId="0" borderId="2" xfId="0" applyFont="1" applyBorder="1" applyAlignment="1">
      <alignment horizontal="right"/>
    </xf>
    <xf numFmtId="15" fontId="17" fillId="8"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169" fontId="17" fillId="0" borderId="2" xfId="0" applyNumberFormat="1" applyFont="1" applyFill="1" applyBorder="1" applyAlignment="1">
      <alignment horizontal="center" vertical="center" wrapText="1"/>
    </xf>
    <xf numFmtId="15" fontId="17" fillId="0" borderId="6" xfId="0" applyNumberFormat="1" applyFont="1" applyFill="1" applyBorder="1" applyAlignment="1">
      <alignment horizontal="center" vertical="center"/>
    </xf>
    <xf numFmtId="0" fontId="17" fillId="8" borderId="1" xfId="0" applyFont="1" applyFill="1" applyBorder="1" applyAlignment="1">
      <alignment horizontal="center" vertical="center" wrapText="1"/>
    </xf>
    <xf numFmtId="0" fontId="17" fillId="0" borderId="6" xfId="0" applyFont="1" applyBorder="1" applyAlignment="1">
      <alignment horizontal="center" vertical="center"/>
    </xf>
    <xf numFmtId="166" fontId="17" fillId="8" borderId="7" xfId="4" applyNumberFormat="1" applyFont="1" applyFill="1" applyBorder="1" applyAlignment="1">
      <alignment horizontal="center" vertical="center" wrapText="1"/>
    </xf>
    <xf numFmtId="1" fontId="17" fillId="0" borderId="5" xfId="0" applyNumberFormat="1" applyFont="1" applyBorder="1" applyAlignment="1">
      <alignment horizontal="center" vertical="center"/>
    </xf>
    <xf numFmtId="0" fontId="17" fillId="0" borderId="3" xfId="0" applyFont="1" applyBorder="1" applyAlignment="1">
      <alignment horizontal="center" vertical="center"/>
    </xf>
    <xf numFmtId="1" fontId="17" fillId="0" borderId="0"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xf>
    <xf numFmtId="0" fontId="17" fillId="8" borderId="1" xfId="0" applyFont="1" applyFill="1" applyBorder="1" applyAlignment="1">
      <alignment vertical="center" wrapText="1"/>
    </xf>
    <xf numFmtId="1" fontId="17" fillId="8" borderId="5" xfId="0" applyNumberFormat="1" applyFont="1" applyFill="1" applyBorder="1" applyAlignment="1">
      <alignment horizontal="center" vertical="center"/>
    </xf>
    <xf numFmtId="3" fontId="17" fillId="8" borderId="5" xfId="0" applyNumberFormat="1" applyFont="1" applyFill="1" applyBorder="1" applyAlignment="1">
      <alignment horizontal="right" vertical="center"/>
    </xf>
    <xf numFmtId="0" fontId="17" fillId="8" borderId="1" xfId="0" applyFont="1" applyFill="1" applyBorder="1" applyAlignment="1">
      <alignment horizontal="right"/>
    </xf>
    <xf numFmtId="168" fontId="17" fillId="8" borderId="1" xfId="4" applyNumberFormat="1" applyFont="1" applyFill="1" applyBorder="1" applyAlignment="1">
      <alignment horizontal="right" vertical="center" wrapText="1"/>
    </xf>
    <xf numFmtId="169" fontId="17" fillId="0" borderId="1" xfId="0" applyNumberFormat="1" applyFont="1" applyFill="1" applyBorder="1" applyAlignment="1">
      <alignment vertical="center" wrapText="1"/>
    </xf>
    <xf numFmtId="169" fontId="17" fillId="0" borderId="3" xfId="0" applyNumberFormat="1" applyFont="1" applyFill="1" applyBorder="1" applyAlignment="1">
      <alignment vertical="center" wrapText="1"/>
    </xf>
    <xf numFmtId="168" fontId="17" fillId="8" borderId="5" xfId="4" applyNumberFormat="1" applyFont="1" applyFill="1" applyBorder="1" applyAlignment="1">
      <alignment horizontal="right" vertical="center"/>
    </xf>
    <xf numFmtId="169" fontId="17" fillId="0" borderId="1" xfId="3" applyNumberFormat="1" applyFont="1" applyFill="1" applyBorder="1" applyAlignment="1">
      <alignment vertical="center" wrapText="1"/>
    </xf>
    <xf numFmtId="37" fontId="17" fillId="0" borderId="1" xfId="3" applyNumberFormat="1" applyFont="1" applyFill="1" applyBorder="1" applyAlignment="1">
      <alignment horizontal="right" vertical="center" wrapText="1"/>
    </xf>
    <xf numFmtId="0" fontId="17" fillId="0" borderId="3" xfId="0" applyFont="1" applyFill="1" applyBorder="1" applyAlignment="1">
      <alignment horizontal="left" vertical="center" wrapText="1"/>
    </xf>
    <xf numFmtId="0" fontId="17" fillId="0" borderId="1" xfId="0" applyFont="1" applyFill="1" applyBorder="1"/>
    <xf numFmtId="3" fontId="17" fillId="0" borderId="1" xfId="0" applyNumberFormat="1" applyFont="1" applyBorder="1" applyAlignment="1">
      <alignment horizontal="right" vertical="center"/>
    </xf>
    <xf numFmtId="0" fontId="17" fillId="0" borderId="3" xfId="0" applyFont="1" applyFill="1" applyBorder="1" applyAlignment="1">
      <alignment horizontal="center"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5" fontId="17" fillId="0" borderId="13" xfId="0" applyNumberFormat="1" applyFont="1" applyFill="1" applyBorder="1" applyAlignment="1">
      <alignment horizontal="center" vertical="center"/>
    </xf>
    <xf numFmtId="0" fontId="17" fillId="0" borderId="0" xfId="0" applyFont="1" applyBorder="1" applyAlignment="1">
      <alignment horizontal="center" vertical="center"/>
    </xf>
    <xf numFmtId="169" fontId="17" fillId="0" borderId="5" xfId="0" applyNumberFormat="1" applyFont="1" applyFill="1" applyBorder="1" applyAlignment="1">
      <alignment horizontal="center" vertical="center" wrapText="1"/>
    </xf>
    <xf numFmtId="167" fontId="17" fillId="0" borderId="5" xfId="4" applyNumberFormat="1" applyFont="1" applyFill="1" applyBorder="1" applyAlignment="1">
      <alignment horizontal="center" vertical="center"/>
    </xf>
    <xf numFmtId="3" fontId="17" fillId="0" borderId="5" xfId="0" applyNumberFormat="1" applyFont="1" applyBorder="1" applyAlignment="1">
      <alignment vertical="center"/>
    </xf>
    <xf numFmtId="0" fontId="15" fillId="3" borderId="5" xfId="0" applyFont="1" applyFill="1" applyBorder="1" applyAlignment="1">
      <alignment horizontal="center" vertical="center" wrapText="1"/>
    </xf>
    <xf numFmtId="1" fontId="15" fillId="3" borderId="5" xfId="0" applyNumberFormat="1" applyFont="1" applyFill="1" applyBorder="1" applyAlignment="1">
      <alignment horizontal="center" vertical="center" wrapText="1"/>
    </xf>
    <xf numFmtId="3" fontId="17" fillId="0" borderId="5" xfId="0" applyNumberFormat="1" applyFont="1" applyFill="1" applyBorder="1" applyAlignment="1">
      <alignment vertical="center"/>
    </xf>
    <xf numFmtId="3" fontId="17" fillId="0" borderId="1" xfId="0" applyNumberFormat="1" applyFont="1" applyFill="1" applyBorder="1" applyAlignment="1">
      <alignment horizontal="center" vertical="center"/>
    </xf>
    <xf numFmtId="15" fontId="17" fillId="0" borderId="13"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15" fontId="17" fillId="0" borderId="12" xfId="0" applyNumberFormat="1" applyFont="1" applyFill="1" applyBorder="1" applyAlignment="1">
      <alignment horizontal="center" vertical="center"/>
    </xf>
    <xf numFmtId="167" fontId="17" fillId="0" borderId="2" xfId="4" applyNumberFormat="1" applyFont="1" applyFill="1" applyBorder="1" applyAlignment="1">
      <alignment horizontal="center" vertical="center"/>
    </xf>
    <xf numFmtId="0" fontId="15" fillId="3" borderId="2"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xf>
    <xf numFmtId="3" fontId="17" fillId="0" borderId="2" xfId="0" applyNumberFormat="1" applyFont="1" applyBorder="1" applyAlignment="1">
      <alignment vertical="center"/>
    </xf>
    <xf numFmtId="2" fontId="17" fillId="0" borderId="2" xfId="3" applyNumberFormat="1" applyFont="1" applyFill="1" applyBorder="1" applyAlignment="1">
      <alignment horizontal="right" vertical="center" wrapText="1"/>
    </xf>
    <xf numFmtId="3" fontId="17" fillId="0" borderId="2" xfId="0" applyNumberFormat="1" applyFont="1" applyFill="1" applyBorder="1" applyAlignment="1">
      <alignment vertical="center"/>
    </xf>
    <xf numFmtId="0" fontId="14" fillId="0" borderId="5" xfId="0" applyFont="1" applyFill="1" applyBorder="1" applyAlignment="1">
      <alignment horizontal="center" vertical="center" wrapText="1"/>
    </xf>
    <xf numFmtId="0" fontId="14" fillId="8" borderId="1" xfId="0" applyFont="1" applyFill="1" applyBorder="1" applyAlignment="1">
      <alignment horizontal="center" vertical="center"/>
    </xf>
    <xf numFmtId="0" fontId="23" fillId="8" borderId="1" xfId="0" applyFont="1" applyFill="1" applyBorder="1" applyAlignment="1">
      <alignment horizontal="center" vertical="top"/>
    </xf>
    <xf numFmtId="0" fontId="14" fillId="8" borderId="1" xfId="0" applyFont="1" applyFill="1" applyBorder="1"/>
    <xf numFmtId="170" fontId="18" fillId="8" borderId="1" xfId="0" applyNumberFormat="1" applyFont="1" applyFill="1" applyBorder="1" applyAlignment="1">
      <alignment horizontal="center" vertical="top"/>
    </xf>
    <xf numFmtId="166" fontId="17" fillId="8" borderId="1" xfId="4" applyNumberFormat="1" applyFont="1" applyFill="1" applyBorder="1" applyAlignment="1">
      <alignment horizontal="center" vertical="center" wrapText="1"/>
    </xf>
    <xf numFmtId="0" fontId="14" fillId="8" borderId="1" xfId="0" applyFont="1" applyFill="1" applyBorder="1" applyAlignment="1">
      <alignment horizontal="left" vertical="center" wrapText="1"/>
    </xf>
    <xf numFmtId="0" fontId="14" fillId="8" borderId="5" xfId="0" applyFont="1" applyFill="1" applyBorder="1" applyAlignment="1">
      <alignment horizontal="left" vertical="center" wrapText="1"/>
    </xf>
    <xf numFmtId="0" fontId="14" fillId="8" borderId="0" xfId="0" applyFont="1" applyFill="1" applyBorder="1" applyAlignment="1">
      <alignment horizontal="center" vertical="center"/>
    </xf>
    <xf numFmtId="0" fontId="23" fillId="8" borderId="0" xfId="0" applyFont="1" applyFill="1" applyBorder="1" applyAlignment="1">
      <alignment horizontal="center" vertical="top"/>
    </xf>
    <xf numFmtId="0" fontId="14" fillId="8" borderId="0" xfId="0" applyFont="1" applyFill="1" applyBorder="1"/>
    <xf numFmtId="170" fontId="18" fillId="8" borderId="0" xfId="0" applyNumberFormat="1" applyFont="1" applyFill="1" applyBorder="1" applyAlignment="1">
      <alignment horizontal="center" vertical="top"/>
    </xf>
    <xf numFmtId="15" fontId="17" fillId="0" borderId="15" xfId="0" applyNumberFormat="1" applyFont="1" applyFill="1" applyBorder="1" applyAlignment="1">
      <alignment horizontal="center" vertical="center" wrapText="1"/>
    </xf>
    <xf numFmtId="0" fontId="14" fillId="8" borderId="2" xfId="0" applyFont="1" applyFill="1" applyBorder="1"/>
    <xf numFmtId="15" fontId="17" fillId="0" borderId="15" xfId="0" applyNumberFormat="1" applyFont="1" applyBorder="1" applyAlignment="1">
      <alignment horizontal="center" vertical="center" wrapText="1"/>
    </xf>
    <xf numFmtId="0" fontId="14" fillId="8" borderId="2" xfId="0" applyFont="1" applyFill="1" applyBorder="1" applyAlignment="1">
      <alignment horizontal="center" vertical="center"/>
    </xf>
    <xf numFmtId="170" fontId="18" fillId="8" borderId="2" xfId="0" applyNumberFormat="1" applyFont="1" applyFill="1" applyBorder="1" applyAlignment="1">
      <alignment horizontal="center" vertical="top"/>
    </xf>
    <xf numFmtId="173" fontId="18" fillId="0" borderId="1" xfId="0" applyNumberFormat="1" applyFont="1" applyFill="1" applyBorder="1" applyAlignment="1">
      <alignment horizontal="right" vertical="center"/>
    </xf>
    <xf numFmtId="168" fontId="17" fillId="0" borderId="1" xfId="9" applyNumberFormat="1" applyFont="1" applyFill="1" applyBorder="1" applyAlignment="1">
      <alignment vertical="center" wrapText="1"/>
    </xf>
    <xf numFmtId="2" fontId="14" fillId="0" borderId="1" xfId="0" applyNumberFormat="1" applyFont="1" applyFill="1" applyBorder="1" applyAlignment="1">
      <alignment vertical="center"/>
    </xf>
    <xf numFmtId="0" fontId="24" fillId="0" borderId="0" xfId="0" applyFont="1"/>
    <xf numFmtId="0" fontId="12" fillId="0" borderId="0" xfId="0" applyFont="1"/>
    <xf numFmtId="0" fontId="13" fillId="0" borderId="0" xfId="0" applyFont="1"/>
    <xf numFmtId="0" fontId="25" fillId="13" borderId="0" xfId="0" applyFont="1" applyFill="1"/>
    <xf numFmtId="0" fontId="0" fillId="14" borderId="0" xfId="0" applyFill="1"/>
    <xf numFmtId="0" fontId="19" fillId="13" borderId="0" xfId="0" applyFont="1" applyFill="1"/>
    <xf numFmtId="0" fontId="19" fillId="14" borderId="0" xfId="0" applyFont="1" applyFill="1"/>
    <xf numFmtId="0" fontId="24" fillId="0" borderId="0" xfId="0" applyFont="1" applyAlignment="1">
      <alignment vertical="center"/>
    </xf>
    <xf numFmtId="0" fontId="19" fillId="0" borderId="0" xfId="0" applyFont="1" applyAlignment="1">
      <alignment horizontal="left" vertical="center"/>
    </xf>
    <xf numFmtId="0" fontId="17" fillId="0" borderId="0" xfId="0" applyFont="1" applyFill="1" applyBorder="1" applyAlignment="1">
      <alignment horizontal="left" vertical="center" wrapText="1"/>
    </xf>
    <xf numFmtId="15" fontId="26" fillId="0" borderId="2" xfId="0" applyNumberFormat="1" applyFont="1" applyFill="1" applyBorder="1" applyAlignment="1">
      <alignment horizontal="center" vertical="center" wrapText="1"/>
    </xf>
    <xf numFmtId="15" fontId="17" fillId="0" borderId="1" xfId="0" applyNumberFormat="1" applyFont="1" applyFill="1" applyBorder="1" applyAlignment="1">
      <alignment horizontal="right" vertical="center" wrapText="1"/>
    </xf>
  </cellXfs>
  <cellStyles count="10">
    <cellStyle name="Euro" xfId="1"/>
    <cellStyle name="Hipervínculo" xfId="2" builtinId="8"/>
    <cellStyle name="Millares [0]" xfId="9" builtinId="6"/>
    <cellStyle name="Millares [0] 2" xfId="4"/>
    <cellStyle name="Millares [0] 2 2" xfId="5"/>
    <cellStyle name="Millares 10" xfId="6"/>
    <cellStyle name="Millares 2" xfId="3"/>
    <cellStyle name="Millares 2 2" xfId="7"/>
    <cellStyle name="Millares 4" xfId="8"/>
    <cellStyle name="Normal" xfId="0" builtinId="0"/>
  </cellStyles>
  <dxfs count="0"/>
  <tableStyles count="0" defaultTableStyle="TableStyleMedium9" defaultPivotStyle="PivotStyleLight16"/>
  <colors>
    <mruColors>
      <color rgb="FFFF5050"/>
      <color rgb="FFFFCC66"/>
      <color rgb="FFFF66CC"/>
      <color rgb="FF2E2A86"/>
      <color rgb="FF94BC64"/>
      <color rgb="FFFF6600"/>
      <color rgb="FF837EEC"/>
      <color rgb="FF2D0CA4"/>
      <color rgb="FF2CA275"/>
      <color rgb="FF9C52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123825</xdr:rowOff>
    </xdr:from>
    <xdr:to>
      <xdr:col>4</xdr:col>
      <xdr:colOff>190500</xdr:colOff>
      <xdr:row>6</xdr:row>
      <xdr:rowOff>128270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1905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22</xdr:col>
      <xdr:colOff>704850</xdr:colOff>
      <xdr:row>3</xdr:row>
      <xdr:rowOff>85725</xdr:rowOff>
    </xdr:from>
    <xdr:to>
      <xdr:col>36</xdr:col>
      <xdr:colOff>412086</xdr:colOff>
      <xdr:row>6</xdr:row>
      <xdr:rowOff>14568</xdr:rowOff>
    </xdr:to>
    <xdr:pic>
      <xdr:nvPicPr>
        <xdr:cNvPr id="3" name="Imagen 2"/>
        <xdr:cNvPicPr>
          <a:picLocks noChangeAspect="1"/>
        </xdr:cNvPicPr>
      </xdr:nvPicPr>
      <xdr:blipFill>
        <a:blip xmlns:r="http://schemas.openxmlformats.org/officeDocument/2006/relationships" r:embed="rId2"/>
        <a:stretch>
          <a:fillRect/>
        </a:stretch>
      </xdr:blipFill>
      <xdr:spPr>
        <a:xfrm>
          <a:off x="12811125" y="276225"/>
          <a:ext cx="3029080" cy="500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5</xdr:row>
      <xdr:rowOff>133350</xdr:rowOff>
    </xdr:from>
    <xdr:to>
      <xdr:col>4</xdr:col>
      <xdr:colOff>2009775</xdr:colOff>
      <xdr:row>8</xdr:row>
      <xdr:rowOff>137795</xdr:rowOff>
    </xdr:to>
    <xdr:pic>
      <xdr:nvPicPr>
        <xdr:cNvPr id="14" name="Imagen 1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57150" y="704850"/>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34</xdr:col>
      <xdr:colOff>19050</xdr:colOff>
      <xdr:row>5</xdr:row>
      <xdr:rowOff>95250</xdr:rowOff>
    </xdr:from>
    <xdr:to>
      <xdr:col>38</xdr:col>
      <xdr:colOff>130</xdr:colOff>
      <xdr:row>8</xdr:row>
      <xdr:rowOff>24093</xdr:rowOff>
    </xdr:to>
    <xdr:pic>
      <xdr:nvPicPr>
        <xdr:cNvPr id="15" name="Imagen 14"/>
        <xdr:cNvPicPr>
          <a:picLocks noChangeAspect="1"/>
        </xdr:cNvPicPr>
      </xdr:nvPicPr>
      <xdr:blipFill>
        <a:blip xmlns:r="http://schemas.openxmlformats.org/officeDocument/2006/relationships" r:embed="rId2"/>
        <a:stretch>
          <a:fillRect/>
        </a:stretch>
      </xdr:blipFill>
      <xdr:spPr>
        <a:xfrm>
          <a:off x="10382250" y="666750"/>
          <a:ext cx="3029080" cy="50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3</xdr:row>
      <xdr:rowOff>123825</xdr:rowOff>
    </xdr:from>
    <xdr:to>
      <xdr:col>2</xdr:col>
      <xdr:colOff>1168854</xdr:colOff>
      <xdr:row>6</xdr:row>
      <xdr:rowOff>128270</xdr:rowOff>
    </xdr:to>
    <xdr:pic>
      <xdr:nvPicPr>
        <xdr:cNvPr id="9" name="Imagen 8"/>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38100" y="314325"/>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18</xdr:col>
      <xdr:colOff>647700</xdr:colOff>
      <xdr:row>3</xdr:row>
      <xdr:rowOff>66675</xdr:rowOff>
    </xdr:from>
    <xdr:to>
      <xdr:col>26</xdr:col>
      <xdr:colOff>628780</xdr:colOff>
      <xdr:row>6</xdr:row>
      <xdr:rowOff>3138</xdr:rowOff>
    </xdr:to>
    <xdr:pic>
      <xdr:nvPicPr>
        <xdr:cNvPr id="10" name="Imagen 9"/>
        <xdr:cNvPicPr>
          <a:picLocks noChangeAspect="1"/>
        </xdr:cNvPicPr>
      </xdr:nvPicPr>
      <xdr:blipFill>
        <a:blip xmlns:r="http://schemas.openxmlformats.org/officeDocument/2006/relationships" r:embed="rId2"/>
        <a:stretch>
          <a:fillRect/>
        </a:stretch>
      </xdr:blipFill>
      <xdr:spPr>
        <a:xfrm>
          <a:off x="14897100" y="257175"/>
          <a:ext cx="3029080" cy="5003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3</xdr:row>
      <xdr:rowOff>114300</xdr:rowOff>
    </xdr:from>
    <xdr:to>
      <xdr:col>4</xdr:col>
      <xdr:colOff>366033</xdr:colOff>
      <xdr:row>6</xdr:row>
      <xdr:rowOff>118746</xdr:rowOff>
    </xdr:to>
    <xdr:pic>
      <xdr:nvPicPr>
        <xdr:cNvPr id="10" name="Imagen 9"/>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589" t="39516" r="11347" b="38978"/>
        <a:stretch/>
      </xdr:blipFill>
      <xdr:spPr bwMode="auto">
        <a:xfrm>
          <a:off x="28575" y="304800"/>
          <a:ext cx="3714750" cy="57594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12</xdr:col>
      <xdr:colOff>133350</xdr:colOff>
      <xdr:row>3</xdr:row>
      <xdr:rowOff>85725</xdr:rowOff>
    </xdr:from>
    <xdr:to>
      <xdr:col>16</xdr:col>
      <xdr:colOff>114430</xdr:colOff>
      <xdr:row>6</xdr:row>
      <xdr:rowOff>14569</xdr:rowOff>
    </xdr:to>
    <xdr:pic>
      <xdr:nvPicPr>
        <xdr:cNvPr id="11" name="Imagen 10"/>
        <xdr:cNvPicPr>
          <a:picLocks noChangeAspect="1"/>
        </xdr:cNvPicPr>
      </xdr:nvPicPr>
      <xdr:blipFill>
        <a:blip xmlns:r="http://schemas.openxmlformats.org/officeDocument/2006/relationships" r:embed="rId2"/>
        <a:stretch>
          <a:fillRect/>
        </a:stretch>
      </xdr:blipFill>
      <xdr:spPr>
        <a:xfrm>
          <a:off x="13449300" y="276225"/>
          <a:ext cx="3029080" cy="5003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Q214"/>
  <sheetViews>
    <sheetView showGridLines="0" tabSelected="1" zoomScale="80" zoomScaleNormal="80" workbookViewId="0">
      <pane xSplit="2" ySplit="13" topLeftCell="C207" activePane="bottomRight" state="frozen"/>
      <selection pane="topRight" activeCell="C1" sqref="C1"/>
      <selection pane="bottomLeft" activeCell="A12" sqref="A12"/>
      <selection pane="bottomRight" activeCell="A216" sqref="A216"/>
    </sheetView>
  </sheetViews>
  <sheetFormatPr baseColWidth="10" defaultRowHeight="15" x14ac:dyDescent="0.25"/>
  <cols>
    <col min="1" max="1" width="17.85546875" customWidth="1"/>
    <col min="2" max="2" width="18.140625" customWidth="1"/>
    <col min="3" max="3" width="17.140625" customWidth="1"/>
    <col min="4" max="4" width="12" hidden="1" customWidth="1"/>
    <col min="5" max="5" width="40.140625" customWidth="1"/>
    <col min="6" max="6" width="17.85546875" customWidth="1"/>
    <col min="7" max="7" width="11.42578125" customWidth="1"/>
    <col min="8" max="8" width="71.85546875" customWidth="1"/>
    <col min="9" max="9" width="14" hidden="1" customWidth="1"/>
    <col min="10" max="10" width="11.42578125" hidden="1" customWidth="1"/>
    <col min="11" max="11" width="11.42578125" customWidth="1"/>
    <col min="12" max="22" width="11.42578125" hidden="1" customWidth="1"/>
    <col min="23" max="23" width="11.42578125" customWidth="1"/>
    <col min="24" max="33" width="11.42578125" hidden="1" customWidth="1"/>
    <col min="35" max="35" width="15.5703125" customWidth="1"/>
  </cols>
  <sheetData>
    <row r="1" spans="1:38" ht="7.9" customHeight="1" x14ac:dyDescent="0.25">
      <c r="A1" s="485"/>
      <c r="B1" s="485"/>
      <c r="C1" s="485"/>
      <c r="E1" s="485"/>
      <c r="F1" s="485"/>
      <c r="G1" s="485"/>
      <c r="H1" s="485"/>
      <c r="K1" s="485"/>
      <c r="W1" s="485"/>
      <c r="AH1" s="485"/>
      <c r="AI1" s="485"/>
      <c r="AJ1" s="485"/>
      <c r="AK1" s="485"/>
    </row>
    <row r="2" spans="1:38" ht="7.15" customHeight="1" x14ac:dyDescent="0.25"/>
    <row r="3" spans="1:38" ht="6.6" customHeight="1" x14ac:dyDescent="0.25">
      <c r="A3" s="486"/>
      <c r="B3" s="486"/>
      <c r="C3" s="486"/>
      <c r="E3" s="486"/>
      <c r="F3" s="486"/>
      <c r="G3" s="486"/>
      <c r="H3" s="486"/>
      <c r="K3" s="486"/>
      <c r="W3" s="486"/>
      <c r="AH3" s="486"/>
      <c r="AI3" s="486"/>
      <c r="AJ3" s="486"/>
      <c r="AK3" s="486"/>
    </row>
    <row r="10" spans="1:38" x14ac:dyDescent="0.25">
      <c r="A10" s="280" t="s">
        <v>675</v>
      </c>
    </row>
    <row r="11" spans="1:38" x14ac:dyDescent="0.25">
      <c r="A11" s="281" t="s">
        <v>443</v>
      </c>
    </row>
    <row r="13" spans="1:38" ht="51" x14ac:dyDescent="0.25">
      <c r="A13" s="349" t="s">
        <v>189</v>
      </c>
      <c r="B13" s="348" t="s">
        <v>0</v>
      </c>
      <c r="C13" s="348" t="s">
        <v>192</v>
      </c>
      <c r="D13" s="4" t="s">
        <v>335</v>
      </c>
      <c r="E13" s="349" t="s">
        <v>1</v>
      </c>
      <c r="F13" s="348" t="s">
        <v>2</v>
      </c>
      <c r="G13" s="348" t="s">
        <v>3</v>
      </c>
      <c r="H13" s="348" t="s">
        <v>380</v>
      </c>
      <c r="I13" s="6" t="s">
        <v>7</v>
      </c>
      <c r="J13" s="7" t="s">
        <v>8</v>
      </c>
      <c r="K13" s="348" t="s">
        <v>377</v>
      </c>
      <c r="L13" s="5" t="s">
        <v>378</v>
      </c>
      <c r="M13" s="5" t="s">
        <v>379</v>
      </c>
      <c r="N13" s="5" t="s">
        <v>9</v>
      </c>
      <c r="O13" s="3" t="s">
        <v>4</v>
      </c>
      <c r="P13" s="5" t="s">
        <v>393</v>
      </c>
      <c r="Q13" s="5" t="s">
        <v>9</v>
      </c>
      <c r="R13" s="5" t="s">
        <v>392</v>
      </c>
      <c r="S13" s="5" t="s">
        <v>9</v>
      </c>
      <c r="T13" s="5" t="s">
        <v>6</v>
      </c>
      <c r="U13" s="8" t="s">
        <v>389</v>
      </c>
      <c r="V13" s="8" t="s">
        <v>390</v>
      </c>
      <c r="W13" s="349" t="s">
        <v>819</v>
      </c>
      <c r="X13" s="3" t="s">
        <v>383</v>
      </c>
      <c r="Y13" s="3" t="s">
        <v>384</v>
      </c>
      <c r="Z13" s="3" t="s">
        <v>385</v>
      </c>
      <c r="AA13" s="3" t="s">
        <v>386</v>
      </c>
      <c r="AB13" s="3" t="s">
        <v>382</v>
      </c>
      <c r="AC13" s="3" t="s">
        <v>395</v>
      </c>
      <c r="AD13" s="7" t="s">
        <v>5</v>
      </c>
      <c r="AE13" s="7" t="s">
        <v>391</v>
      </c>
      <c r="AF13" s="5" t="s">
        <v>388</v>
      </c>
      <c r="AG13" s="5" t="s">
        <v>468</v>
      </c>
      <c r="AH13" s="348" t="s">
        <v>469</v>
      </c>
      <c r="AI13" s="350" t="s">
        <v>883</v>
      </c>
      <c r="AJ13" s="351" t="s">
        <v>191</v>
      </c>
      <c r="AK13" s="352" t="s">
        <v>854</v>
      </c>
    </row>
    <row r="14" spans="1:38" ht="61.5" hidden="1" customHeight="1" x14ac:dyDescent="0.25">
      <c r="A14" s="10" t="s">
        <v>10</v>
      </c>
      <c r="B14" s="10" t="s">
        <v>10</v>
      </c>
      <c r="C14" s="1" t="s">
        <v>48</v>
      </c>
      <c r="D14" s="32"/>
      <c r="E14" s="31" t="s">
        <v>659</v>
      </c>
      <c r="F14" s="32" t="s">
        <v>658</v>
      </c>
      <c r="G14" s="32" t="s">
        <v>404</v>
      </c>
      <c r="H14" s="31" t="s">
        <v>660</v>
      </c>
      <c r="I14" s="1" t="s">
        <v>51</v>
      </c>
      <c r="J14" s="32" t="s">
        <v>619</v>
      </c>
      <c r="K14" s="10">
        <v>43910</v>
      </c>
      <c r="L14" s="10"/>
      <c r="M14" s="19"/>
      <c r="N14" s="10"/>
      <c r="O14" s="80"/>
      <c r="P14" s="115"/>
      <c r="Q14" s="115"/>
      <c r="R14" s="189"/>
      <c r="S14" s="189"/>
      <c r="T14" s="10">
        <v>43910</v>
      </c>
      <c r="U14" s="10"/>
      <c r="V14" s="19">
        <v>36</v>
      </c>
      <c r="W14" s="10">
        <v>45005</v>
      </c>
      <c r="X14" s="10"/>
      <c r="Y14" s="190"/>
      <c r="Z14" s="190"/>
      <c r="AA14" s="190"/>
      <c r="AB14" s="190"/>
      <c r="AC14" s="190"/>
      <c r="AD14" s="191"/>
      <c r="AE14" s="191"/>
      <c r="AF14" s="115">
        <v>850000</v>
      </c>
      <c r="AG14" s="115"/>
      <c r="AH14" s="273">
        <f t="shared" ref="AH14:AH15" si="0">+AF14-AG14</f>
        <v>850000</v>
      </c>
      <c r="AI14" s="273">
        <v>849764.38</v>
      </c>
      <c r="AJ14" s="80">
        <f t="shared" ref="AJ14:AJ19" si="1">+AI14/AH14*100</f>
        <v>99.972279999999998</v>
      </c>
      <c r="AK14" s="175">
        <f>+AH14-AI14</f>
        <v>235.61999999999534</v>
      </c>
      <c r="AL14" s="274"/>
    </row>
    <row r="15" spans="1:38" ht="61.5" hidden="1" customHeight="1" x14ac:dyDescent="0.25">
      <c r="A15" s="17" t="s">
        <v>10</v>
      </c>
      <c r="B15" s="17" t="s">
        <v>10</v>
      </c>
      <c r="C15" s="56" t="s">
        <v>122</v>
      </c>
      <c r="D15" s="247"/>
      <c r="E15" s="163" t="s">
        <v>669</v>
      </c>
      <c r="F15" s="57" t="s">
        <v>670</v>
      </c>
      <c r="G15" s="57" t="s">
        <v>381</v>
      </c>
      <c r="H15" s="163" t="s">
        <v>671</v>
      </c>
      <c r="I15" s="57" t="s">
        <v>260</v>
      </c>
      <c r="J15" s="57" t="s">
        <v>672</v>
      </c>
      <c r="K15" s="17">
        <v>44160</v>
      </c>
      <c r="L15" s="248"/>
      <c r="M15" s="18"/>
      <c r="N15" s="17"/>
      <c r="O15" s="54"/>
      <c r="P15" s="101"/>
      <c r="Q15" s="101"/>
      <c r="R15" s="249"/>
      <c r="S15" s="250"/>
      <c r="T15" s="17">
        <v>44160</v>
      </c>
      <c r="U15" s="251">
        <v>24</v>
      </c>
      <c r="V15" s="230">
        <v>24</v>
      </c>
      <c r="W15" s="17">
        <v>44890</v>
      </c>
      <c r="X15" s="248"/>
      <c r="Y15" s="252"/>
      <c r="Z15" s="252"/>
      <c r="AA15" s="167"/>
      <c r="AB15" s="167">
        <f t="shared" ref="AB15" si="2">SUBTOTAL(9,X15:AA15)</f>
        <v>0</v>
      </c>
      <c r="AC15" s="230">
        <f t="shared" ref="AC15" si="3">+V15+AB15</f>
        <v>24</v>
      </c>
      <c r="AD15" s="253"/>
      <c r="AE15" s="254"/>
      <c r="AF15" s="101">
        <v>200000</v>
      </c>
      <c r="AG15" s="255"/>
      <c r="AH15" s="241">
        <f t="shared" si="0"/>
        <v>200000</v>
      </c>
      <c r="AI15" s="241">
        <v>199841.37</v>
      </c>
      <c r="AJ15" s="54">
        <f t="shared" ref="AJ15" si="4">AI15/AH15*100</f>
        <v>99.920684999999992</v>
      </c>
      <c r="AK15" s="241">
        <f t="shared" ref="AK15:AK77" si="5">+AH15-AI15</f>
        <v>158.63000000000466</v>
      </c>
    </row>
    <row r="16" spans="1:38" ht="61.5" hidden="1" customHeight="1" x14ac:dyDescent="0.25">
      <c r="A16" s="10" t="s">
        <v>10</v>
      </c>
      <c r="B16" s="10" t="s">
        <v>10</v>
      </c>
      <c r="C16" s="1" t="s">
        <v>348</v>
      </c>
      <c r="D16" s="232" t="s">
        <v>664</v>
      </c>
      <c r="E16" s="31" t="s">
        <v>661</v>
      </c>
      <c r="F16" s="32" t="s">
        <v>657</v>
      </c>
      <c r="G16" s="32" t="s">
        <v>381</v>
      </c>
      <c r="H16" s="31" t="s">
        <v>662</v>
      </c>
      <c r="I16" s="1" t="s">
        <v>143</v>
      </c>
      <c r="J16" s="32" t="s">
        <v>663</v>
      </c>
      <c r="K16" s="11">
        <v>44021</v>
      </c>
      <c r="L16" s="233"/>
      <c r="M16" s="189"/>
      <c r="N16" s="189"/>
      <c r="O16" s="189"/>
      <c r="P16" s="189"/>
      <c r="Q16" s="189"/>
      <c r="R16" s="192"/>
      <c r="S16" s="224"/>
      <c r="T16" s="11">
        <v>44021</v>
      </c>
      <c r="U16" s="122"/>
      <c r="V16" s="225">
        <v>24</v>
      </c>
      <c r="W16" s="10">
        <v>44751</v>
      </c>
      <c r="X16" s="235"/>
      <c r="Y16" s="190"/>
      <c r="Z16" s="190"/>
      <c r="AA16" s="190"/>
      <c r="AB16" s="190"/>
      <c r="AC16" s="226"/>
      <c r="AD16" s="236"/>
      <c r="AE16" s="191"/>
      <c r="AF16" s="115">
        <v>180000</v>
      </c>
      <c r="AG16" s="227"/>
      <c r="AH16" s="175">
        <f>+AF16-AG16</f>
        <v>180000</v>
      </c>
      <c r="AI16" s="246">
        <v>172413.6</v>
      </c>
      <c r="AJ16" s="80">
        <f t="shared" si="1"/>
        <v>95.785333333333327</v>
      </c>
      <c r="AK16" s="175">
        <f t="shared" si="5"/>
        <v>7586.3999999999942</v>
      </c>
    </row>
    <row r="17" spans="1:38" ht="61.5" customHeight="1" x14ac:dyDescent="0.25">
      <c r="A17" s="283" t="s">
        <v>10</v>
      </c>
      <c r="B17" s="283" t="s">
        <v>10</v>
      </c>
      <c r="C17" s="284" t="s">
        <v>29</v>
      </c>
      <c r="D17" s="32"/>
      <c r="E17" s="285" t="s">
        <v>667</v>
      </c>
      <c r="F17" s="286" t="s">
        <v>665</v>
      </c>
      <c r="G17" s="286" t="s">
        <v>27</v>
      </c>
      <c r="H17" s="285" t="s">
        <v>666</v>
      </c>
      <c r="I17" s="1" t="s">
        <v>260</v>
      </c>
      <c r="J17" s="32" t="s">
        <v>298</v>
      </c>
      <c r="K17" s="287">
        <v>43923</v>
      </c>
      <c r="L17" s="115"/>
      <c r="M17" s="189"/>
      <c r="N17" s="189"/>
      <c r="O17" s="189"/>
      <c r="P17" s="189"/>
      <c r="Q17" s="189"/>
      <c r="R17" s="192"/>
      <c r="S17" s="192"/>
      <c r="T17" s="11">
        <v>43923</v>
      </c>
      <c r="U17" s="10"/>
      <c r="V17" s="19">
        <v>30</v>
      </c>
      <c r="W17" s="283">
        <v>45201</v>
      </c>
      <c r="X17" s="80"/>
      <c r="Y17" s="190"/>
      <c r="Z17" s="190"/>
      <c r="AA17" s="190"/>
      <c r="AB17" s="190">
        <v>12</v>
      </c>
      <c r="AC17" s="190"/>
      <c r="AD17" s="191"/>
      <c r="AE17" s="191"/>
      <c r="AF17" s="115">
        <v>146850</v>
      </c>
      <c r="AG17" s="115">
        <v>100000</v>
      </c>
      <c r="AH17" s="288">
        <v>266850</v>
      </c>
      <c r="AI17" s="288">
        <v>149778.07999999999</v>
      </c>
      <c r="AJ17" s="289">
        <f t="shared" si="1"/>
        <v>56.128191868090681</v>
      </c>
      <c r="AK17" s="290">
        <f t="shared" si="5"/>
        <v>117071.92000000001</v>
      </c>
      <c r="AL17" s="274"/>
    </row>
    <row r="18" spans="1:38" ht="61.5" hidden="1" customHeight="1" x14ac:dyDescent="0.25">
      <c r="A18" s="17" t="s">
        <v>10</v>
      </c>
      <c r="B18" s="179" t="s">
        <v>10</v>
      </c>
      <c r="C18" s="56" t="s">
        <v>70</v>
      </c>
      <c r="D18" s="180"/>
      <c r="E18" s="163" t="s">
        <v>629</v>
      </c>
      <c r="F18" s="57" t="s">
        <v>628</v>
      </c>
      <c r="G18" s="57" t="s">
        <v>381</v>
      </c>
      <c r="H18" s="163" t="s">
        <v>630</v>
      </c>
      <c r="I18" s="56" t="s">
        <v>309</v>
      </c>
      <c r="J18" s="57" t="s">
        <v>310</v>
      </c>
      <c r="K18" s="41">
        <v>43808</v>
      </c>
      <c r="L18" s="181"/>
      <c r="M18" s="83"/>
      <c r="N18" s="83"/>
      <c r="O18" s="83"/>
      <c r="P18" s="83"/>
      <c r="Q18" s="83"/>
      <c r="R18" s="84"/>
      <c r="S18" s="84"/>
      <c r="T18" s="17"/>
      <c r="U18" s="17"/>
      <c r="V18" s="18">
        <v>18</v>
      </c>
      <c r="W18" s="17">
        <v>44356</v>
      </c>
      <c r="X18" s="181"/>
      <c r="Y18" s="97"/>
      <c r="Z18" s="97"/>
      <c r="AA18" s="97"/>
      <c r="AB18" s="97"/>
      <c r="AC18" s="97"/>
      <c r="AD18" s="97"/>
      <c r="AE18" s="54"/>
      <c r="AF18" s="97">
        <v>200000</v>
      </c>
      <c r="AG18" s="97"/>
      <c r="AH18" s="101">
        <f t="shared" ref="AH18:AH81" si="6">+AF18-AG18</f>
        <v>200000</v>
      </c>
      <c r="AI18" s="182">
        <v>64550.51</v>
      </c>
      <c r="AJ18" s="54">
        <f t="shared" si="1"/>
        <v>32.275255000000001</v>
      </c>
      <c r="AK18" s="101">
        <f t="shared" si="5"/>
        <v>135449.49</v>
      </c>
    </row>
    <row r="19" spans="1:38" ht="61.5" hidden="1" customHeight="1" x14ac:dyDescent="0.25">
      <c r="A19" s="150" t="s">
        <v>10</v>
      </c>
      <c r="B19" s="176" t="s">
        <v>10</v>
      </c>
      <c r="C19" s="151" t="s">
        <v>292</v>
      </c>
      <c r="D19" s="177"/>
      <c r="E19" s="152" t="s">
        <v>625</v>
      </c>
      <c r="F19" s="153" t="s">
        <v>624</v>
      </c>
      <c r="G19" s="131" t="s">
        <v>381</v>
      </c>
      <c r="H19" s="152" t="s">
        <v>626</v>
      </c>
      <c r="I19" s="154" t="s">
        <v>315</v>
      </c>
      <c r="J19" s="131" t="s">
        <v>627</v>
      </c>
      <c r="K19" s="155">
        <v>43749</v>
      </c>
      <c r="L19" s="178"/>
      <c r="M19" s="83"/>
      <c r="N19" s="83"/>
      <c r="O19" s="83"/>
      <c r="P19" s="83"/>
      <c r="Q19" s="83"/>
      <c r="R19" s="84"/>
      <c r="S19" s="84"/>
      <c r="T19" s="156"/>
      <c r="U19" s="156"/>
      <c r="V19" s="134">
        <v>6</v>
      </c>
      <c r="W19" s="156">
        <v>43932</v>
      </c>
      <c r="X19" s="178"/>
      <c r="Y19" s="178"/>
      <c r="Z19" s="178"/>
      <c r="AA19" s="178"/>
      <c r="AB19" s="178"/>
      <c r="AC19" s="178"/>
      <c r="AD19" s="157"/>
      <c r="AE19" s="141"/>
      <c r="AF19" s="157">
        <v>200000</v>
      </c>
      <c r="AG19" s="157"/>
      <c r="AH19" s="157">
        <f t="shared" si="6"/>
        <v>200000</v>
      </c>
      <c r="AI19" s="157">
        <v>200000</v>
      </c>
      <c r="AJ19" s="141">
        <f t="shared" si="1"/>
        <v>100</v>
      </c>
      <c r="AK19" s="157">
        <f t="shared" si="5"/>
        <v>0</v>
      </c>
    </row>
    <row r="20" spans="1:38" ht="61.5" customHeight="1" x14ac:dyDescent="0.25">
      <c r="A20" s="283" t="s">
        <v>10</v>
      </c>
      <c r="B20" s="283" t="s">
        <v>10</v>
      </c>
      <c r="C20" s="284" t="s">
        <v>24</v>
      </c>
      <c r="D20" s="12" t="s">
        <v>347</v>
      </c>
      <c r="E20" s="285" t="s">
        <v>621</v>
      </c>
      <c r="F20" s="286" t="s">
        <v>622</v>
      </c>
      <c r="G20" s="286" t="s">
        <v>27</v>
      </c>
      <c r="H20" s="285" t="s">
        <v>623</v>
      </c>
      <c r="I20" s="1" t="s">
        <v>28</v>
      </c>
      <c r="J20" s="32" t="s">
        <v>270</v>
      </c>
      <c r="K20" s="287">
        <v>43740</v>
      </c>
      <c r="L20" s="115"/>
      <c r="M20" s="189"/>
      <c r="N20" s="189"/>
      <c r="O20" s="189"/>
      <c r="P20" s="189"/>
      <c r="Q20" s="189"/>
      <c r="R20" s="192"/>
      <c r="S20" s="192"/>
      <c r="T20" s="11">
        <v>43740</v>
      </c>
      <c r="U20" s="10"/>
      <c r="V20" s="19">
        <v>36</v>
      </c>
      <c r="W20" s="283">
        <v>45262</v>
      </c>
      <c r="X20" s="10">
        <v>45201</v>
      </c>
      <c r="Y20" s="115"/>
      <c r="Z20" s="115"/>
      <c r="AA20" s="115"/>
      <c r="AB20" s="115"/>
      <c r="AC20" s="115"/>
      <c r="AD20" s="115"/>
      <c r="AE20" s="80"/>
      <c r="AF20" s="115">
        <f>250000+1000000</f>
        <v>1250000</v>
      </c>
      <c r="AG20" s="115"/>
      <c r="AH20" s="288">
        <f t="shared" si="6"/>
        <v>1250000</v>
      </c>
      <c r="AI20" s="291">
        <v>1123019.5</v>
      </c>
      <c r="AJ20" s="289">
        <f>+AI20/AH20*100</f>
        <v>89.841560000000001</v>
      </c>
      <c r="AK20" s="290">
        <f t="shared" si="5"/>
        <v>126980.5</v>
      </c>
      <c r="AL20" s="274"/>
    </row>
    <row r="21" spans="1:38" ht="61.5" hidden="1" customHeight="1" x14ac:dyDescent="0.25">
      <c r="A21" s="10" t="s">
        <v>10</v>
      </c>
      <c r="B21" s="10" t="s">
        <v>10</v>
      </c>
      <c r="C21" s="1" t="s">
        <v>29</v>
      </c>
      <c r="D21" s="12" t="s">
        <v>340</v>
      </c>
      <c r="E21" s="31" t="s">
        <v>608</v>
      </c>
      <c r="F21" s="32" t="s">
        <v>609</v>
      </c>
      <c r="G21" s="32" t="s">
        <v>381</v>
      </c>
      <c r="H21" s="31" t="s">
        <v>612</v>
      </c>
      <c r="I21" s="1" t="s">
        <v>260</v>
      </c>
      <c r="J21" s="32" t="s">
        <v>425</v>
      </c>
      <c r="K21" s="11">
        <v>43735</v>
      </c>
      <c r="L21" s="115"/>
      <c r="M21" s="189"/>
      <c r="N21" s="189"/>
      <c r="O21" s="189"/>
      <c r="P21" s="189"/>
      <c r="Q21" s="189"/>
      <c r="R21" s="192"/>
      <c r="S21" s="192"/>
      <c r="T21" s="11">
        <v>43735</v>
      </c>
      <c r="U21" s="10"/>
      <c r="V21" s="19">
        <v>36</v>
      </c>
      <c r="W21" s="10">
        <v>45196</v>
      </c>
      <c r="X21" s="115"/>
      <c r="Y21" s="115"/>
      <c r="Z21" s="115"/>
      <c r="AA21" s="115"/>
      <c r="AB21" s="115"/>
      <c r="AC21" s="115"/>
      <c r="AD21" s="115"/>
      <c r="AE21" s="80"/>
      <c r="AF21" s="115">
        <v>100000</v>
      </c>
      <c r="AG21" s="115"/>
      <c r="AH21" s="273">
        <f t="shared" si="6"/>
        <v>100000</v>
      </c>
      <c r="AI21" s="275">
        <v>99104.98</v>
      </c>
      <c r="AJ21" s="80">
        <f t="shared" ref="AJ21:AJ44" si="7">+AI21/AH21*100</f>
        <v>99.104979999999998</v>
      </c>
      <c r="AK21" s="175">
        <f t="shared" si="5"/>
        <v>895.02000000000407</v>
      </c>
      <c r="AL21" s="274"/>
    </row>
    <row r="22" spans="1:38" ht="61.5" customHeight="1" x14ac:dyDescent="0.25">
      <c r="A22" s="283" t="s">
        <v>10</v>
      </c>
      <c r="B22" s="283" t="s">
        <v>10</v>
      </c>
      <c r="C22" s="284" t="s">
        <v>120</v>
      </c>
      <c r="D22" s="12"/>
      <c r="E22" s="285" t="s">
        <v>613</v>
      </c>
      <c r="F22" s="286" t="s">
        <v>607</v>
      </c>
      <c r="G22" s="286" t="s">
        <v>27</v>
      </c>
      <c r="H22" s="285" t="s">
        <v>614</v>
      </c>
      <c r="I22" s="1" t="s">
        <v>160</v>
      </c>
      <c r="J22" s="32" t="s">
        <v>615</v>
      </c>
      <c r="K22" s="287">
        <v>43738</v>
      </c>
      <c r="L22" s="115"/>
      <c r="M22" s="189"/>
      <c r="N22" s="189"/>
      <c r="O22" s="189"/>
      <c r="P22" s="189"/>
      <c r="Q22" s="189"/>
      <c r="R22" s="192"/>
      <c r="S22" s="192"/>
      <c r="T22" s="11">
        <v>43738</v>
      </c>
      <c r="U22" s="10"/>
      <c r="V22" s="19">
        <v>36</v>
      </c>
      <c r="W22" s="283">
        <v>45199</v>
      </c>
      <c r="X22" s="115"/>
      <c r="Y22" s="115"/>
      <c r="Z22" s="115"/>
      <c r="AA22" s="115"/>
      <c r="AB22" s="115"/>
      <c r="AC22" s="115"/>
      <c r="AD22" s="115"/>
      <c r="AE22" s="80"/>
      <c r="AF22" s="115">
        <v>200000</v>
      </c>
      <c r="AG22" s="115"/>
      <c r="AH22" s="288">
        <f t="shared" si="6"/>
        <v>200000</v>
      </c>
      <c r="AI22" s="292">
        <v>199524.21</v>
      </c>
      <c r="AJ22" s="289">
        <f t="shared" si="7"/>
        <v>99.762105000000005</v>
      </c>
      <c r="AK22" s="290">
        <f t="shared" si="5"/>
        <v>475.79000000000815</v>
      </c>
      <c r="AL22" s="274"/>
    </row>
    <row r="23" spans="1:38" ht="61.5" hidden="1" customHeight="1" x14ac:dyDescent="0.25">
      <c r="A23" s="150" t="s">
        <v>10</v>
      </c>
      <c r="B23" s="156" t="s">
        <v>10</v>
      </c>
      <c r="C23" s="151" t="s">
        <v>292</v>
      </c>
      <c r="D23" s="183"/>
      <c r="E23" s="152" t="s">
        <v>616</v>
      </c>
      <c r="F23" s="158" t="s">
        <v>606</v>
      </c>
      <c r="G23" s="131" t="s">
        <v>381</v>
      </c>
      <c r="H23" s="152" t="s">
        <v>617</v>
      </c>
      <c r="I23" s="154" t="s">
        <v>315</v>
      </c>
      <c r="J23" s="131" t="s">
        <v>411</v>
      </c>
      <c r="K23" s="159">
        <v>43663</v>
      </c>
      <c r="L23" s="157"/>
      <c r="M23" s="83"/>
      <c r="N23" s="83"/>
      <c r="O23" s="83"/>
      <c r="P23" s="83"/>
      <c r="Q23" s="83"/>
      <c r="R23" s="84"/>
      <c r="S23" s="84"/>
      <c r="T23" s="156"/>
      <c r="U23" s="156"/>
      <c r="V23" s="134">
        <v>6</v>
      </c>
      <c r="W23" s="156">
        <v>43866</v>
      </c>
      <c r="X23" s="157">
        <v>6</v>
      </c>
      <c r="Y23" s="157"/>
      <c r="Z23" s="157"/>
      <c r="AA23" s="157"/>
      <c r="AB23" s="157"/>
      <c r="AC23" s="157"/>
      <c r="AD23" s="157"/>
      <c r="AE23" s="141"/>
      <c r="AF23" s="157">
        <v>200000</v>
      </c>
      <c r="AG23" s="157">
        <v>11245.9</v>
      </c>
      <c r="AH23" s="157">
        <f t="shared" si="6"/>
        <v>188754.1</v>
      </c>
      <c r="AI23" s="157">
        <v>188754.1</v>
      </c>
      <c r="AJ23" s="141">
        <f t="shared" si="7"/>
        <v>100</v>
      </c>
      <c r="AK23" s="157">
        <f t="shared" si="5"/>
        <v>0</v>
      </c>
    </row>
    <row r="24" spans="1:38" ht="61.5" hidden="1" customHeight="1" x14ac:dyDescent="0.25">
      <c r="A24" s="10" t="s">
        <v>10</v>
      </c>
      <c r="B24" s="10" t="s">
        <v>10</v>
      </c>
      <c r="C24" s="1" t="s">
        <v>24</v>
      </c>
      <c r="D24" s="12"/>
      <c r="E24" s="31" t="s">
        <v>559</v>
      </c>
      <c r="F24" s="32" t="s">
        <v>560</v>
      </c>
      <c r="G24" s="32" t="s">
        <v>381</v>
      </c>
      <c r="H24" s="31" t="s">
        <v>561</v>
      </c>
      <c r="I24" s="1" t="s">
        <v>63</v>
      </c>
      <c r="J24" s="32" t="s">
        <v>287</v>
      </c>
      <c r="K24" s="11">
        <v>43637</v>
      </c>
      <c r="L24" s="115"/>
      <c r="M24" s="189"/>
      <c r="N24" s="189"/>
      <c r="O24" s="189"/>
      <c r="P24" s="189"/>
      <c r="Q24" s="189"/>
      <c r="R24" s="192"/>
      <c r="S24" s="192"/>
      <c r="T24" s="10"/>
      <c r="U24" s="10"/>
      <c r="V24" s="19">
        <v>36</v>
      </c>
      <c r="W24" s="10">
        <v>44733</v>
      </c>
      <c r="X24" s="115"/>
      <c r="Y24" s="115"/>
      <c r="Z24" s="115"/>
      <c r="AA24" s="115"/>
      <c r="AB24" s="115"/>
      <c r="AC24" s="115"/>
      <c r="AD24" s="115"/>
      <c r="AE24" s="80"/>
      <c r="AF24" s="115">
        <v>200000</v>
      </c>
      <c r="AG24" s="115"/>
      <c r="AH24" s="175">
        <f t="shared" si="6"/>
        <v>200000</v>
      </c>
      <c r="AI24" s="174">
        <v>199849.79</v>
      </c>
      <c r="AJ24" s="80">
        <f t="shared" si="7"/>
        <v>99.924895000000006</v>
      </c>
      <c r="AK24" s="175">
        <f t="shared" si="5"/>
        <v>150.20999999999185</v>
      </c>
    </row>
    <row r="25" spans="1:38" ht="61.5" hidden="1" customHeight="1" x14ac:dyDescent="0.25">
      <c r="A25" s="10" t="s">
        <v>10</v>
      </c>
      <c r="B25" s="10" t="s">
        <v>10</v>
      </c>
      <c r="C25" s="1" t="s">
        <v>348</v>
      </c>
      <c r="D25" s="237" t="s">
        <v>556</v>
      </c>
      <c r="E25" s="31" t="s">
        <v>557</v>
      </c>
      <c r="F25" s="32" t="s">
        <v>555</v>
      </c>
      <c r="G25" s="32" t="s">
        <v>381</v>
      </c>
      <c r="H25" s="31" t="s">
        <v>558</v>
      </c>
      <c r="I25" s="1" t="s">
        <v>261</v>
      </c>
      <c r="J25" s="32" t="s">
        <v>304</v>
      </c>
      <c r="K25" s="11">
        <v>43634</v>
      </c>
      <c r="L25" s="233"/>
      <c r="M25" s="189"/>
      <c r="N25" s="189"/>
      <c r="O25" s="189"/>
      <c r="P25" s="189"/>
      <c r="Q25" s="189"/>
      <c r="R25" s="192"/>
      <c r="S25" s="224"/>
      <c r="T25" s="11">
        <v>43634</v>
      </c>
      <c r="U25" s="122"/>
      <c r="V25" s="225">
        <v>24</v>
      </c>
      <c r="W25" s="10">
        <v>44365</v>
      </c>
      <c r="X25" s="233">
        <v>12</v>
      </c>
      <c r="Y25" s="115"/>
      <c r="Z25" s="115"/>
      <c r="AA25" s="115"/>
      <c r="AB25" s="115"/>
      <c r="AC25" s="227"/>
      <c r="AD25" s="233"/>
      <c r="AE25" s="80"/>
      <c r="AF25" s="115">
        <v>250000</v>
      </c>
      <c r="AG25" s="227"/>
      <c r="AH25" s="175">
        <f t="shared" si="6"/>
        <v>250000</v>
      </c>
      <c r="AI25" s="174">
        <v>249721.2</v>
      </c>
      <c r="AJ25" s="80">
        <f t="shared" si="7"/>
        <v>99.888480000000001</v>
      </c>
      <c r="AK25" s="175">
        <f t="shared" si="5"/>
        <v>278.79999999998836</v>
      </c>
    </row>
    <row r="26" spans="1:38" ht="61.5" hidden="1" customHeight="1" x14ac:dyDescent="0.25">
      <c r="A26" s="17" t="s">
        <v>10</v>
      </c>
      <c r="B26" s="17" t="s">
        <v>10</v>
      </c>
      <c r="C26" s="56" t="s">
        <v>24</v>
      </c>
      <c r="D26" s="12" t="s">
        <v>587</v>
      </c>
      <c r="E26" s="163" t="s">
        <v>588</v>
      </c>
      <c r="F26" s="57" t="s">
        <v>589</v>
      </c>
      <c r="G26" s="57" t="s">
        <v>381</v>
      </c>
      <c r="H26" s="163" t="s">
        <v>590</v>
      </c>
      <c r="I26" s="56" t="s">
        <v>51</v>
      </c>
      <c r="J26" s="57" t="s">
        <v>591</v>
      </c>
      <c r="K26" s="41">
        <v>43606</v>
      </c>
      <c r="L26" s="115"/>
      <c r="M26" s="189"/>
      <c r="N26" s="189"/>
      <c r="O26" s="189"/>
      <c r="P26" s="189"/>
      <c r="Q26" s="189"/>
      <c r="R26" s="192"/>
      <c r="S26" s="192"/>
      <c r="T26" s="17"/>
      <c r="U26" s="10"/>
      <c r="V26" s="19">
        <v>36</v>
      </c>
      <c r="W26" s="17">
        <v>44702</v>
      </c>
      <c r="X26" s="115"/>
      <c r="Y26" s="115"/>
      <c r="Z26" s="115"/>
      <c r="AA26" s="115"/>
      <c r="AB26" s="115"/>
      <c r="AC26" s="115"/>
      <c r="AD26" s="115"/>
      <c r="AE26" s="80"/>
      <c r="AF26" s="115">
        <v>200000</v>
      </c>
      <c r="AG26" s="115"/>
      <c r="AH26" s="241">
        <f t="shared" si="6"/>
        <v>200000</v>
      </c>
      <c r="AI26" s="213">
        <v>199999.51</v>
      </c>
      <c r="AJ26" s="54">
        <f t="shared" si="7"/>
        <v>99.999755000000007</v>
      </c>
      <c r="AK26" s="241">
        <f t="shared" si="5"/>
        <v>0.48999999999068677</v>
      </c>
    </row>
    <row r="27" spans="1:38" ht="61.5" hidden="1" customHeight="1" x14ac:dyDescent="0.25">
      <c r="A27" s="10" t="s">
        <v>10</v>
      </c>
      <c r="B27" s="10" t="s">
        <v>10</v>
      </c>
      <c r="C27" s="1" t="s">
        <v>24</v>
      </c>
      <c r="D27" s="237"/>
      <c r="E27" s="31" t="s">
        <v>583</v>
      </c>
      <c r="F27" s="32" t="s">
        <v>584</v>
      </c>
      <c r="G27" s="32" t="s">
        <v>381</v>
      </c>
      <c r="H27" s="31" t="s">
        <v>585</v>
      </c>
      <c r="I27" s="1" t="s">
        <v>63</v>
      </c>
      <c r="J27" s="32" t="s">
        <v>586</v>
      </c>
      <c r="K27" s="11">
        <v>43600</v>
      </c>
      <c r="L27" s="233"/>
      <c r="M27" s="189"/>
      <c r="N27" s="189"/>
      <c r="O27" s="189"/>
      <c r="P27" s="189"/>
      <c r="Q27" s="189"/>
      <c r="R27" s="192"/>
      <c r="S27" s="224"/>
      <c r="T27" s="11">
        <v>43600</v>
      </c>
      <c r="U27" s="122"/>
      <c r="V27" s="225">
        <v>36</v>
      </c>
      <c r="W27" s="10">
        <v>44696</v>
      </c>
      <c r="X27" s="233"/>
      <c r="Y27" s="115"/>
      <c r="Z27" s="115"/>
      <c r="AA27" s="115"/>
      <c r="AB27" s="115"/>
      <c r="AC27" s="227"/>
      <c r="AD27" s="233"/>
      <c r="AE27" s="80"/>
      <c r="AF27" s="115">
        <v>200000</v>
      </c>
      <c r="AG27" s="227"/>
      <c r="AH27" s="175">
        <f t="shared" si="6"/>
        <v>200000</v>
      </c>
      <c r="AI27" s="174">
        <v>199700.65</v>
      </c>
      <c r="AJ27" s="80">
        <f t="shared" si="7"/>
        <v>99.850324999999998</v>
      </c>
      <c r="AK27" s="175">
        <f t="shared" si="5"/>
        <v>299.35000000000582</v>
      </c>
    </row>
    <row r="28" spans="1:38" ht="61.5" hidden="1" customHeight="1" x14ac:dyDescent="0.25">
      <c r="A28" s="156" t="s">
        <v>10</v>
      </c>
      <c r="B28" s="156" t="s">
        <v>10</v>
      </c>
      <c r="C28" s="154" t="s">
        <v>48</v>
      </c>
      <c r="D28" s="200"/>
      <c r="E28" s="152" t="s">
        <v>579</v>
      </c>
      <c r="F28" s="153" t="s">
        <v>580</v>
      </c>
      <c r="G28" s="153" t="s">
        <v>381</v>
      </c>
      <c r="H28" s="163" t="s">
        <v>581</v>
      </c>
      <c r="I28" s="56" t="s">
        <v>51</v>
      </c>
      <c r="J28" s="57" t="s">
        <v>582</v>
      </c>
      <c r="K28" s="155">
        <v>43584</v>
      </c>
      <c r="L28" s="115"/>
      <c r="M28" s="189"/>
      <c r="N28" s="189"/>
      <c r="O28" s="189"/>
      <c r="P28" s="189"/>
      <c r="Q28" s="189"/>
      <c r="R28" s="192"/>
      <c r="S28" s="192"/>
      <c r="T28" s="17"/>
      <c r="U28" s="10"/>
      <c r="V28" s="19">
        <v>30</v>
      </c>
      <c r="W28" s="17">
        <v>44498</v>
      </c>
      <c r="X28" s="115"/>
      <c r="Y28" s="115"/>
      <c r="Z28" s="115"/>
      <c r="AA28" s="115"/>
      <c r="AB28" s="115"/>
      <c r="AC28" s="115"/>
      <c r="AD28" s="115"/>
      <c r="AE28" s="80"/>
      <c r="AF28" s="185">
        <v>450000</v>
      </c>
      <c r="AG28" s="185"/>
      <c r="AH28" s="201">
        <f t="shared" si="6"/>
        <v>450000</v>
      </c>
      <c r="AI28" s="201">
        <v>448751.08</v>
      </c>
      <c r="AJ28" s="141">
        <f t="shared" si="7"/>
        <v>99.722462222222234</v>
      </c>
      <c r="AK28" s="201">
        <f t="shared" si="5"/>
        <v>1248.9199999999837</v>
      </c>
    </row>
    <row r="29" spans="1:38" ht="61.5" hidden="1" customHeight="1" x14ac:dyDescent="0.25">
      <c r="A29" s="10" t="s">
        <v>10</v>
      </c>
      <c r="B29" s="10" t="s">
        <v>10</v>
      </c>
      <c r="C29" s="1" t="s">
        <v>574</v>
      </c>
      <c r="D29" s="12"/>
      <c r="E29" s="31" t="s">
        <v>575</v>
      </c>
      <c r="F29" s="32" t="s">
        <v>576</v>
      </c>
      <c r="G29" s="32" t="s">
        <v>381</v>
      </c>
      <c r="H29" s="31" t="s">
        <v>577</v>
      </c>
      <c r="I29" s="1" t="s">
        <v>301</v>
      </c>
      <c r="J29" s="32" t="s">
        <v>578</v>
      </c>
      <c r="K29" s="11">
        <v>43538</v>
      </c>
      <c r="L29" s="115"/>
      <c r="M29" s="189"/>
      <c r="N29" s="189"/>
      <c r="O29" s="189"/>
      <c r="P29" s="189"/>
      <c r="Q29" s="189"/>
      <c r="R29" s="192"/>
      <c r="S29" s="192"/>
      <c r="T29" s="10"/>
      <c r="U29" s="10"/>
      <c r="V29" s="19">
        <v>24</v>
      </c>
      <c r="W29" s="10">
        <v>44269</v>
      </c>
      <c r="X29" s="115">
        <v>12</v>
      </c>
      <c r="Y29" s="115"/>
      <c r="Z29" s="115"/>
      <c r="AA29" s="115"/>
      <c r="AB29" s="115"/>
      <c r="AC29" s="115"/>
      <c r="AD29" s="115"/>
      <c r="AE29" s="80"/>
      <c r="AF29" s="115">
        <v>400000</v>
      </c>
      <c r="AG29" s="115"/>
      <c r="AH29" s="175">
        <f t="shared" si="6"/>
        <v>400000</v>
      </c>
      <c r="AI29" s="175">
        <v>396670.04</v>
      </c>
      <c r="AJ29" s="80">
        <f t="shared" si="7"/>
        <v>99.167509999999993</v>
      </c>
      <c r="AK29" s="175">
        <f t="shared" si="5"/>
        <v>3329.960000000021</v>
      </c>
    </row>
    <row r="30" spans="1:38" ht="61.5" hidden="1" customHeight="1" x14ac:dyDescent="0.25">
      <c r="A30" s="10" t="s">
        <v>10</v>
      </c>
      <c r="B30" s="10" t="s">
        <v>10</v>
      </c>
      <c r="C30" s="1" t="s">
        <v>29</v>
      </c>
      <c r="D30" s="237" t="s">
        <v>338</v>
      </c>
      <c r="E30" s="31" t="s">
        <v>542</v>
      </c>
      <c r="F30" s="32" t="s">
        <v>543</v>
      </c>
      <c r="G30" s="32" t="s">
        <v>404</v>
      </c>
      <c r="H30" s="31" t="s">
        <v>544</v>
      </c>
      <c r="I30" s="1" t="s">
        <v>274</v>
      </c>
      <c r="J30" s="32" t="s">
        <v>275</v>
      </c>
      <c r="K30" s="11">
        <v>43411</v>
      </c>
      <c r="L30" s="233"/>
      <c r="M30" s="189"/>
      <c r="N30" s="189"/>
      <c r="O30" s="189"/>
      <c r="P30" s="189"/>
      <c r="Q30" s="189"/>
      <c r="R30" s="192"/>
      <c r="S30" s="224"/>
      <c r="T30" s="11">
        <v>43411</v>
      </c>
      <c r="U30" s="122"/>
      <c r="V30" s="225">
        <v>36</v>
      </c>
      <c r="W30" s="10">
        <v>44509</v>
      </c>
      <c r="X30" s="233"/>
      <c r="Y30" s="115"/>
      <c r="Z30" s="115"/>
      <c r="AA30" s="115"/>
      <c r="AB30" s="115"/>
      <c r="AC30" s="227"/>
      <c r="AD30" s="233"/>
      <c r="AE30" s="80"/>
      <c r="AF30" s="115">
        <v>200000</v>
      </c>
      <c r="AG30" s="227"/>
      <c r="AH30" s="175">
        <f t="shared" si="6"/>
        <v>200000</v>
      </c>
      <c r="AI30" s="175">
        <v>194525.65</v>
      </c>
      <c r="AJ30" s="80">
        <f t="shared" si="7"/>
        <v>97.262824999999992</v>
      </c>
      <c r="AK30" s="175">
        <f t="shared" si="5"/>
        <v>5474.3500000000058</v>
      </c>
    </row>
    <row r="31" spans="1:38" ht="61.5" hidden="1" customHeight="1" x14ac:dyDescent="0.25">
      <c r="A31" s="156" t="s">
        <v>10</v>
      </c>
      <c r="B31" s="29" t="s">
        <v>10</v>
      </c>
      <c r="C31" s="154" t="s">
        <v>552</v>
      </c>
      <c r="D31" s="172"/>
      <c r="E31" s="152" t="s">
        <v>553</v>
      </c>
      <c r="F31" s="153" t="s">
        <v>551</v>
      </c>
      <c r="G31" s="153" t="s">
        <v>381</v>
      </c>
      <c r="H31" s="152" t="s">
        <v>554</v>
      </c>
      <c r="I31" s="154" t="s">
        <v>143</v>
      </c>
      <c r="J31" s="153" t="s">
        <v>143</v>
      </c>
      <c r="K31" s="155">
        <v>43388</v>
      </c>
      <c r="L31" s="184"/>
      <c r="M31" s="83"/>
      <c r="N31" s="83"/>
      <c r="O31" s="83"/>
      <c r="P31" s="83"/>
      <c r="Q31" s="83"/>
      <c r="R31" s="84"/>
      <c r="S31" s="84"/>
      <c r="T31" s="156"/>
      <c r="U31" s="156"/>
      <c r="V31" s="134">
        <v>24</v>
      </c>
      <c r="W31" s="156">
        <v>44484</v>
      </c>
      <c r="X31" s="184">
        <v>12</v>
      </c>
      <c r="Y31" s="157"/>
      <c r="Z31" s="157"/>
      <c r="AA31" s="157"/>
      <c r="AB31" s="157"/>
      <c r="AC31" s="157"/>
      <c r="AD31" s="157"/>
      <c r="AE31" s="141"/>
      <c r="AF31" s="157">
        <v>780000</v>
      </c>
      <c r="AG31" s="157"/>
      <c r="AH31" s="185">
        <f t="shared" si="6"/>
        <v>780000</v>
      </c>
      <c r="AI31" s="185">
        <v>778721.53</v>
      </c>
      <c r="AJ31" s="141">
        <f t="shared" si="7"/>
        <v>99.836093589743598</v>
      </c>
      <c r="AK31" s="185">
        <f t="shared" si="5"/>
        <v>1278.4699999999721</v>
      </c>
    </row>
    <row r="32" spans="1:38" ht="61.5" hidden="1" customHeight="1" x14ac:dyDescent="0.25">
      <c r="A32" s="10" t="s">
        <v>10</v>
      </c>
      <c r="B32" s="10" t="s">
        <v>10</v>
      </c>
      <c r="C32" s="1" t="s">
        <v>145</v>
      </c>
      <c r="D32" s="12"/>
      <c r="E32" s="31" t="s">
        <v>545</v>
      </c>
      <c r="F32" s="32" t="s">
        <v>534</v>
      </c>
      <c r="G32" s="32" t="s">
        <v>381</v>
      </c>
      <c r="H32" s="31" t="s">
        <v>541</v>
      </c>
      <c r="I32" s="32" t="s">
        <v>132</v>
      </c>
      <c r="J32" s="13" t="s">
        <v>262</v>
      </c>
      <c r="K32" s="11">
        <v>43367</v>
      </c>
      <c r="L32" s="115"/>
      <c r="M32" s="189"/>
      <c r="N32" s="189"/>
      <c r="O32" s="189"/>
      <c r="P32" s="189"/>
      <c r="Q32" s="189"/>
      <c r="R32" s="192"/>
      <c r="S32" s="192"/>
      <c r="T32" s="11">
        <v>43367</v>
      </c>
      <c r="U32" s="10"/>
      <c r="V32" s="19">
        <v>36</v>
      </c>
      <c r="W32" s="10">
        <v>45193</v>
      </c>
      <c r="X32" s="115">
        <v>12</v>
      </c>
      <c r="Y32" s="115"/>
      <c r="Z32" s="115"/>
      <c r="AA32" s="115"/>
      <c r="AB32" s="115"/>
      <c r="AC32" s="115"/>
      <c r="AD32" s="115"/>
      <c r="AE32" s="80"/>
      <c r="AF32" s="115">
        <v>950000</v>
      </c>
      <c r="AG32" s="80"/>
      <c r="AH32" s="273">
        <f t="shared" si="6"/>
        <v>950000</v>
      </c>
      <c r="AI32" s="273">
        <v>950000</v>
      </c>
      <c r="AJ32" s="80">
        <f t="shared" si="7"/>
        <v>100</v>
      </c>
      <c r="AK32" s="175">
        <f t="shared" si="5"/>
        <v>0</v>
      </c>
      <c r="AL32" s="274"/>
    </row>
    <row r="33" spans="1:37" ht="61.5" hidden="1" customHeight="1" x14ac:dyDescent="0.25">
      <c r="A33" s="17" t="s">
        <v>10</v>
      </c>
      <c r="B33" s="17" t="s">
        <v>10</v>
      </c>
      <c r="C33" s="56" t="s">
        <v>24</v>
      </c>
      <c r="D33" s="256"/>
      <c r="E33" s="163" t="s">
        <v>538</v>
      </c>
      <c r="F33" s="57" t="s">
        <v>533</v>
      </c>
      <c r="G33" s="57" t="s">
        <v>404</v>
      </c>
      <c r="H33" s="163" t="s">
        <v>539</v>
      </c>
      <c r="I33" s="57" t="s">
        <v>285</v>
      </c>
      <c r="J33" s="92" t="s">
        <v>540</v>
      </c>
      <c r="K33" s="41">
        <v>43364</v>
      </c>
      <c r="L33" s="257"/>
      <c r="M33" s="249"/>
      <c r="N33" s="249"/>
      <c r="O33" s="249"/>
      <c r="P33" s="249"/>
      <c r="Q33" s="249"/>
      <c r="R33" s="258"/>
      <c r="S33" s="259"/>
      <c r="T33" s="41">
        <v>43364</v>
      </c>
      <c r="U33" s="248"/>
      <c r="V33" s="230">
        <v>36</v>
      </c>
      <c r="W33" s="17">
        <v>44460</v>
      </c>
      <c r="X33" s="257"/>
      <c r="Y33" s="101"/>
      <c r="Z33" s="101"/>
      <c r="AA33" s="101"/>
      <c r="AB33" s="101"/>
      <c r="AC33" s="255"/>
      <c r="AD33" s="257"/>
      <c r="AE33" s="54"/>
      <c r="AF33" s="101">
        <v>500000</v>
      </c>
      <c r="AG33" s="260"/>
      <c r="AH33" s="241">
        <f t="shared" si="6"/>
        <v>500000</v>
      </c>
      <c r="AI33" s="241">
        <v>496542.57</v>
      </c>
      <c r="AJ33" s="54">
        <f t="shared" si="7"/>
        <v>99.308514000000002</v>
      </c>
      <c r="AK33" s="241">
        <f t="shared" si="5"/>
        <v>3457.429999999993</v>
      </c>
    </row>
    <row r="34" spans="1:37" ht="61.5" hidden="1" customHeight="1" x14ac:dyDescent="0.25">
      <c r="A34" s="10" t="s">
        <v>10</v>
      </c>
      <c r="B34" s="10" t="s">
        <v>10</v>
      </c>
      <c r="C34" s="1" t="s">
        <v>24</v>
      </c>
      <c r="D34" s="237" t="s">
        <v>587</v>
      </c>
      <c r="E34" s="31" t="s">
        <v>610</v>
      </c>
      <c r="F34" s="32" t="s">
        <v>611</v>
      </c>
      <c r="G34" s="32" t="s">
        <v>404</v>
      </c>
      <c r="H34" s="31" t="s">
        <v>618</v>
      </c>
      <c r="I34" s="32" t="s">
        <v>51</v>
      </c>
      <c r="J34" s="13" t="s">
        <v>619</v>
      </c>
      <c r="K34" s="11">
        <v>43301</v>
      </c>
      <c r="L34" s="233"/>
      <c r="M34" s="189"/>
      <c r="N34" s="189"/>
      <c r="O34" s="189"/>
      <c r="P34" s="189"/>
      <c r="Q34" s="189"/>
      <c r="R34" s="192"/>
      <c r="S34" s="224"/>
      <c r="T34" s="11">
        <v>43301</v>
      </c>
      <c r="U34" s="128">
        <v>48</v>
      </c>
      <c r="V34" s="225">
        <v>36</v>
      </c>
      <c r="W34" s="10">
        <v>44551</v>
      </c>
      <c r="X34" s="233"/>
      <c r="Y34" s="115"/>
      <c r="Z34" s="115"/>
      <c r="AA34" s="115"/>
      <c r="AB34" s="115"/>
      <c r="AC34" s="227"/>
      <c r="AD34" s="233"/>
      <c r="AE34" s="80"/>
      <c r="AF34" s="115">
        <v>700000</v>
      </c>
      <c r="AG34" s="228"/>
      <c r="AH34" s="175">
        <f t="shared" si="6"/>
        <v>700000</v>
      </c>
      <c r="AI34" s="175">
        <v>699740.83</v>
      </c>
      <c r="AJ34" s="80">
        <f t="shared" si="7"/>
        <v>99.962975714285704</v>
      </c>
      <c r="AK34" s="175">
        <f t="shared" si="5"/>
        <v>259.17000000004191</v>
      </c>
    </row>
    <row r="35" spans="1:37" ht="61.5" hidden="1" customHeight="1" x14ac:dyDescent="0.25">
      <c r="A35" s="150" t="s">
        <v>10</v>
      </c>
      <c r="B35" s="29" t="s">
        <v>10</v>
      </c>
      <c r="C35" s="151" t="s">
        <v>536</v>
      </c>
      <c r="D35" s="172"/>
      <c r="E35" s="152" t="s">
        <v>535</v>
      </c>
      <c r="F35" s="153" t="s">
        <v>532</v>
      </c>
      <c r="G35" s="153" t="s">
        <v>381</v>
      </c>
      <c r="H35" s="152" t="s">
        <v>537</v>
      </c>
      <c r="I35" s="153" t="s">
        <v>260</v>
      </c>
      <c r="J35" s="170" t="s">
        <v>482</v>
      </c>
      <c r="K35" s="155">
        <v>43286</v>
      </c>
      <c r="L35" s="184"/>
      <c r="M35" s="83"/>
      <c r="N35" s="83"/>
      <c r="O35" s="83"/>
      <c r="P35" s="83"/>
      <c r="Q35" s="83"/>
      <c r="R35" s="84"/>
      <c r="S35" s="84"/>
      <c r="T35" s="156"/>
      <c r="U35" s="156"/>
      <c r="V35" s="134">
        <v>36</v>
      </c>
      <c r="W35" s="156">
        <v>44382</v>
      </c>
      <c r="X35" s="184">
        <v>12</v>
      </c>
      <c r="Y35" s="157"/>
      <c r="Z35" s="157"/>
      <c r="AA35" s="157"/>
      <c r="AB35" s="157"/>
      <c r="AC35" s="157"/>
      <c r="AD35" s="157"/>
      <c r="AE35" s="157"/>
      <c r="AF35" s="157">
        <v>450000</v>
      </c>
      <c r="AG35" s="141"/>
      <c r="AH35" s="157">
        <f t="shared" si="6"/>
        <v>450000</v>
      </c>
      <c r="AI35" s="185">
        <v>424800.93</v>
      </c>
      <c r="AJ35" s="141">
        <f t="shared" si="7"/>
        <v>94.400206666666662</v>
      </c>
      <c r="AK35" s="157">
        <f t="shared" si="5"/>
        <v>25199.070000000007</v>
      </c>
    </row>
    <row r="36" spans="1:37" ht="61.5" hidden="1" customHeight="1" x14ac:dyDescent="0.25">
      <c r="A36" s="10" t="s">
        <v>10</v>
      </c>
      <c r="B36" s="10" t="s">
        <v>10</v>
      </c>
      <c r="C36" s="1" t="s">
        <v>348</v>
      </c>
      <c r="D36" s="238" t="s">
        <v>509</v>
      </c>
      <c r="E36" s="31" t="s">
        <v>510</v>
      </c>
      <c r="F36" s="32" t="s">
        <v>512</v>
      </c>
      <c r="G36" s="32" t="s">
        <v>404</v>
      </c>
      <c r="H36" s="31" t="s">
        <v>513</v>
      </c>
      <c r="I36" s="32" t="s">
        <v>260</v>
      </c>
      <c r="J36" s="13" t="s">
        <v>264</v>
      </c>
      <c r="K36" s="11">
        <v>43276</v>
      </c>
      <c r="L36" s="233"/>
      <c r="M36" s="189"/>
      <c r="N36" s="189"/>
      <c r="O36" s="189"/>
      <c r="P36" s="189"/>
      <c r="Q36" s="189"/>
      <c r="R36" s="192"/>
      <c r="S36" s="224"/>
      <c r="T36" s="11">
        <v>43276</v>
      </c>
      <c r="U36" s="122"/>
      <c r="V36" s="225">
        <v>24</v>
      </c>
      <c r="W36" s="10">
        <v>44007</v>
      </c>
      <c r="X36" s="233">
        <v>12</v>
      </c>
      <c r="Y36" s="115"/>
      <c r="Z36" s="115"/>
      <c r="AA36" s="115"/>
      <c r="AB36" s="115"/>
      <c r="AC36" s="227"/>
      <c r="AD36" s="233"/>
      <c r="AE36" s="115"/>
      <c r="AF36" s="115">
        <v>370000</v>
      </c>
      <c r="AG36" s="227"/>
      <c r="AH36" s="175">
        <f t="shared" si="6"/>
        <v>370000</v>
      </c>
      <c r="AI36" s="175">
        <v>344827.13</v>
      </c>
      <c r="AJ36" s="80">
        <f t="shared" si="7"/>
        <v>93.196521621621613</v>
      </c>
      <c r="AK36" s="175">
        <f t="shared" si="5"/>
        <v>25172.869999999995</v>
      </c>
    </row>
    <row r="37" spans="1:37" ht="61.5" hidden="1" customHeight="1" x14ac:dyDescent="0.25">
      <c r="A37" s="17" t="s">
        <v>10</v>
      </c>
      <c r="B37" s="179" t="s">
        <v>10</v>
      </c>
      <c r="C37" s="56" t="s">
        <v>29</v>
      </c>
      <c r="D37" s="180"/>
      <c r="E37" s="163" t="s">
        <v>507</v>
      </c>
      <c r="F37" s="57" t="s">
        <v>511</v>
      </c>
      <c r="G37" s="57" t="s">
        <v>381</v>
      </c>
      <c r="H37" s="163" t="s">
        <v>508</v>
      </c>
      <c r="I37" s="57" t="s">
        <v>260</v>
      </c>
      <c r="J37" s="92" t="s">
        <v>452</v>
      </c>
      <c r="K37" s="41">
        <v>43255</v>
      </c>
      <c r="L37" s="181"/>
      <c r="M37" s="83"/>
      <c r="N37" s="83"/>
      <c r="O37" s="83"/>
      <c r="P37" s="83"/>
      <c r="Q37" s="83"/>
      <c r="R37" s="84"/>
      <c r="S37" s="84"/>
      <c r="T37" s="17"/>
      <c r="U37" s="17"/>
      <c r="V37" s="18">
        <v>36</v>
      </c>
      <c r="W37" s="17">
        <v>44351</v>
      </c>
      <c r="X37" s="181"/>
      <c r="Y37" s="97"/>
      <c r="Z37" s="97"/>
      <c r="AA37" s="97"/>
      <c r="AB37" s="97"/>
      <c r="AC37" s="97"/>
      <c r="AD37" s="97"/>
      <c r="AE37" s="186"/>
      <c r="AF37" s="97">
        <v>200000</v>
      </c>
      <c r="AG37" s="97"/>
      <c r="AH37" s="101">
        <f t="shared" si="6"/>
        <v>200000</v>
      </c>
      <c r="AI37" s="101">
        <v>199991.71</v>
      </c>
      <c r="AJ37" s="54">
        <f t="shared" si="7"/>
        <v>99.995855000000006</v>
      </c>
      <c r="AK37" s="97">
        <f t="shared" si="5"/>
        <v>8.2900000000081491</v>
      </c>
    </row>
    <row r="38" spans="1:37" ht="61.5" hidden="1" customHeight="1" x14ac:dyDescent="0.25">
      <c r="A38" s="10" t="s">
        <v>10</v>
      </c>
      <c r="B38" s="124" t="s">
        <v>10</v>
      </c>
      <c r="C38" s="1" t="s">
        <v>24</v>
      </c>
      <c r="D38" s="121"/>
      <c r="E38" s="31" t="s">
        <v>516</v>
      </c>
      <c r="F38" s="32" t="s">
        <v>514</v>
      </c>
      <c r="G38" s="32" t="s">
        <v>381</v>
      </c>
      <c r="H38" s="31" t="s">
        <v>515</v>
      </c>
      <c r="I38" s="32" t="s">
        <v>285</v>
      </c>
      <c r="J38" s="13" t="s">
        <v>276</v>
      </c>
      <c r="K38" s="11">
        <v>43220</v>
      </c>
      <c r="L38" s="123"/>
      <c r="M38" s="83"/>
      <c r="N38" s="83"/>
      <c r="O38" s="83"/>
      <c r="P38" s="83"/>
      <c r="Q38" s="83"/>
      <c r="R38" s="84"/>
      <c r="S38" s="84"/>
      <c r="T38" s="10"/>
      <c r="U38" s="10"/>
      <c r="V38" s="19">
        <v>18</v>
      </c>
      <c r="W38" s="10">
        <v>43768</v>
      </c>
      <c r="X38" s="125">
        <v>12</v>
      </c>
      <c r="Y38" s="116">
        <v>3</v>
      </c>
      <c r="Z38" s="62"/>
      <c r="AA38" s="62"/>
      <c r="AB38" s="62"/>
      <c r="AC38" s="62"/>
      <c r="AD38" s="62"/>
      <c r="AE38" s="7"/>
      <c r="AF38" s="62">
        <v>450000</v>
      </c>
      <c r="AG38" s="62">
        <v>273489.74</v>
      </c>
      <c r="AH38" s="115">
        <f t="shared" si="6"/>
        <v>176510.26</v>
      </c>
      <c r="AI38" s="115">
        <v>168076.7</v>
      </c>
      <c r="AJ38" s="80">
        <f t="shared" si="7"/>
        <v>95.222056780155441</v>
      </c>
      <c r="AK38" s="62">
        <f t="shared" si="5"/>
        <v>8433.5599999999977</v>
      </c>
    </row>
    <row r="39" spans="1:37" ht="61.5" hidden="1" customHeight="1" x14ac:dyDescent="0.25">
      <c r="A39" s="156" t="s">
        <v>10</v>
      </c>
      <c r="B39" s="133" t="s">
        <v>10</v>
      </c>
      <c r="C39" s="154" t="s">
        <v>502</v>
      </c>
      <c r="D39" s="177"/>
      <c r="E39" s="152" t="s">
        <v>503</v>
      </c>
      <c r="F39" s="158" t="s">
        <v>504</v>
      </c>
      <c r="G39" s="131" t="s">
        <v>381</v>
      </c>
      <c r="H39" s="152" t="s">
        <v>505</v>
      </c>
      <c r="I39" s="160" t="s">
        <v>261</v>
      </c>
      <c r="J39" s="135" t="s">
        <v>506</v>
      </c>
      <c r="K39" s="155">
        <v>43080</v>
      </c>
      <c r="L39" s="62"/>
      <c r="M39" s="83"/>
      <c r="N39" s="83"/>
      <c r="O39" s="83"/>
      <c r="P39" s="83"/>
      <c r="Q39" s="83"/>
      <c r="R39" s="84"/>
      <c r="S39" s="84"/>
      <c r="T39" s="29"/>
      <c r="U39" s="29"/>
      <c r="V39" s="134">
        <v>32</v>
      </c>
      <c r="W39" s="156">
        <v>44023</v>
      </c>
      <c r="X39" s="10"/>
      <c r="Y39" s="10"/>
      <c r="Z39" s="10"/>
      <c r="AA39" s="10"/>
      <c r="AB39" s="62"/>
      <c r="AC39" s="62"/>
      <c r="AD39" s="161"/>
      <c r="AE39" s="157"/>
      <c r="AF39" s="157">
        <v>180000</v>
      </c>
      <c r="AG39" s="157"/>
      <c r="AH39" s="157">
        <f t="shared" si="6"/>
        <v>180000</v>
      </c>
      <c r="AI39" s="157">
        <v>0</v>
      </c>
      <c r="AJ39" s="141">
        <f t="shared" si="7"/>
        <v>0</v>
      </c>
      <c r="AK39" s="157">
        <f t="shared" si="5"/>
        <v>180000</v>
      </c>
    </row>
    <row r="40" spans="1:37" ht="61.5" hidden="1" customHeight="1" x14ac:dyDescent="0.25">
      <c r="A40" s="10" t="s">
        <v>10</v>
      </c>
      <c r="B40" s="10" t="s">
        <v>10</v>
      </c>
      <c r="C40" s="1" t="s">
        <v>29</v>
      </c>
      <c r="D40" s="238"/>
      <c r="E40" s="31" t="s">
        <v>486</v>
      </c>
      <c r="F40" s="1" t="s">
        <v>487</v>
      </c>
      <c r="G40" s="12" t="s">
        <v>404</v>
      </c>
      <c r="H40" s="31" t="s">
        <v>493</v>
      </c>
      <c r="I40" s="32" t="s">
        <v>260</v>
      </c>
      <c r="J40" s="32" t="s">
        <v>495</v>
      </c>
      <c r="K40" s="10">
        <v>43080</v>
      </c>
      <c r="L40" s="127"/>
      <c r="M40" s="10"/>
      <c r="N40" s="11"/>
      <c r="O40" s="62"/>
      <c r="P40" s="83"/>
      <c r="Q40" s="83"/>
      <c r="R40" s="83"/>
      <c r="S40" s="83"/>
      <c r="T40" s="10">
        <v>43080</v>
      </c>
      <c r="U40" s="234"/>
      <c r="V40" s="225"/>
      <c r="W40" s="10">
        <v>43810</v>
      </c>
      <c r="X40" s="128">
        <v>12</v>
      </c>
      <c r="Y40" s="19">
        <v>12</v>
      </c>
      <c r="Z40" s="10"/>
      <c r="AA40" s="10"/>
      <c r="AB40" s="10"/>
      <c r="AC40" s="120"/>
      <c r="AD40" s="123"/>
      <c r="AE40" s="62"/>
      <c r="AF40" s="115">
        <v>350000</v>
      </c>
      <c r="AG40" s="229"/>
      <c r="AH40" s="26">
        <f t="shared" si="6"/>
        <v>350000</v>
      </c>
      <c r="AI40" s="26">
        <v>314830.71000000002</v>
      </c>
      <c r="AJ40" s="80">
        <f t="shared" si="7"/>
        <v>89.951631428571432</v>
      </c>
      <c r="AK40" s="26">
        <f t="shared" si="5"/>
        <v>35169.289999999979</v>
      </c>
    </row>
    <row r="41" spans="1:37" ht="61.5" hidden="1" customHeight="1" x14ac:dyDescent="0.25">
      <c r="A41" s="162" t="s">
        <v>10</v>
      </c>
      <c r="B41" s="17" t="s">
        <v>10</v>
      </c>
      <c r="C41" s="56" t="s">
        <v>24</v>
      </c>
      <c r="D41" s="93"/>
      <c r="E41" s="163" t="s">
        <v>498</v>
      </c>
      <c r="F41" s="56" t="s">
        <v>484</v>
      </c>
      <c r="G41" s="164" t="s">
        <v>381</v>
      </c>
      <c r="H41" s="163" t="s">
        <v>492</v>
      </c>
      <c r="I41" s="57" t="s">
        <v>63</v>
      </c>
      <c r="J41" s="51" t="s">
        <v>485</v>
      </c>
      <c r="K41" s="17">
        <v>43060</v>
      </c>
      <c r="L41" s="9"/>
      <c r="M41" s="10"/>
      <c r="N41" s="11"/>
      <c r="O41" s="62"/>
      <c r="P41" s="83"/>
      <c r="Q41" s="83"/>
      <c r="R41" s="83"/>
      <c r="S41" s="83"/>
      <c r="T41" s="83"/>
      <c r="U41" s="84"/>
      <c r="V41" s="18">
        <v>36</v>
      </c>
      <c r="W41" s="17">
        <v>44156</v>
      </c>
      <c r="X41" s="10"/>
      <c r="Y41" s="10"/>
      <c r="Z41" s="10"/>
      <c r="AA41" s="10"/>
      <c r="AB41" s="10"/>
      <c r="AC41" s="10"/>
      <c r="AD41" s="97"/>
      <c r="AE41" s="97"/>
      <c r="AF41" s="97">
        <v>500000</v>
      </c>
      <c r="AG41" s="98">
        <v>32.47</v>
      </c>
      <c r="AH41" s="97">
        <f t="shared" si="6"/>
        <v>499967.53</v>
      </c>
      <c r="AI41" s="97">
        <v>499967.53</v>
      </c>
      <c r="AJ41" s="54">
        <f t="shared" si="7"/>
        <v>100</v>
      </c>
      <c r="AK41" s="97">
        <f t="shared" si="5"/>
        <v>0</v>
      </c>
    </row>
    <row r="42" spans="1:37" ht="61.5" hidden="1" customHeight="1" x14ac:dyDescent="0.25">
      <c r="A42" s="10" t="s">
        <v>10</v>
      </c>
      <c r="B42" s="10" t="s">
        <v>10</v>
      </c>
      <c r="C42" s="1" t="s">
        <v>480</v>
      </c>
      <c r="D42" s="48"/>
      <c r="E42" s="31" t="s">
        <v>474</v>
      </c>
      <c r="F42" s="82" t="s">
        <v>475</v>
      </c>
      <c r="G42" s="77" t="s">
        <v>381</v>
      </c>
      <c r="H42" s="31" t="s">
        <v>481</v>
      </c>
      <c r="I42" s="32" t="s">
        <v>260</v>
      </c>
      <c r="J42" s="51" t="s">
        <v>482</v>
      </c>
      <c r="K42" s="10">
        <v>42979</v>
      </c>
      <c r="L42" s="9"/>
      <c r="M42" s="10"/>
      <c r="N42" s="11"/>
      <c r="O42" s="62"/>
      <c r="P42" s="83"/>
      <c r="Q42" s="83"/>
      <c r="R42" s="83"/>
      <c r="S42" s="83"/>
      <c r="T42" s="83"/>
      <c r="U42" s="84"/>
      <c r="V42" s="18">
        <v>24</v>
      </c>
      <c r="W42" s="10">
        <v>43709</v>
      </c>
      <c r="X42" s="19">
        <v>12</v>
      </c>
      <c r="Y42" s="10"/>
      <c r="Z42" s="10"/>
      <c r="AA42" s="10"/>
      <c r="AB42" s="105">
        <v>12</v>
      </c>
      <c r="AC42" s="19">
        <f>+V42+AB42</f>
        <v>36</v>
      </c>
      <c r="AD42" s="62"/>
      <c r="AE42" s="62"/>
      <c r="AF42" s="62">
        <v>200000</v>
      </c>
      <c r="AG42" s="79">
        <v>12718.21</v>
      </c>
      <c r="AH42" s="62">
        <f t="shared" si="6"/>
        <v>187281.79</v>
      </c>
      <c r="AI42" s="62">
        <v>187281.79</v>
      </c>
      <c r="AJ42" s="80">
        <f t="shared" si="7"/>
        <v>100</v>
      </c>
      <c r="AK42" s="62">
        <f t="shared" si="5"/>
        <v>0</v>
      </c>
    </row>
    <row r="43" spans="1:37" ht="61.5" hidden="1" customHeight="1" x14ac:dyDescent="0.25">
      <c r="A43" s="10" t="s">
        <v>10</v>
      </c>
      <c r="B43" s="10" t="s">
        <v>10</v>
      </c>
      <c r="C43" s="1" t="s">
        <v>488</v>
      </c>
      <c r="D43" s="48"/>
      <c r="E43" s="31" t="s">
        <v>489</v>
      </c>
      <c r="F43" s="117" t="s">
        <v>490</v>
      </c>
      <c r="G43" s="77" t="s">
        <v>381</v>
      </c>
      <c r="H43" s="31" t="s">
        <v>494</v>
      </c>
      <c r="I43" s="32" t="s">
        <v>301</v>
      </c>
      <c r="J43" s="51" t="s">
        <v>491</v>
      </c>
      <c r="K43" s="10">
        <v>42961</v>
      </c>
      <c r="L43" s="9"/>
      <c r="M43" s="10"/>
      <c r="N43" s="11"/>
      <c r="O43" s="62"/>
      <c r="P43" s="83"/>
      <c r="Q43" s="83"/>
      <c r="R43" s="83"/>
      <c r="S43" s="83"/>
      <c r="T43" s="83"/>
      <c r="U43" s="84"/>
      <c r="V43" s="18"/>
      <c r="W43" s="10">
        <v>43326</v>
      </c>
      <c r="X43" s="19">
        <v>6</v>
      </c>
      <c r="Y43" s="10"/>
      <c r="Z43" s="10"/>
      <c r="AA43" s="10"/>
      <c r="AB43" s="105">
        <f>SUBTOTAL(9,X43:AA43)</f>
        <v>0</v>
      </c>
      <c r="AC43" s="19">
        <f>+V43+AB43</f>
        <v>0</v>
      </c>
      <c r="AD43" s="62"/>
      <c r="AE43" s="62"/>
      <c r="AF43" s="62">
        <v>300000</v>
      </c>
      <c r="AG43" s="79">
        <v>2550.5</v>
      </c>
      <c r="AH43" s="62">
        <f t="shared" si="6"/>
        <v>297449.5</v>
      </c>
      <c r="AI43" s="62">
        <v>297449.5</v>
      </c>
      <c r="AJ43" s="80">
        <f t="shared" si="7"/>
        <v>100</v>
      </c>
      <c r="AK43" s="62">
        <f t="shared" si="5"/>
        <v>0</v>
      </c>
    </row>
    <row r="44" spans="1:37" ht="61.5" hidden="1" customHeight="1" x14ac:dyDescent="0.25">
      <c r="A44" s="10" t="s">
        <v>10</v>
      </c>
      <c r="B44" s="10" t="s">
        <v>10</v>
      </c>
      <c r="C44" s="1" t="s">
        <v>29</v>
      </c>
      <c r="D44" s="48" t="s">
        <v>345</v>
      </c>
      <c r="E44" s="31" t="s">
        <v>450</v>
      </c>
      <c r="F44" s="1" t="s">
        <v>451</v>
      </c>
      <c r="G44" s="77" t="s">
        <v>381</v>
      </c>
      <c r="H44" s="31" t="s">
        <v>454</v>
      </c>
      <c r="I44" s="32" t="s">
        <v>260</v>
      </c>
      <c r="J44" s="51" t="s">
        <v>452</v>
      </c>
      <c r="K44" s="10">
        <v>42916</v>
      </c>
      <c r="L44" s="9"/>
      <c r="M44" s="10"/>
      <c r="N44" s="11"/>
      <c r="O44" s="62"/>
      <c r="P44" s="83"/>
      <c r="Q44" s="83"/>
      <c r="R44" s="83"/>
      <c r="S44" s="83"/>
      <c r="T44" s="83"/>
      <c r="U44" s="84"/>
      <c r="V44" s="18"/>
      <c r="W44" s="10">
        <v>43829</v>
      </c>
      <c r="X44" s="19">
        <v>12</v>
      </c>
      <c r="Y44" s="19"/>
      <c r="Z44" s="10"/>
      <c r="AA44" s="10"/>
      <c r="AB44" s="19">
        <v>12</v>
      </c>
      <c r="AC44" s="10"/>
      <c r="AD44" s="62"/>
      <c r="AE44" s="62"/>
      <c r="AF44" s="62">
        <v>250000</v>
      </c>
      <c r="AG44" s="79">
        <v>4799.25</v>
      </c>
      <c r="AH44" s="62">
        <f t="shared" si="6"/>
        <v>245200.75</v>
      </c>
      <c r="AI44" s="62">
        <v>245200.75</v>
      </c>
      <c r="AJ44" s="80">
        <f t="shared" si="7"/>
        <v>100</v>
      </c>
      <c r="AK44" s="62">
        <f t="shared" si="5"/>
        <v>0</v>
      </c>
    </row>
    <row r="45" spans="1:37" ht="61.5" hidden="1" customHeight="1" x14ac:dyDescent="0.25">
      <c r="A45" s="1" t="s">
        <v>10</v>
      </c>
      <c r="B45" s="1" t="s">
        <v>10</v>
      </c>
      <c r="C45" s="10" t="s">
        <v>135</v>
      </c>
      <c r="D45" s="10"/>
      <c r="E45" s="31" t="s">
        <v>293</v>
      </c>
      <c r="F45" s="1" t="s">
        <v>294</v>
      </c>
      <c r="G45" s="48" t="s">
        <v>381</v>
      </c>
      <c r="H45" s="31" t="s">
        <v>366</v>
      </c>
      <c r="I45" s="32" t="s">
        <v>295</v>
      </c>
      <c r="J45" s="51" t="s">
        <v>296</v>
      </c>
      <c r="K45" s="10">
        <v>42440</v>
      </c>
      <c r="L45" s="10">
        <v>42440</v>
      </c>
      <c r="M45" s="9"/>
      <c r="N45" s="10"/>
      <c r="O45" s="11"/>
      <c r="P45" s="12"/>
      <c r="Q45" s="13"/>
      <c r="R45" s="12"/>
      <c r="S45" s="10"/>
      <c r="T45" s="17">
        <v>42440</v>
      </c>
      <c r="U45" s="18">
        <v>30</v>
      </c>
      <c r="V45" s="18">
        <v>30</v>
      </c>
      <c r="W45" s="10">
        <v>43354</v>
      </c>
      <c r="X45" s="19">
        <v>12</v>
      </c>
      <c r="Y45" s="19">
        <v>12</v>
      </c>
      <c r="Z45" s="19">
        <v>0</v>
      </c>
      <c r="AA45" s="19">
        <v>0</v>
      </c>
      <c r="AB45" s="19">
        <f>SUM(X45:AA45)</f>
        <v>24</v>
      </c>
      <c r="AC45" s="18">
        <f t="shared" ref="AC45:AC47" si="8">+V45+AB45</f>
        <v>54</v>
      </c>
      <c r="AD45" s="15">
        <f t="shared" ref="AD45:AD46" si="9">+AE45+AH45</f>
        <v>546581</v>
      </c>
      <c r="AE45" s="15">
        <v>0</v>
      </c>
      <c r="AF45" s="16">
        <v>560000</v>
      </c>
      <c r="AG45" s="52">
        <v>13419</v>
      </c>
      <c r="AH45" s="52">
        <f t="shared" si="6"/>
        <v>546581</v>
      </c>
      <c r="AI45" s="53">
        <v>546581</v>
      </c>
      <c r="AJ45" s="54">
        <f t="shared" ref="AJ45:AJ47" si="10">AI45/AH45*100</f>
        <v>100</v>
      </c>
      <c r="AK45" s="55">
        <f t="shared" si="5"/>
        <v>0</v>
      </c>
    </row>
    <row r="46" spans="1:37" ht="61.5" hidden="1" customHeight="1" x14ac:dyDescent="0.25">
      <c r="A46" s="1" t="s">
        <v>10</v>
      </c>
      <c r="B46" s="1" t="s">
        <v>10</v>
      </c>
      <c r="C46" s="1" t="s">
        <v>24</v>
      </c>
      <c r="D46" s="1" t="s">
        <v>347</v>
      </c>
      <c r="E46" s="31" t="s">
        <v>254</v>
      </c>
      <c r="F46" s="1" t="s">
        <v>255</v>
      </c>
      <c r="G46" s="87" t="s">
        <v>381</v>
      </c>
      <c r="H46" s="31" t="s">
        <v>464</v>
      </c>
      <c r="I46" s="32" t="s">
        <v>28</v>
      </c>
      <c r="J46" s="51" t="s">
        <v>284</v>
      </c>
      <c r="K46" s="34">
        <v>42449</v>
      </c>
      <c r="L46" s="34">
        <v>42449</v>
      </c>
      <c r="M46" s="79"/>
      <c r="N46" s="79"/>
      <c r="O46" s="79"/>
      <c r="P46" s="79"/>
      <c r="Q46" s="79"/>
      <c r="R46" s="12"/>
      <c r="S46" s="10"/>
      <c r="T46" s="17">
        <v>42449</v>
      </c>
      <c r="U46" s="18">
        <v>18</v>
      </c>
      <c r="V46" s="18">
        <v>20</v>
      </c>
      <c r="W46" s="13">
        <v>43059</v>
      </c>
      <c r="X46" s="19">
        <v>0</v>
      </c>
      <c r="Y46" s="19">
        <v>0</v>
      </c>
      <c r="Z46" s="19">
        <v>0</v>
      </c>
      <c r="AA46" s="19">
        <v>0</v>
      </c>
      <c r="AB46" s="19">
        <f>SUM(X46:AA46)</f>
        <v>0</v>
      </c>
      <c r="AC46" s="18">
        <f t="shared" si="8"/>
        <v>20</v>
      </c>
      <c r="AD46" s="15">
        <f t="shared" si="9"/>
        <v>400000</v>
      </c>
      <c r="AE46" s="101">
        <v>0</v>
      </c>
      <c r="AF46" s="26">
        <v>400000</v>
      </c>
      <c r="AG46" s="15">
        <v>0</v>
      </c>
      <c r="AH46" s="52">
        <f t="shared" si="6"/>
        <v>400000</v>
      </c>
      <c r="AI46" s="103">
        <v>378837</v>
      </c>
      <c r="AJ46" s="54">
        <f t="shared" si="10"/>
        <v>94.709249999999997</v>
      </c>
      <c r="AK46" s="55">
        <f t="shared" si="5"/>
        <v>21163</v>
      </c>
    </row>
    <row r="47" spans="1:37" ht="61.5" hidden="1" customHeight="1" x14ac:dyDescent="0.25">
      <c r="A47" s="1" t="s">
        <v>10</v>
      </c>
      <c r="B47" s="1" t="s">
        <v>10</v>
      </c>
      <c r="C47" s="13" t="s">
        <v>292</v>
      </c>
      <c r="D47" s="13"/>
      <c r="E47" s="31" t="s">
        <v>290</v>
      </c>
      <c r="F47" s="1" t="s">
        <v>291</v>
      </c>
      <c r="G47" s="49" t="s">
        <v>381</v>
      </c>
      <c r="H47" s="31" t="s">
        <v>352</v>
      </c>
      <c r="I47" s="1" t="s">
        <v>315</v>
      </c>
      <c r="J47" s="51" t="s">
        <v>316</v>
      </c>
      <c r="K47" s="34">
        <v>42461</v>
      </c>
      <c r="L47" s="34">
        <v>42480</v>
      </c>
      <c r="M47" s="20"/>
      <c r="N47" s="21"/>
      <c r="O47" s="64"/>
      <c r="P47" s="64"/>
      <c r="Q47" s="22">
        <v>0</v>
      </c>
      <c r="R47" s="50"/>
      <c r="S47" s="50"/>
      <c r="T47" s="59">
        <v>42480</v>
      </c>
      <c r="U47" s="18"/>
      <c r="V47" s="18"/>
      <c r="W47" s="13">
        <v>42663</v>
      </c>
      <c r="X47" s="19">
        <v>0</v>
      </c>
      <c r="Y47" s="19">
        <v>0</v>
      </c>
      <c r="Z47" s="19">
        <v>0</v>
      </c>
      <c r="AA47" s="19">
        <v>0</v>
      </c>
      <c r="AB47" s="63">
        <f>SUM(X47:AA47)</f>
        <v>0</v>
      </c>
      <c r="AC47" s="18">
        <f t="shared" si="8"/>
        <v>0</v>
      </c>
      <c r="AD47" s="15">
        <f>+AE47+AF47</f>
        <v>200000</v>
      </c>
      <c r="AE47" s="97">
        <v>0</v>
      </c>
      <c r="AF47" s="25">
        <v>200000</v>
      </c>
      <c r="AG47" s="102">
        <v>0</v>
      </c>
      <c r="AH47" s="52">
        <f t="shared" si="6"/>
        <v>200000</v>
      </c>
      <c r="AI47" s="53">
        <v>200000</v>
      </c>
      <c r="AJ47" s="54">
        <f t="shared" si="10"/>
        <v>100</v>
      </c>
      <c r="AK47" s="55">
        <f t="shared" si="5"/>
        <v>0</v>
      </c>
    </row>
    <row r="48" spans="1:37" ht="61.5" hidden="1" customHeight="1" x14ac:dyDescent="0.25">
      <c r="A48" s="1" t="s">
        <v>10</v>
      </c>
      <c r="B48" s="1" t="s">
        <v>10</v>
      </c>
      <c r="C48" s="10" t="s">
        <v>292</v>
      </c>
      <c r="D48" s="10"/>
      <c r="E48" s="31" t="s">
        <v>408</v>
      </c>
      <c r="F48" s="1" t="s">
        <v>410</v>
      </c>
      <c r="G48" s="87" t="s">
        <v>381</v>
      </c>
      <c r="H48" s="31" t="s">
        <v>409</v>
      </c>
      <c r="I48" s="32" t="s">
        <v>315</v>
      </c>
      <c r="J48" s="51" t="s">
        <v>411</v>
      </c>
      <c r="K48" s="10">
        <v>42569</v>
      </c>
      <c r="L48" s="10"/>
      <c r="M48" s="9"/>
      <c r="N48" s="10"/>
      <c r="O48" s="11"/>
      <c r="P48" s="12"/>
      <c r="Q48" s="13"/>
      <c r="R48" s="12"/>
      <c r="S48" s="10"/>
      <c r="T48" s="17">
        <v>43299</v>
      </c>
      <c r="U48" s="18">
        <v>24</v>
      </c>
      <c r="V48" s="18">
        <v>24</v>
      </c>
      <c r="W48" s="10">
        <v>43299</v>
      </c>
      <c r="X48" s="19"/>
      <c r="Y48" s="19"/>
      <c r="Z48" s="19"/>
      <c r="AA48" s="19"/>
      <c r="AB48" s="19"/>
      <c r="AC48" s="18"/>
      <c r="AD48" s="15">
        <v>200000</v>
      </c>
      <c r="AE48" s="15">
        <v>0</v>
      </c>
      <c r="AF48" s="16">
        <v>200000</v>
      </c>
      <c r="AG48" s="52"/>
      <c r="AH48" s="52">
        <f t="shared" si="6"/>
        <v>200000</v>
      </c>
      <c r="AI48" s="53">
        <v>198936.25</v>
      </c>
      <c r="AJ48" s="54">
        <f>+AI48/AH48*100</f>
        <v>99.468125000000001</v>
      </c>
      <c r="AK48" s="55">
        <f t="shared" si="5"/>
        <v>1063.75</v>
      </c>
    </row>
    <row r="49" spans="1:37" ht="61.5" hidden="1" customHeight="1" x14ac:dyDescent="0.25">
      <c r="A49" s="1" t="s">
        <v>10</v>
      </c>
      <c r="B49" s="1" t="s">
        <v>10</v>
      </c>
      <c r="C49" s="10" t="s">
        <v>86</v>
      </c>
      <c r="D49" s="10"/>
      <c r="E49" s="31" t="s">
        <v>396</v>
      </c>
      <c r="F49" s="1" t="s">
        <v>397</v>
      </c>
      <c r="G49" s="48" t="s">
        <v>381</v>
      </c>
      <c r="H49" s="31" t="s">
        <v>398</v>
      </c>
      <c r="I49" s="32" t="s">
        <v>28</v>
      </c>
      <c r="J49" s="51" t="s">
        <v>270</v>
      </c>
      <c r="K49" s="10">
        <v>42586</v>
      </c>
      <c r="L49" s="10">
        <v>42586</v>
      </c>
      <c r="M49" s="9"/>
      <c r="N49" s="10"/>
      <c r="O49" s="11"/>
      <c r="P49" s="12"/>
      <c r="Q49" s="13"/>
      <c r="R49" s="12"/>
      <c r="S49" s="10"/>
      <c r="T49" s="17">
        <v>42586</v>
      </c>
      <c r="U49" s="18">
        <v>20</v>
      </c>
      <c r="V49" s="18">
        <v>24</v>
      </c>
      <c r="W49" s="10">
        <v>43316</v>
      </c>
      <c r="X49" s="19">
        <v>12</v>
      </c>
      <c r="Y49" s="19">
        <v>0</v>
      </c>
      <c r="Z49" s="19">
        <v>0</v>
      </c>
      <c r="AA49" s="19">
        <v>0</v>
      </c>
      <c r="AB49" s="63">
        <f>SUBTOTAL(9,X49:AA49)</f>
        <v>0</v>
      </c>
      <c r="AC49" s="18">
        <f>+V49+AB49</f>
        <v>24</v>
      </c>
      <c r="AD49" s="15">
        <f>+AE49+AH49</f>
        <v>896429.61</v>
      </c>
      <c r="AE49" s="15">
        <v>0</v>
      </c>
      <c r="AF49" s="16">
        <v>900000</v>
      </c>
      <c r="AG49" s="52">
        <v>3570.39</v>
      </c>
      <c r="AH49" s="52">
        <f t="shared" si="6"/>
        <v>896429.61</v>
      </c>
      <c r="AI49" s="53">
        <v>896429.61</v>
      </c>
      <c r="AJ49" s="54">
        <f>AI49/AH49*100</f>
        <v>100</v>
      </c>
      <c r="AK49" s="55">
        <f t="shared" si="5"/>
        <v>0</v>
      </c>
    </row>
    <row r="50" spans="1:37" ht="61.5" hidden="1" customHeight="1" x14ac:dyDescent="0.25">
      <c r="A50" s="1" t="s">
        <v>10</v>
      </c>
      <c r="B50" s="1" t="s">
        <v>10</v>
      </c>
      <c r="C50" s="10" t="s">
        <v>239</v>
      </c>
      <c r="D50" s="10"/>
      <c r="E50" s="31" t="s">
        <v>416</v>
      </c>
      <c r="F50" s="1" t="s">
        <v>417</v>
      </c>
      <c r="G50" s="48" t="s">
        <v>381</v>
      </c>
      <c r="H50" s="31" t="s">
        <v>418</v>
      </c>
      <c r="I50" s="32" t="s">
        <v>260</v>
      </c>
      <c r="J50" s="51" t="s">
        <v>298</v>
      </c>
      <c r="K50" s="10">
        <v>42642</v>
      </c>
      <c r="L50" s="10"/>
      <c r="M50" s="9"/>
      <c r="N50" s="10"/>
      <c r="O50" s="11"/>
      <c r="P50" s="12"/>
      <c r="Q50" s="13"/>
      <c r="R50" s="12"/>
      <c r="S50" s="10"/>
      <c r="T50" s="17">
        <v>42642</v>
      </c>
      <c r="U50" s="18">
        <v>24</v>
      </c>
      <c r="V50" s="18">
        <v>30</v>
      </c>
      <c r="W50" s="10">
        <v>43553</v>
      </c>
      <c r="X50" s="19">
        <v>12</v>
      </c>
      <c r="Y50" s="19"/>
      <c r="Z50" s="19"/>
      <c r="AA50" s="19"/>
      <c r="AB50" s="19"/>
      <c r="AC50" s="18"/>
      <c r="AD50" s="15">
        <f>+AE50+AF50</f>
        <v>250000</v>
      </c>
      <c r="AE50" s="15">
        <v>0</v>
      </c>
      <c r="AF50" s="16">
        <v>250000</v>
      </c>
      <c r="AG50" s="52">
        <v>1850.3</v>
      </c>
      <c r="AH50" s="52">
        <f t="shared" si="6"/>
        <v>248149.7</v>
      </c>
      <c r="AI50" s="53">
        <v>248149.7</v>
      </c>
      <c r="AJ50" s="54">
        <f>+AI50/AH50*100</f>
        <v>100</v>
      </c>
      <c r="AK50" s="55">
        <f t="shared" si="5"/>
        <v>0</v>
      </c>
    </row>
    <row r="51" spans="1:37" ht="61.5" hidden="1" customHeight="1" x14ac:dyDescent="0.25">
      <c r="A51" s="1" t="s">
        <v>10</v>
      </c>
      <c r="B51" s="1" t="s">
        <v>10</v>
      </c>
      <c r="C51" s="10" t="s">
        <v>419</v>
      </c>
      <c r="D51" s="10"/>
      <c r="E51" s="31" t="s">
        <v>420</v>
      </c>
      <c r="F51" s="1" t="s">
        <v>421</v>
      </c>
      <c r="G51" s="48" t="s">
        <v>381</v>
      </c>
      <c r="H51" s="31" t="s">
        <v>547</v>
      </c>
      <c r="I51" s="32" t="s">
        <v>274</v>
      </c>
      <c r="J51" s="51" t="s">
        <v>422</v>
      </c>
      <c r="K51" s="10">
        <v>42649</v>
      </c>
      <c r="L51" s="10"/>
      <c r="M51" s="9"/>
      <c r="N51" s="10"/>
      <c r="O51" s="11"/>
      <c r="P51" s="12"/>
      <c r="Q51" s="13"/>
      <c r="R51" s="12"/>
      <c r="S51" s="10"/>
      <c r="T51" s="17">
        <v>42649</v>
      </c>
      <c r="U51" s="18">
        <v>24</v>
      </c>
      <c r="V51" s="18"/>
      <c r="W51" s="10">
        <v>43561</v>
      </c>
      <c r="X51" s="19"/>
      <c r="Y51" s="19"/>
      <c r="Z51" s="19"/>
      <c r="AA51" s="19"/>
      <c r="AB51" s="19"/>
      <c r="AC51" s="18"/>
      <c r="AD51" s="15">
        <f>+AE51+AF51</f>
        <v>270000</v>
      </c>
      <c r="AE51" s="15">
        <v>0</v>
      </c>
      <c r="AF51" s="16">
        <v>270000</v>
      </c>
      <c r="AG51" s="52">
        <v>0</v>
      </c>
      <c r="AH51" s="52">
        <f t="shared" si="6"/>
        <v>270000</v>
      </c>
      <c r="AI51" s="53">
        <v>270000</v>
      </c>
      <c r="AJ51" s="54">
        <f>+AI51/AH51*100</f>
        <v>100</v>
      </c>
      <c r="AK51" s="55">
        <f t="shared" si="5"/>
        <v>0</v>
      </c>
    </row>
    <row r="52" spans="1:37" ht="61.5" hidden="1" customHeight="1" x14ac:dyDescent="0.25">
      <c r="A52" s="56" t="s">
        <v>10</v>
      </c>
      <c r="B52" s="56" t="s">
        <v>10</v>
      </c>
      <c r="C52" s="56" t="s">
        <v>29</v>
      </c>
      <c r="D52" s="56" t="s">
        <v>341</v>
      </c>
      <c r="E52" s="31" t="s">
        <v>226</v>
      </c>
      <c r="F52" s="56" t="s">
        <v>227</v>
      </c>
      <c r="G52" s="93" t="s">
        <v>381</v>
      </c>
      <c r="H52" s="64" t="s">
        <v>325</v>
      </c>
      <c r="I52" s="57" t="s">
        <v>132</v>
      </c>
      <c r="J52" s="58" t="s">
        <v>281</v>
      </c>
      <c r="K52" s="59">
        <v>42151</v>
      </c>
      <c r="L52" s="92">
        <v>42151</v>
      </c>
      <c r="M52" s="79"/>
      <c r="N52" s="79"/>
      <c r="O52" s="98"/>
      <c r="P52" s="79"/>
      <c r="Q52" s="79"/>
      <c r="R52" s="12"/>
      <c r="S52" s="10"/>
      <c r="T52" s="17">
        <v>42151</v>
      </c>
      <c r="U52" s="96">
        <v>24</v>
      </c>
      <c r="V52" s="96">
        <v>24</v>
      </c>
      <c r="W52" s="13">
        <v>42882</v>
      </c>
      <c r="X52" s="19">
        <v>0</v>
      </c>
      <c r="Y52" s="19">
        <v>0</v>
      </c>
      <c r="Z52" s="19">
        <v>0</v>
      </c>
      <c r="AA52" s="19">
        <v>0</v>
      </c>
      <c r="AB52" s="63">
        <f>SUM(X52:AA52)</f>
        <v>0</v>
      </c>
      <c r="AC52" s="18">
        <f>+V52+AB52</f>
        <v>24</v>
      </c>
      <c r="AD52" s="15">
        <f>+AE52+AH52</f>
        <v>256328.56</v>
      </c>
      <c r="AE52" s="60"/>
      <c r="AF52" s="15">
        <v>266000</v>
      </c>
      <c r="AG52" s="15">
        <v>9671.44</v>
      </c>
      <c r="AH52" s="52">
        <f t="shared" si="6"/>
        <v>256328.56</v>
      </c>
      <c r="AI52" s="61">
        <v>245120</v>
      </c>
      <c r="AJ52" s="54">
        <f>AI52/AH52*100</f>
        <v>95.627268377741444</v>
      </c>
      <c r="AK52" s="55">
        <f t="shared" si="5"/>
        <v>11208.559999999998</v>
      </c>
    </row>
    <row r="53" spans="1:37" ht="61.5" hidden="1" customHeight="1" x14ac:dyDescent="0.25">
      <c r="A53" s="1" t="s">
        <v>10</v>
      </c>
      <c r="B53" s="1" t="s">
        <v>10</v>
      </c>
      <c r="C53" s="10" t="s">
        <v>70</v>
      </c>
      <c r="D53" s="10"/>
      <c r="E53" s="31" t="s">
        <v>405</v>
      </c>
      <c r="F53" s="1" t="s">
        <v>406</v>
      </c>
      <c r="G53" s="48" t="s">
        <v>381</v>
      </c>
      <c r="H53" s="31" t="s">
        <v>407</v>
      </c>
      <c r="I53" s="32" t="s">
        <v>309</v>
      </c>
      <c r="J53" s="58" t="s">
        <v>309</v>
      </c>
      <c r="K53" s="10">
        <v>42649</v>
      </c>
      <c r="L53" s="10"/>
      <c r="M53" s="9"/>
      <c r="N53" s="10"/>
      <c r="O53" s="11"/>
      <c r="P53" s="12"/>
      <c r="Q53" s="13"/>
      <c r="R53" s="12"/>
      <c r="S53" s="10"/>
      <c r="T53" s="17">
        <v>42649</v>
      </c>
      <c r="U53" s="18">
        <v>18</v>
      </c>
      <c r="V53" s="18">
        <v>24</v>
      </c>
      <c r="W53" s="10">
        <v>43379</v>
      </c>
      <c r="X53" s="19">
        <v>12</v>
      </c>
      <c r="Y53" s="19"/>
      <c r="Z53" s="19"/>
      <c r="AA53" s="19"/>
      <c r="AB53" s="19">
        <f>SUBTOTAL(9,X53:AA53)</f>
        <v>0</v>
      </c>
      <c r="AC53" s="18">
        <f>+V53+AB53</f>
        <v>24</v>
      </c>
      <c r="AD53" s="15">
        <v>350000</v>
      </c>
      <c r="AE53" s="26">
        <v>0</v>
      </c>
      <c r="AF53" s="16">
        <v>350000</v>
      </c>
      <c r="AG53" s="16">
        <v>16883.86</v>
      </c>
      <c r="AH53" s="52">
        <f t="shared" si="6"/>
        <v>333116.14</v>
      </c>
      <c r="AI53" s="21">
        <v>333116.14</v>
      </c>
      <c r="AJ53" s="54">
        <f>+AI53/AH53*100</f>
        <v>100</v>
      </c>
      <c r="AK53" s="55">
        <f t="shared" si="5"/>
        <v>0</v>
      </c>
    </row>
    <row r="54" spans="1:37" ht="61.5" hidden="1" customHeight="1" x14ac:dyDescent="0.25">
      <c r="A54" s="10" t="s">
        <v>10</v>
      </c>
      <c r="B54" s="10" t="s">
        <v>10</v>
      </c>
      <c r="C54" s="1" t="s">
        <v>145</v>
      </c>
      <c r="D54" s="1"/>
      <c r="E54" s="31" t="s">
        <v>438</v>
      </c>
      <c r="F54" s="1" t="s">
        <v>440</v>
      </c>
      <c r="G54" s="89" t="s">
        <v>381</v>
      </c>
      <c r="H54" s="36" t="s">
        <v>467</v>
      </c>
      <c r="I54" s="32" t="s">
        <v>132</v>
      </c>
      <c r="J54" s="58" t="s">
        <v>262</v>
      </c>
      <c r="K54" s="10">
        <v>42180</v>
      </c>
      <c r="L54" s="9"/>
      <c r="M54" s="10"/>
      <c r="N54" s="11"/>
      <c r="O54" s="55"/>
      <c r="P54" s="55"/>
      <c r="Q54" s="79"/>
      <c r="R54" s="79"/>
      <c r="S54" s="79"/>
      <c r="T54" s="98"/>
      <c r="U54" s="98"/>
      <c r="V54" s="98"/>
      <c r="W54" s="10">
        <v>43459</v>
      </c>
      <c r="X54" s="10"/>
      <c r="Y54" s="10"/>
      <c r="Z54" s="10"/>
      <c r="AA54" s="10"/>
      <c r="AB54" s="10"/>
      <c r="AC54" s="17"/>
      <c r="AD54" s="97">
        <f>+AE54+AF54</f>
        <v>1000000</v>
      </c>
      <c r="AE54" s="79">
        <v>0</v>
      </c>
      <c r="AF54" s="62">
        <f>500000+500000</f>
        <v>1000000</v>
      </c>
      <c r="AG54" s="79">
        <v>0</v>
      </c>
      <c r="AH54" s="97">
        <f t="shared" si="6"/>
        <v>1000000</v>
      </c>
      <c r="AI54" s="62">
        <f>450000+474575.27</f>
        <v>924575.27</v>
      </c>
      <c r="AJ54" s="54">
        <f>+AI54/AH54*100</f>
        <v>92.457526999999999</v>
      </c>
      <c r="AK54" s="62">
        <f t="shared" si="5"/>
        <v>75424.729999999981</v>
      </c>
    </row>
    <row r="55" spans="1:37" ht="61.5" hidden="1" customHeight="1" x14ac:dyDescent="0.25">
      <c r="A55" s="10" t="s">
        <v>10</v>
      </c>
      <c r="B55" s="10" t="s">
        <v>10</v>
      </c>
      <c r="C55" s="10" t="s">
        <v>145</v>
      </c>
      <c r="D55" s="31"/>
      <c r="E55" s="31" t="s">
        <v>434</v>
      </c>
      <c r="F55" s="1" t="s">
        <v>433</v>
      </c>
      <c r="G55" s="90" t="s">
        <v>381</v>
      </c>
      <c r="H55" s="85" t="s">
        <v>457</v>
      </c>
      <c r="I55" s="32" t="s">
        <v>132</v>
      </c>
      <c r="J55" s="58" t="s">
        <v>449</v>
      </c>
      <c r="K55" s="10">
        <v>42235</v>
      </c>
      <c r="L55" s="10"/>
      <c r="M55" s="10"/>
      <c r="N55" s="10"/>
      <c r="O55" s="10"/>
      <c r="P55" s="10"/>
      <c r="Q55" s="10"/>
      <c r="R55" s="10"/>
      <c r="S55" s="10"/>
      <c r="T55" s="17"/>
      <c r="U55" s="17"/>
      <c r="V55" s="17"/>
      <c r="W55" s="10">
        <v>43511</v>
      </c>
      <c r="X55" s="19">
        <v>12</v>
      </c>
      <c r="Y55" s="10"/>
      <c r="Z55" s="10"/>
      <c r="AA55" s="10"/>
      <c r="AB55" s="10"/>
      <c r="AC55" s="17"/>
      <c r="AD55" s="98">
        <f>+AF55+AE55</f>
        <v>700000</v>
      </c>
      <c r="AE55" s="79">
        <v>0</v>
      </c>
      <c r="AF55" s="62">
        <v>700000</v>
      </c>
      <c r="AG55" s="62">
        <v>39104.71</v>
      </c>
      <c r="AH55" s="53">
        <f t="shared" si="6"/>
        <v>660895.29</v>
      </c>
      <c r="AI55" s="62">
        <v>660865.27</v>
      </c>
      <c r="AJ55" s="54">
        <f>+AI55/AH55*100</f>
        <v>99.995457676812919</v>
      </c>
      <c r="AK55" s="55">
        <f t="shared" si="5"/>
        <v>30.020000000018626</v>
      </c>
    </row>
    <row r="56" spans="1:37" ht="61.5" hidden="1" customHeight="1" x14ac:dyDescent="0.25">
      <c r="A56" s="1" t="s">
        <v>10</v>
      </c>
      <c r="B56" s="1" t="s">
        <v>10</v>
      </c>
      <c r="C56" s="1" t="s">
        <v>24</v>
      </c>
      <c r="D56" s="1"/>
      <c r="E56" s="31" t="s">
        <v>249</v>
      </c>
      <c r="F56" s="1" t="s">
        <v>250</v>
      </c>
      <c r="G56" s="49" t="s">
        <v>381</v>
      </c>
      <c r="H56" s="31" t="s">
        <v>351</v>
      </c>
      <c r="I56" s="1" t="s">
        <v>63</v>
      </c>
      <c r="J56" s="58" t="s">
        <v>287</v>
      </c>
      <c r="K56" s="34">
        <v>41977</v>
      </c>
      <c r="L56" s="34">
        <v>41991</v>
      </c>
      <c r="M56" s="79"/>
      <c r="N56" s="79"/>
      <c r="O56" s="79"/>
      <c r="P56" s="79"/>
      <c r="Q56" s="79"/>
      <c r="R56" s="79"/>
      <c r="S56" s="79"/>
      <c r="T56" s="17">
        <v>41991</v>
      </c>
      <c r="U56" s="18">
        <v>60</v>
      </c>
      <c r="V56" s="18">
        <v>60</v>
      </c>
      <c r="W56" s="13">
        <v>43087</v>
      </c>
      <c r="X56" s="19">
        <v>0</v>
      </c>
      <c r="Y56" s="19">
        <v>0</v>
      </c>
      <c r="Z56" s="19">
        <v>0</v>
      </c>
      <c r="AA56" s="19">
        <v>0</v>
      </c>
      <c r="AB56" s="63">
        <f>SUM(X56:AA56)</f>
        <v>0</v>
      </c>
      <c r="AC56" s="18">
        <f>+V56+AB56</f>
        <v>60</v>
      </c>
      <c r="AD56" s="15">
        <f>+AE56+AH56</f>
        <v>875000</v>
      </c>
      <c r="AE56" s="62">
        <v>175000</v>
      </c>
      <c r="AF56" s="25">
        <v>700000</v>
      </c>
      <c r="AG56" s="25">
        <v>0</v>
      </c>
      <c r="AH56" s="52">
        <f t="shared" si="6"/>
        <v>700000</v>
      </c>
      <c r="AI56" s="21">
        <v>377758.12</v>
      </c>
      <c r="AJ56" s="54">
        <f>AI56/AH56*100</f>
        <v>53.965445714285707</v>
      </c>
      <c r="AK56" s="55">
        <f t="shared" si="5"/>
        <v>322241.88</v>
      </c>
    </row>
    <row r="57" spans="1:37" ht="61.5" hidden="1" customHeight="1" x14ac:dyDescent="0.25">
      <c r="A57" s="10" t="s">
        <v>10</v>
      </c>
      <c r="B57" s="124" t="s">
        <v>10</v>
      </c>
      <c r="C57" s="10" t="s">
        <v>111</v>
      </c>
      <c r="D57" s="126"/>
      <c r="E57" s="31" t="s">
        <v>435</v>
      </c>
      <c r="F57" s="1" t="s">
        <v>439</v>
      </c>
      <c r="G57" s="169" t="s">
        <v>381</v>
      </c>
      <c r="H57" s="86" t="s">
        <v>456</v>
      </c>
      <c r="I57" s="32" t="s">
        <v>28</v>
      </c>
      <c r="J57" s="32" t="s">
        <v>448</v>
      </c>
      <c r="K57" s="10">
        <v>42683</v>
      </c>
      <c r="L57" s="122"/>
      <c r="M57" s="10"/>
      <c r="N57" s="10"/>
      <c r="O57" s="10"/>
      <c r="P57" s="10"/>
      <c r="Q57" s="10"/>
      <c r="R57" s="10"/>
      <c r="S57" s="120"/>
      <c r="T57" s="10"/>
      <c r="U57" s="10"/>
      <c r="V57" s="10"/>
      <c r="W57" s="13" t="s">
        <v>673</v>
      </c>
      <c r="X57" s="128">
        <v>12</v>
      </c>
      <c r="Y57" s="19"/>
      <c r="Z57" s="10"/>
      <c r="AA57" s="10"/>
      <c r="AB57" s="10"/>
      <c r="AC57" s="17"/>
      <c r="AD57" s="79">
        <f>+AE57+AF57</f>
        <v>750000</v>
      </c>
      <c r="AE57" s="79">
        <v>0</v>
      </c>
      <c r="AF57" s="62">
        <f>600000+150000</f>
        <v>750000</v>
      </c>
      <c r="AG57" s="79">
        <v>3571.23</v>
      </c>
      <c r="AH57" s="21">
        <f t="shared" si="6"/>
        <v>746428.77</v>
      </c>
      <c r="AI57" s="115">
        <f>600000+146428.77</f>
        <v>746428.77</v>
      </c>
      <c r="AJ57" s="80">
        <f>+AI57/AH57*100</f>
        <v>100</v>
      </c>
      <c r="AK57" s="55">
        <f t="shared" si="5"/>
        <v>0</v>
      </c>
    </row>
    <row r="58" spans="1:37" ht="61.5" hidden="1" customHeight="1" x14ac:dyDescent="0.25">
      <c r="A58" s="56" t="s">
        <v>10</v>
      </c>
      <c r="B58" s="1" t="s">
        <v>144</v>
      </c>
      <c r="C58" s="56" t="s">
        <v>145</v>
      </c>
      <c r="D58" s="1"/>
      <c r="E58" s="163" t="s">
        <v>146</v>
      </c>
      <c r="F58" s="56" t="s">
        <v>147</v>
      </c>
      <c r="G58" s="165" t="s">
        <v>381</v>
      </c>
      <c r="H58" s="163" t="s">
        <v>353</v>
      </c>
      <c r="I58" s="57" t="s">
        <v>132</v>
      </c>
      <c r="J58" s="51" t="s">
        <v>262</v>
      </c>
      <c r="K58" s="92">
        <v>41052</v>
      </c>
      <c r="L58" s="13">
        <v>41074</v>
      </c>
      <c r="M58" s="23"/>
      <c r="N58" s="13"/>
      <c r="O58" s="24"/>
      <c r="P58" s="1"/>
      <c r="Q58" s="13"/>
      <c r="R58" s="1"/>
      <c r="S58" s="13"/>
      <c r="T58" s="17">
        <v>41074</v>
      </c>
      <c r="U58" s="18">
        <v>30</v>
      </c>
      <c r="V58" s="18">
        <v>36</v>
      </c>
      <c r="W58" s="92">
        <v>42169</v>
      </c>
      <c r="X58" s="19">
        <v>14</v>
      </c>
      <c r="Y58" s="19">
        <v>0</v>
      </c>
      <c r="Z58" s="19">
        <v>0</v>
      </c>
      <c r="AA58" s="19">
        <v>0</v>
      </c>
      <c r="AB58" s="63">
        <f>SUM(X58:AA58)</f>
        <v>14</v>
      </c>
      <c r="AC58" s="18">
        <f t="shared" ref="AC58:AC85" si="11">+V58+AB58</f>
        <v>50</v>
      </c>
      <c r="AD58" s="15">
        <f t="shared" ref="AD58:AD79" si="12">+AE58+AH58</f>
        <v>1846121</v>
      </c>
      <c r="AE58" s="102">
        <v>400000</v>
      </c>
      <c r="AF58" s="99">
        <v>1500000</v>
      </c>
      <c r="AG58" s="99">
        <v>53879</v>
      </c>
      <c r="AH58" s="52">
        <f t="shared" si="6"/>
        <v>1446121</v>
      </c>
      <c r="AI58" s="53">
        <v>1446121</v>
      </c>
      <c r="AJ58" s="54">
        <f t="shared" ref="AJ58:AJ85" si="13">AI58/AH58*100</f>
        <v>100</v>
      </c>
      <c r="AK58" s="166">
        <f t="shared" si="5"/>
        <v>0</v>
      </c>
    </row>
    <row r="59" spans="1:37" ht="61.5" hidden="1" customHeight="1" x14ac:dyDescent="0.25">
      <c r="A59" s="1" t="s">
        <v>10</v>
      </c>
      <c r="B59" s="1" t="s">
        <v>144</v>
      </c>
      <c r="C59" s="1" t="s">
        <v>29</v>
      </c>
      <c r="D59" s="1" t="s">
        <v>341</v>
      </c>
      <c r="E59" s="31" t="s">
        <v>234</v>
      </c>
      <c r="F59" s="1" t="s">
        <v>235</v>
      </c>
      <c r="G59" s="48" t="s">
        <v>381</v>
      </c>
      <c r="H59" s="64" t="s">
        <v>324</v>
      </c>
      <c r="I59" s="32" t="s">
        <v>260</v>
      </c>
      <c r="J59" s="58" t="s">
        <v>264</v>
      </c>
      <c r="K59" s="34">
        <v>42247</v>
      </c>
      <c r="L59" s="34">
        <v>42247</v>
      </c>
      <c r="M59" s="79"/>
      <c r="N59" s="79"/>
      <c r="O59" s="79"/>
      <c r="P59" s="79"/>
      <c r="Q59" s="79"/>
      <c r="R59" s="12"/>
      <c r="S59" s="10"/>
      <c r="T59" s="17">
        <v>42247</v>
      </c>
      <c r="U59" s="96">
        <v>36</v>
      </c>
      <c r="V59" s="96">
        <v>40</v>
      </c>
      <c r="W59" s="13">
        <v>43465</v>
      </c>
      <c r="X59" s="19">
        <v>6</v>
      </c>
      <c r="Y59" s="19">
        <v>0</v>
      </c>
      <c r="Z59" s="19">
        <v>0</v>
      </c>
      <c r="AA59" s="19">
        <v>0</v>
      </c>
      <c r="AB59" s="63">
        <f>SUM(X59:AA59)</f>
        <v>6</v>
      </c>
      <c r="AC59" s="18">
        <f t="shared" si="11"/>
        <v>46</v>
      </c>
      <c r="AD59" s="15">
        <f t="shared" si="12"/>
        <v>1264812</v>
      </c>
      <c r="AE59" s="60"/>
      <c r="AF59" s="26">
        <v>1300000</v>
      </c>
      <c r="AG59" s="26">
        <v>35188</v>
      </c>
      <c r="AH59" s="52">
        <f t="shared" si="6"/>
        <v>1264812</v>
      </c>
      <c r="AI59" s="61">
        <v>1264812</v>
      </c>
      <c r="AJ59" s="54">
        <f t="shared" si="13"/>
        <v>100</v>
      </c>
      <c r="AK59" s="55">
        <f t="shared" si="5"/>
        <v>0</v>
      </c>
    </row>
    <row r="60" spans="1:37" ht="61.5" hidden="1" customHeight="1" x14ac:dyDescent="0.25">
      <c r="A60" s="1" t="s">
        <v>10</v>
      </c>
      <c r="B60" s="1" t="s">
        <v>10</v>
      </c>
      <c r="C60" s="1" t="s">
        <v>348</v>
      </c>
      <c r="D60" s="1" t="s">
        <v>400</v>
      </c>
      <c r="E60" s="31" t="s">
        <v>195</v>
      </c>
      <c r="F60" s="1" t="s">
        <v>196</v>
      </c>
      <c r="G60" s="48" t="s">
        <v>381</v>
      </c>
      <c r="H60" s="31" t="s">
        <v>355</v>
      </c>
      <c r="I60" s="32" t="s">
        <v>260</v>
      </c>
      <c r="J60" s="58" t="s">
        <v>264</v>
      </c>
      <c r="K60" s="34">
        <v>41723</v>
      </c>
      <c r="L60" s="13">
        <v>41750</v>
      </c>
      <c r="M60" s="79"/>
      <c r="N60" s="79"/>
      <c r="O60" s="79"/>
      <c r="P60" s="79"/>
      <c r="Q60" s="79"/>
      <c r="R60" s="12"/>
      <c r="S60" s="10"/>
      <c r="T60" s="17">
        <v>41750</v>
      </c>
      <c r="U60" s="18">
        <v>24</v>
      </c>
      <c r="V60" s="18">
        <v>24</v>
      </c>
      <c r="W60" s="13">
        <v>42664</v>
      </c>
      <c r="X60" s="19">
        <v>0</v>
      </c>
      <c r="Y60" s="19">
        <v>0</v>
      </c>
      <c r="Z60" s="19">
        <v>0</v>
      </c>
      <c r="AA60" s="19">
        <v>0</v>
      </c>
      <c r="AB60" s="63">
        <f>SUM(X60:AA60)</f>
        <v>0</v>
      </c>
      <c r="AC60" s="18">
        <f t="shared" si="11"/>
        <v>24</v>
      </c>
      <c r="AD60" s="15">
        <f t="shared" si="12"/>
        <v>500000</v>
      </c>
      <c r="AE60" s="60"/>
      <c r="AF60" s="26">
        <v>500000</v>
      </c>
      <c r="AG60" s="26">
        <v>0</v>
      </c>
      <c r="AH60" s="52">
        <f t="shared" si="6"/>
        <v>500000</v>
      </c>
      <c r="AI60" s="61">
        <v>493008</v>
      </c>
      <c r="AJ60" s="54">
        <f t="shared" si="13"/>
        <v>98.601600000000005</v>
      </c>
      <c r="AK60" s="55">
        <f t="shared" si="5"/>
        <v>6992</v>
      </c>
    </row>
    <row r="61" spans="1:37" ht="61.5" hidden="1" customHeight="1" x14ac:dyDescent="0.25">
      <c r="A61" s="1" t="s">
        <v>10</v>
      </c>
      <c r="B61" s="1" t="s">
        <v>10</v>
      </c>
      <c r="C61" s="1" t="s">
        <v>154</v>
      </c>
      <c r="D61" s="1"/>
      <c r="E61" s="31" t="s">
        <v>242</v>
      </c>
      <c r="F61" s="1" t="s">
        <v>466</v>
      </c>
      <c r="G61" s="87" t="s">
        <v>381</v>
      </c>
      <c r="H61" s="31" t="s">
        <v>356</v>
      </c>
      <c r="I61" s="32" t="s">
        <v>260</v>
      </c>
      <c r="J61" s="58" t="s">
        <v>265</v>
      </c>
      <c r="K61" s="34">
        <v>42284</v>
      </c>
      <c r="L61" s="34">
        <v>42284</v>
      </c>
      <c r="M61" s="79"/>
      <c r="N61" s="79"/>
      <c r="O61" s="79"/>
      <c r="P61" s="79"/>
      <c r="Q61" s="79"/>
      <c r="R61" s="12"/>
      <c r="S61" s="10"/>
      <c r="T61" s="17">
        <v>42284</v>
      </c>
      <c r="U61" s="18">
        <v>24</v>
      </c>
      <c r="V61" s="18">
        <v>24</v>
      </c>
      <c r="W61" s="13">
        <v>43015</v>
      </c>
      <c r="X61" s="19">
        <v>10</v>
      </c>
      <c r="Y61" s="19">
        <v>10</v>
      </c>
      <c r="Z61" s="19">
        <v>0</v>
      </c>
      <c r="AA61" s="19">
        <v>0</v>
      </c>
      <c r="AB61" s="63">
        <f>SUM(X61:AA61)</f>
        <v>20</v>
      </c>
      <c r="AC61" s="18">
        <f t="shared" si="11"/>
        <v>44</v>
      </c>
      <c r="AD61" s="15">
        <f t="shared" si="12"/>
        <v>243914.87</v>
      </c>
      <c r="AE61" s="60"/>
      <c r="AF61" s="26">
        <f>100000+210000</f>
        <v>310000</v>
      </c>
      <c r="AG61" s="26">
        <f>63213.62+2871.51</f>
        <v>66085.13</v>
      </c>
      <c r="AH61" s="52">
        <f t="shared" si="6"/>
        <v>243914.87</v>
      </c>
      <c r="AI61" s="61">
        <f>36786.38+207128.49</f>
        <v>243914.87</v>
      </c>
      <c r="AJ61" s="54">
        <f t="shared" si="13"/>
        <v>100</v>
      </c>
      <c r="AK61" s="55">
        <f t="shared" si="5"/>
        <v>0</v>
      </c>
    </row>
    <row r="62" spans="1:37" ht="61.5" hidden="1" customHeight="1" x14ac:dyDescent="0.25">
      <c r="A62" s="1" t="s">
        <v>10</v>
      </c>
      <c r="B62" s="1" t="s">
        <v>10</v>
      </c>
      <c r="C62" s="1" t="s">
        <v>201</v>
      </c>
      <c r="D62" s="1"/>
      <c r="E62" s="31" t="s">
        <v>202</v>
      </c>
      <c r="F62" s="1" t="s">
        <v>203</v>
      </c>
      <c r="G62" s="48" t="s">
        <v>381</v>
      </c>
      <c r="H62" s="31" t="s">
        <v>358</v>
      </c>
      <c r="I62" s="32" t="s">
        <v>261</v>
      </c>
      <c r="J62" s="58" t="s">
        <v>267</v>
      </c>
      <c r="K62" s="34">
        <v>41813</v>
      </c>
      <c r="L62" s="13">
        <v>41836</v>
      </c>
      <c r="M62" s="79"/>
      <c r="N62" s="79"/>
      <c r="O62" s="79"/>
      <c r="P62" s="79"/>
      <c r="Q62" s="79"/>
      <c r="R62" s="12"/>
      <c r="S62" s="10"/>
      <c r="T62" s="17">
        <v>41836</v>
      </c>
      <c r="U62" s="18">
        <v>12</v>
      </c>
      <c r="V62" s="18">
        <v>18</v>
      </c>
      <c r="W62" s="13">
        <v>42178</v>
      </c>
      <c r="X62" s="19">
        <v>6</v>
      </c>
      <c r="Y62" s="19">
        <v>12</v>
      </c>
      <c r="Z62" s="19">
        <v>0</v>
      </c>
      <c r="AA62" s="19">
        <v>0</v>
      </c>
      <c r="AB62" s="63">
        <f t="shared" ref="AB62:AB80" si="14">SUM(X62:AA62)</f>
        <v>18</v>
      </c>
      <c r="AC62" s="18">
        <f t="shared" si="11"/>
        <v>36</v>
      </c>
      <c r="AD62" s="15">
        <f t="shared" si="12"/>
        <v>500000</v>
      </c>
      <c r="AE62" s="60"/>
      <c r="AF62" s="26">
        <v>500000</v>
      </c>
      <c r="AG62" s="26">
        <v>0</v>
      </c>
      <c r="AH62" s="52">
        <f t="shared" si="6"/>
        <v>500000</v>
      </c>
      <c r="AI62" s="61">
        <v>498158</v>
      </c>
      <c r="AJ62" s="54">
        <f t="shared" si="13"/>
        <v>99.631599999999992</v>
      </c>
      <c r="AK62" s="55">
        <f t="shared" si="5"/>
        <v>1842</v>
      </c>
    </row>
    <row r="63" spans="1:37" ht="61.5" hidden="1" customHeight="1" x14ac:dyDescent="0.25">
      <c r="A63" s="1" t="s">
        <v>10</v>
      </c>
      <c r="B63" s="1" t="s">
        <v>10</v>
      </c>
      <c r="C63" s="1" t="s">
        <v>155</v>
      </c>
      <c r="D63" s="1"/>
      <c r="E63" s="31" t="s">
        <v>178</v>
      </c>
      <c r="F63" s="1" t="s">
        <v>179</v>
      </c>
      <c r="G63" s="48" t="s">
        <v>381</v>
      </c>
      <c r="H63" s="31" t="s">
        <v>359</v>
      </c>
      <c r="I63" s="1" t="s">
        <v>268</v>
      </c>
      <c r="J63" s="58" t="s">
        <v>269</v>
      </c>
      <c r="K63" s="34">
        <v>41355</v>
      </c>
      <c r="L63" s="34">
        <v>41355</v>
      </c>
      <c r="M63" s="79"/>
      <c r="N63" s="79"/>
      <c r="O63" s="79"/>
      <c r="P63" s="79"/>
      <c r="Q63" s="79"/>
      <c r="R63" s="194"/>
      <c r="S63" s="79"/>
      <c r="T63" s="17">
        <v>41355</v>
      </c>
      <c r="U63" s="18">
        <v>16</v>
      </c>
      <c r="V63" s="18">
        <v>24</v>
      </c>
      <c r="W63" s="13">
        <v>42085</v>
      </c>
      <c r="X63" s="19">
        <v>0</v>
      </c>
      <c r="Y63" s="19">
        <v>0</v>
      </c>
      <c r="Z63" s="19">
        <v>0</v>
      </c>
      <c r="AA63" s="19">
        <v>0</v>
      </c>
      <c r="AB63" s="63">
        <f t="shared" si="14"/>
        <v>0</v>
      </c>
      <c r="AC63" s="18">
        <f t="shared" si="11"/>
        <v>24</v>
      </c>
      <c r="AD63" s="15">
        <f t="shared" si="12"/>
        <v>165000</v>
      </c>
      <c r="AE63" s="195"/>
      <c r="AF63" s="26">
        <v>165000</v>
      </c>
      <c r="AG63" s="26">
        <v>0</v>
      </c>
      <c r="AH63" s="52">
        <f t="shared" si="6"/>
        <v>165000</v>
      </c>
      <c r="AI63" s="61">
        <v>165000</v>
      </c>
      <c r="AJ63" s="54">
        <f t="shared" si="13"/>
        <v>100</v>
      </c>
      <c r="AK63" s="55">
        <f t="shared" si="5"/>
        <v>0</v>
      </c>
    </row>
    <row r="64" spans="1:37" ht="61.5" hidden="1" customHeight="1" x14ac:dyDescent="0.25">
      <c r="A64" s="56" t="s">
        <v>10</v>
      </c>
      <c r="B64" s="56" t="s">
        <v>10</v>
      </c>
      <c r="C64" s="56" t="s">
        <v>24</v>
      </c>
      <c r="D64" s="56"/>
      <c r="E64" s="31" t="s">
        <v>229</v>
      </c>
      <c r="F64" s="1" t="s">
        <v>230</v>
      </c>
      <c r="G64" s="48" t="s">
        <v>381</v>
      </c>
      <c r="H64" s="31" t="s">
        <v>360</v>
      </c>
      <c r="I64" s="32" t="s">
        <v>28</v>
      </c>
      <c r="J64" s="58" t="s">
        <v>270</v>
      </c>
      <c r="K64" s="34">
        <v>41988</v>
      </c>
      <c r="L64" s="13">
        <v>41988</v>
      </c>
      <c r="M64" s="79"/>
      <c r="N64" s="79"/>
      <c r="O64" s="79"/>
      <c r="P64" s="79"/>
      <c r="Q64" s="79"/>
      <c r="R64" s="12"/>
      <c r="S64" s="10"/>
      <c r="T64" s="17">
        <v>41988</v>
      </c>
      <c r="U64" s="18">
        <v>24</v>
      </c>
      <c r="V64" s="18">
        <v>24</v>
      </c>
      <c r="W64" s="13">
        <v>42719</v>
      </c>
      <c r="X64" s="19">
        <v>0</v>
      </c>
      <c r="Y64" s="19">
        <v>0</v>
      </c>
      <c r="Z64" s="19">
        <v>0</v>
      </c>
      <c r="AA64" s="19">
        <v>0</v>
      </c>
      <c r="AB64" s="63">
        <f t="shared" si="14"/>
        <v>0</v>
      </c>
      <c r="AC64" s="18">
        <f t="shared" si="11"/>
        <v>24</v>
      </c>
      <c r="AD64" s="15">
        <f t="shared" si="12"/>
        <v>900000</v>
      </c>
      <c r="AE64" s="60"/>
      <c r="AF64" s="26">
        <v>900000</v>
      </c>
      <c r="AG64" s="26">
        <v>0</v>
      </c>
      <c r="AH64" s="52">
        <f t="shared" si="6"/>
        <v>900000</v>
      </c>
      <c r="AI64" s="61">
        <v>900000</v>
      </c>
      <c r="AJ64" s="54">
        <f t="shared" si="13"/>
        <v>100</v>
      </c>
      <c r="AK64" s="55">
        <f t="shared" si="5"/>
        <v>0</v>
      </c>
    </row>
    <row r="65" spans="1:37" ht="61.5" hidden="1" customHeight="1" x14ac:dyDescent="0.25">
      <c r="A65" s="12" t="s">
        <v>10</v>
      </c>
      <c r="B65" s="12" t="s">
        <v>24</v>
      </c>
      <c r="C65" s="12" t="s">
        <v>24</v>
      </c>
      <c r="D65" s="12" t="s">
        <v>349</v>
      </c>
      <c r="E65" s="31" t="s">
        <v>92</v>
      </c>
      <c r="F65" s="1" t="s">
        <v>93</v>
      </c>
      <c r="G65" s="49" t="s">
        <v>381</v>
      </c>
      <c r="H65" s="31" t="s">
        <v>361</v>
      </c>
      <c r="I65" s="1" t="s">
        <v>268</v>
      </c>
      <c r="J65" s="48" t="s">
        <v>268</v>
      </c>
      <c r="K65" s="10">
        <v>40478</v>
      </c>
      <c r="L65" s="10">
        <v>40514</v>
      </c>
      <c r="M65" s="9">
        <v>5497</v>
      </c>
      <c r="N65" s="10">
        <v>40506</v>
      </c>
      <c r="O65" s="10">
        <v>40514</v>
      </c>
      <c r="P65" s="12">
        <v>654</v>
      </c>
      <c r="Q65" s="13">
        <v>40742</v>
      </c>
      <c r="R65" s="12">
        <v>4491</v>
      </c>
      <c r="S65" s="10">
        <v>40857</v>
      </c>
      <c r="T65" s="10">
        <v>40857</v>
      </c>
      <c r="U65" s="18">
        <v>30</v>
      </c>
      <c r="V65" s="18">
        <v>36</v>
      </c>
      <c r="W65" s="10">
        <v>41953</v>
      </c>
      <c r="X65" s="19">
        <v>12</v>
      </c>
      <c r="Y65" s="19">
        <v>6</v>
      </c>
      <c r="Z65" s="19">
        <v>12</v>
      </c>
      <c r="AA65" s="19">
        <v>0</v>
      </c>
      <c r="AB65" s="63">
        <f t="shared" si="14"/>
        <v>30</v>
      </c>
      <c r="AC65" s="18">
        <f t="shared" si="11"/>
        <v>66</v>
      </c>
      <c r="AD65" s="15">
        <f t="shared" si="12"/>
        <v>1049500</v>
      </c>
      <c r="AE65" s="26">
        <v>384500</v>
      </c>
      <c r="AF65" s="16">
        <v>700452</v>
      </c>
      <c r="AG65" s="16">
        <v>35452</v>
      </c>
      <c r="AH65" s="52">
        <f t="shared" si="6"/>
        <v>665000</v>
      </c>
      <c r="AI65" s="55">
        <v>513721.94</v>
      </c>
      <c r="AJ65" s="54">
        <f t="shared" si="13"/>
        <v>77.251419548872178</v>
      </c>
      <c r="AK65" s="55">
        <f t="shared" si="5"/>
        <v>151278.06</v>
      </c>
    </row>
    <row r="66" spans="1:37" ht="61.5" hidden="1" customHeight="1" x14ac:dyDescent="0.25">
      <c r="A66" s="12" t="s">
        <v>10</v>
      </c>
      <c r="B66" s="12" t="s">
        <v>29</v>
      </c>
      <c r="C66" s="12" t="s">
        <v>29</v>
      </c>
      <c r="D66" s="12" t="s">
        <v>336</v>
      </c>
      <c r="E66" s="31" t="s">
        <v>58</v>
      </c>
      <c r="F66" s="1" t="s">
        <v>334</v>
      </c>
      <c r="G66" s="49" t="s">
        <v>381</v>
      </c>
      <c r="H66" s="31" t="s">
        <v>319</v>
      </c>
      <c r="I66" s="32" t="s">
        <v>261</v>
      </c>
      <c r="J66" s="58" t="s">
        <v>261</v>
      </c>
      <c r="K66" s="10">
        <v>40065</v>
      </c>
      <c r="L66" s="10">
        <v>40119</v>
      </c>
      <c r="M66" s="9">
        <v>3310</v>
      </c>
      <c r="N66" s="10">
        <v>40116</v>
      </c>
      <c r="O66" s="11">
        <v>40119</v>
      </c>
      <c r="P66" s="12">
        <v>413</v>
      </c>
      <c r="Q66" s="13">
        <v>40385</v>
      </c>
      <c r="R66" s="12">
        <v>4282</v>
      </c>
      <c r="S66" s="10">
        <v>40567</v>
      </c>
      <c r="T66" s="10">
        <v>40567</v>
      </c>
      <c r="U66" s="18">
        <v>36</v>
      </c>
      <c r="V66" s="18">
        <v>36</v>
      </c>
      <c r="W66" s="10">
        <v>41753</v>
      </c>
      <c r="X66" s="19">
        <v>12</v>
      </c>
      <c r="Y66" s="19">
        <v>12</v>
      </c>
      <c r="Z66" s="19">
        <v>0</v>
      </c>
      <c r="AA66" s="19">
        <v>0</v>
      </c>
      <c r="AB66" s="63">
        <f t="shared" si="14"/>
        <v>24</v>
      </c>
      <c r="AC66" s="18">
        <f t="shared" si="11"/>
        <v>60</v>
      </c>
      <c r="AD66" s="15">
        <f t="shared" si="12"/>
        <v>1600000</v>
      </c>
      <c r="AE66" s="26">
        <v>0</v>
      </c>
      <c r="AF66" s="16">
        <v>1600000</v>
      </c>
      <c r="AG66" s="16">
        <v>0</v>
      </c>
      <c r="AH66" s="52">
        <f t="shared" si="6"/>
        <v>1600000</v>
      </c>
      <c r="AI66" s="55">
        <v>1107737</v>
      </c>
      <c r="AJ66" s="54">
        <f t="shared" si="13"/>
        <v>69.233562500000005</v>
      </c>
      <c r="AK66" s="55">
        <f t="shared" si="5"/>
        <v>492263</v>
      </c>
    </row>
    <row r="67" spans="1:37" ht="61.5" hidden="1" customHeight="1" x14ac:dyDescent="0.25">
      <c r="A67" s="1" t="s">
        <v>10</v>
      </c>
      <c r="B67" s="1" t="s">
        <v>10</v>
      </c>
      <c r="C67" s="1" t="s">
        <v>29</v>
      </c>
      <c r="D67" s="1" t="s">
        <v>336</v>
      </c>
      <c r="E67" s="31" t="s">
        <v>128</v>
      </c>
      <c r="F67" s="1" t="s">
        <v>129</v>
      </c>
      <c r="G67" s="49" t="s">
        <v>381</v>
      </c>
      <c r="H67" s="64" t="s">
        <v>320</v>
      </c>
      <c r="I67" s="32" t="s">
        <v>261</v>
      </c>
      <c r="J67" s="58" t="s">
        <v>261</v>
      </c>
      <c r="K67" s="13">
        <v>40877</v>
      </c>
      <c r="L67" s="13">
        <v>40877</v>
      </c>
      <c r="M67" s="23"/>
      <c r="N67" s="13"/>
      <c r="O67" s="13"/>
      <c r="P67" s="1"/>
      <c r="Q67" s="13"/>
      <c r="R67" s="27"/>
      <c r="S67" s="28"/>
      <c r="T67" s="29">
        <v>40877</v>
      </c>
      <c r="U67" s="18">
        <v>24</v>
      </c>
      <c r="V67" s="18">
        <v>24</v>
      </c>
      <c r="W67" s="13">
        <v>41622</v>
      </c>
      <c r="X67" s="19">
        <v>6</v>
      </c>
      <c r="Y67" s="19">
        <v>12</v>
      </c>
      <c r="Z67" s="19">
        <v>12</v>
      </c>
      <c r="AA67" s="19">
        <v>0</v>
      </c>
      <c r="AB67" s="63">
        <f t="shared" si="14"/>
        <v>30</v>
      </c>
      <c r="AC67" s="18">
        <f t="shared" si="11"/>
        <v>54</v>
      </c>
      <c r="AD67" s="15">
        <f t="shared" si="12"/>
        <v>217989</v>
      </c>
      <c r="AE67" s="25"/>
      <c r="AF67" s="20">
        <v>250000</v>
      </c>
      <c r="AG67" s="65">
        <v>32011</v>
      </c>
      <c r="AH67" s="52">
        <f t="shared" si="6"/>
        <v>217989</v>
      </c>
      <c r="AI67" s="55">
        <v>217989</v>
      </c>
      <c r="AJ67" s="54">
        <f t="shared" si="13"/>
        <v>100</v>
      </c>
      <c r="AK67" s="55">
        <f t="shared" si="5"/>
        <v>0</v>
      </c>
    </row>
    <row r="68" spans="1:37" ht="61.5" hidden="1" customHeight="1" x14ac:dyDescent="0.25">
      <c r="A68" s="1" t="s">
        <v>10</v>
      </c>
      <c r="B68" s="1" t="s">
        <v>29</v>
      </c>
      <c r="C68" s="1" t="s">
        <v>29</v>
      </c>
      <c r="D68" s="1" t="s">
        <v>337</v>
      </c>
      <c r="E68" s="31" t="s">
        <v>446</v>
      </c>
      <c r="F68" s="1" t="s">
        <v>187</v>
      </c>
      <c r="G68" s="87" t="s">
        <v>381</v>
      </c>
      <c r="H68" s="64" t="s">
        <v>321</v>
      </c>
      <c r="I68" s="32" t="s">
        <v>260</v>
      </c>
      <c r="J68" s="58" t="s">
        <v>272</v>
      </c>
      <c r="K68" s="34">
        <v>40885</v>
      </c>
      <c r="L68" s="13">
        <v>40984</v>
      </c>
      <c r="M68" s="9">
        <v>8599</v>
      </c>
      <c r="N68" s="10">
        <v>40982</v>
      </c>
      <c r="O68" s="13">
        <v>40984</v>
      </c>
      <c r="P68" s="12">
        <v>878</v>
      </c>
      <c r="Q68" s="13">
        <v>41137</v>
      </c>
      <c r="R68" s="12">
        <v>4929</v>
      </c>
      <c r="S68" s="10">
        <v>41450</v>
      </c>
      <c r="T68" s="29">
        <v>41299</v>
      </c>
      <c r="U68" s="18">
        <v>36</v>
      </c>
      <c r="V68" s="18">
        <v>42</v>
      </c>
      <c r="W68" s="13">
        <v>42729</v>
      </c>
      <c r="X68" s="19">
        <v>6</v>
      </c>
      <c r="Y68" s="19">
        <v>12</v>
      </c>
      <c r="Z68" s="19">
        <v>0</v>
      </c>
      <c r="AA68" s="19">
        <v>0</v>
      </c>
      <c r="AB68" s="63">
        <f t="shared" si="14"/>
        <v>18</v>
      </c>
      <c r="AC68" s="18">
        <f t="shared" si="11"/>
        <v>60</v>
      </c>
      <c r="AD68" s="15">
        <f t="shared" si="12"/>
        <v>1686990.14</v>
      </c>
      <c r="AE68" s="15">
        <v>300000</v>
      </c>
      <c r="AF68" s="26">
        <v>1500000</v>
      </c>
      <c r="AG68" s="26">
        <v>113009.86</v>
      </c>
      <c r="AH68" s="52">
        <f t="shared" si="6"/>
        <v>1386990.14</v>
      </c>
      <c r="AI68" s="21">
        <v>1386990.14</v>
      </c>
      <c r="AJ68" s="54">
        <f t="shared" si="13"/>
        <v>100</v>
      </c>
      <c r="AK68" s="55">
        <f t="shared" si="5"/>
        <v>0</v>
      </c>
    </row>
    <row r="69" spans="1:37" ht="61.5" hidden="1" customHeight="1" x14ac:dyDescent="0.25">
      <c r="A69" s="1" t="s">
        <v>10</v>
      </c>
      <c r="B69" s="1" t="s">
        <v>45</v>
      </c>
      <c r="C69" s="1" t="s">
        <v>45</v>
      </c>
      <c r="D69" s="1"/>
      <c r="E69" s="31" t="s">
        <v>363</v>
      </c>
      <c r="F69" s="1" t="s">
        <v>133</v>
      </c>
      <c r="G69" s="88" t="s">
        <v>381</v>
      </c>
      <c r="H69" s="64" t="s">
        <v>362</v>
      </c>
      <c r="I69" s="32" t="s">
        <v>260</v>
      </c>
      <c r="J69" s="58" t="s">
        <v>264</v>
      </c>
      <c r="K69" s="13">
        <v>41257</v>
      </c>
      <c r="L69" s="13">
        <v>41348</v>
      </c>
      <c r="M69" s="23">
        <v>10772</v>
      </c>
      <c r="N69" s="13">
        <v>41345</v>
      </c>
      <c r="O69" s="13">
        <v>41348</v>
      </c>
      <c r="P69" s="1">
        <v>21</v>
      </c>
      <c r="Q69" s="13">
        <v>41537</v>
      </c>
      <c r="R69" s="1">
        <v>5134</v>
      </c>
      <c r="S69" s="13">
        <v>41635</v>
      </c>
      <c r="T69" s="10">
        <v>41635</v>
      </c>
      <c r="U69" s="30">
        <v>24</v>
      </c>
      <c r="V69" s="30">
        <v>30</v>
      </c>
      <c r="W69" s="13">
        <v>42548</v>
      </c>
      <c r="X69" s="19">
        <v>6</v>
      </c>
      <c r="Y69" s="19">
        <v>0</v>
      </c>
      <c r="Z69" s="19">
        <v>0</v>
      </c>
      <c r="AA69" s="19">
        <v>0</v>
      </c>
      <c r="AB69" s="63">
        <f t="shared" si="14"/>
        <v>6</v>
      </c>
      <c r="AC69" s="18">
        <f t="shared" si="11"/>
        <v>36</v>
      </c>
      <c r="AD69" s="15">
        <f t="shared" si="12"/>
        <v>845000</v>
      </c>
      <c r="AE69" s="25"/>
      <c r="AF69" s="20">
        <v>845000</v>
      </c>
      <c r="AG69" s="20">
        <v>0</v>
      </c>
      <c r="AH69" s="52">
        <f t="shared" si="6"/>
        <v>845000</v>
      </c>
      <c r="AI69" s="55">
        <v>569185.47</v>
      </c>
      <c r="AJ69" s="54">
        <f t="shared" si="13"/>
        <v>67.359227218934905</v>
      </c>
      <c r="AK69" s="55">
        <f t="shared" si="5"/>
        <v>275814.53000000003</v>
      </c>
    </row>
    <row r="70" spans="1:37" ht="61.5" hidden="1" customHeight="1" x14ac:dyDescent="0.25">
      <c r="A70" s="1" t="s">
        <v>10</v>
      </c>
      <c r="B70" s="13" t="s">
        <v>10</v>
      </c>
      <c r="C70" s="13" t="s">
        <v>29</v>
      </c>
      <c r="D70" s="13" t="s">
        <v>338</v>
      </c>
      <c r="E70" s="31" t="s">
        <v>162</v>
      </c>
      <c r="F70" s="1" t="s">
        <v>163</v>
      </c>
      <c r="G70" s="87" t="s">
        <v>381</v>
      </c>
      <c r="H70" s="64" t="s">
        <v>470</v>
      </c>
      <c r="I70" s="1" t="s">
        <v>274</v>
      </c>
      <c r="J70" s="58" t="s">
        <v>275</v>
      </c>
      <c r="K70" s="34">
        <v>41257</v>
      </c>
      <c r="L70" s="34">
        <v>41270</v>
      </c>
      <c r="M70" s="79"/>
      <c r="N70" s="79"/>
      <c r="O70" s="79"/>
      <c r="P70" s="79"/>
      <c r="Q70" s="79"/>
      <c r="R70" s="196"/>
      <c r="S70" s="36"/>
      <c r="T70" s="10">
        <v>41270</v>
      </c>
      <c r="U70" s="30">
        <v>24</v>
      </c>
      <c r="V70" s="30">
        <v>30</v>
      </c>
      <c r="W70" s="13">
        <v>42182</v>
      </c>
      <c r="X70" s="19">
        <v>12</v>
      </c>
      <c r="Y70" s="19">
        <v>12</v>
      </c>
      <c r="Z70" s="19">
        <v>0</v>
      </c>
      <c r="AA70" s="19">
        <v>0</v>
      </c>
      <c r="AB70" s="63">
        <f t="shared" si="14"/>
        <v>24</v>
      </c>
      <c r="AC70" s="18">
        <f t="shared" si="11"/>
        <v>54</v>
      </c>
      <c r="AD70" s="15">
        <f t="shared" si="12"/>
        <v>584867.96</v>
      </c>
      <c r="AE70" s="195"/>
      <c r="AF70" s="16">
        <v>600000</v>
      </c>
      <c r="AG70" s="16">
        <v>15132.04</v>
      </c>
      <c r="AH70" s="52">
        <f t="shared" si="6"/>
        <v>584867.96</v>
      </c>
      <c r="AI70" s="55">
        <v>584867.96</v>
      </c>
      <c r="AJ70" s="54">
        <f t="shared" si="13"/>
        <v>100</v>
      </c>
      <c r="AK70" s="55">
        <f t="shared" si="5"/>
        <v>0</v>
      </c>
    </row>
    <row r="71" spans="1:37" ht="61.5" hidden="1" customHeight="1" x14ac:dyDescent="0.25">
      <c r="A71" s="82" t="s">
        <v>10</v>
      </c>
      <c r="B71" s="1" t="s">
        <v>10</v>
      </c>
      <c r="C71" s="1" t="s">
        <v>10</v>
      </c>
      <c r="D71" s="1"/>
      <c r="E71" s="31" t="s">
        <v>219</v>
      </c>
      <c r="F71" s="1" t="s">
        <v>220</v>
      </c>
      <c r="G71" s="48" t="s">
        <v>381</v>
      </c>
      <c r="H71" s="64" t="s">
        <v>364</v>
      </c>
      <c r="I71" s="32" t="s">
        <v>285</v>
      </c>
      <c r="J71" s="58" t="s">
        <v>276</v>
      </c>
      <c r="K71" s="34">
        <v>41395</v>
      </c>
      <c r="L71" s="13">
        <v>41395</v>
      </c>
      <c r="M71" s="79"/>
      <c r="N71" s="79"/>
      <c r="O71" s="79"/>
      <c r="P71" s="79"/>
      <c r="Q71" s="79"/>
      <c r="R71" s="12"/>
      <c r="S71" s="10"/>
      <c r="T71" s="10">
        <v>41395</v>
      </c>
      <c r="U71" s="30">
        <v>36</v>
      </c>
      <c r="V71" s="30">
        <v>36</v>
      </c>
      <c r="W71" s="13">
        <v>42491</v>
      </c>
      <c r="X71" s="19">
        <v>24</v>
      </c>
      <c r="Y71" s="19">
        <v>0</v>
      </c>
      <c r="Z71" s="19">
        <v>0</v>
      </c>
      <c r="AA71" s="19">
        <v>0</v>
      </c>
      <c r="AB71" s="63">
        <f t="shared" si="14"/>
        <v>24</v>
      </c>
      <c r="AC71" s="18">
        <f t="shared" si="11"/>
        <v>60</v>
      </c>
      <c r="AD71" s="15">
        <f t="shared" si="12"/>
        <v>1089749.26</v>
      </c>
      <c r="AE71" s="60"/>
      <c r="AF71" s="26">
        <v>1100000</v>
      </c>
      <c r="AG71" s="26">
        <v>10250.74</v>
      </c>
      <c r="AH71" s="52">
        <f t="shared" si="6"/>
        <v>1089749.26</v>
      </c>
      <c r="AI71" s="55">
        <v>1089749.26</v>
      </c>
      <c r="AJ71" s="54">
        <f t="shared" si="13"/>
        <v>100</v>
      </c>
      <c r="AK71" s="55">
        <f t="shared" si="5"/>
        <v>0</v>
      </c>
    </row>
    <row r="72" spans="1:37" ht="61.5" hidden="1" customHeight="1" x14ac:dyDescent="0.25">
      <c r="A72" s="1" t="s">
        <v>10</v>
      </c>
      <c r="B72" s="1" t="s">
        <v>10</v>
      </c>
      <c r="C72" s="1" t="s">
        <v>29</v>
      </c>
      <c r="D72" s="1" t="s">
        <v>339</v>
      </c>
      <c r="E72" s="31" t="s">
        <v>217</v>
      </c>
      <c r="F72" s="1" t="s">
        <v>218</v>
      </c>
      <c r="G72" s="48" t="s">
        <v>381</v>
      </c>
      <c r="H72" s="64" t="s">
        <v>322</v>
      </c>
      <c r="I72" s="32" t="s">
        <v>261</v>
      </c>
      <c r="J72" s="58" t="s">
        <v>277</v>
      </c>
      <c r="K72" s="34">
        <v>41612</v>
      </c>
      <c r="L72" s="13">
        <v>41612</v>
      </c>
      <c r="M72" s="79"/>
      <c r="N72" s="79"/>
      <c r="O72" s="79"/>
      <c r="P72" s="79"/>
      <c r="Q72" s="79"/>
      <c r="R72" s="12"/>
      <c r="S72" s="10"/>
      <c r="T72" s="10">
        <v>41612</v>
      </c>
      <c r="U72" s="30">
        <v>32</v>
      </c>
      <c r="V72" s="30">
        <v>32</v>
      </c>
      <c r="W72" s="13">
        <v>42586</v>
      </c>
      <c r="X72" s="19">
        <v>0</v>
      </c>
      <c r="Y72" s="19">
        <v>0</v>
      </c>
      <c r="Z72" s="19">
        <v>0</v>
      </c>
      <c r="AA72" s="19">
        <v>0</v>
      </c>
      <c r="AB72" s="63">
        <f t="shared" si="14"/>
        <v>0</v>
      </c>
      <c r="AC72" s="18">
        <f t="shared" si="11"/>
        <v>32</v>
      </c>
      <c r="AD72" s="15">
        <f t="shared" si="12"/>
        <v>200000</v>
      </c>
      <c r="AE72" s="60"/>
      <c r="AF72" s="26">
        <v>200000</v>
      </c>
      <c r="AG72" s="26">
        <v>0</v>
      </c>
      <c r="AH72" s="52">
        <f t="shared" si="6"/>
        <v>200000</v>
      </c>
      <c r="AI72" s="55">
        <v>199794</v>
      </c>
      <c r="AJ72" s="54">
        <f t="shared" si="13"/>
        <v>99.897000000000006</v>
      </c>
      <c r="AK72" s="55">
        <f t="shared" si="5"/>
        <v>206</v>
      </c>
    </row>
    <row r="73" spans="1:37" ht="61.5" hidden="1" customHeight="1" x14ac:dyDescent="0.25">
      <c r="A73" s="1" t="s">
        <v>10</v>
      </c>
      <c r="B73" s="1" t="s">
        <v>10</v>
      </c>
      <c r="C73" s="1" t="s">
        <v>184</v>
      </c>
      <c r="D73" s="1"/>
      <c r="E73" s="31" t="s">
        <v>185</v>
      </c>
      <c r="F73" s="1" t="s">
        <v>186</v>
      </c>
      <c r="G73" s="48" t="s">
        <v>381</v>
      </c>
      <c r="H73" s="64" t="s">
        <v>365</v>
      </c>
      <c r="I73" s="1" t="s">
        <v>260</v>
      </c>
      <c r="J73" s="58" t="s">
        <v>260</v>
      </c>
      <c r="K73" s="34">
        <v>41619</v>
      </c>
      <c r="L73" s="34">
        <v>41619</v>
      </c>
      <c r="M73" s="79"/>
      <c r="N73" s="79"/>
      <c r="O73" s="79"/>
      <c r="P73" s="79"/>
      <c r="Q73" s="79"/>
      <c r="R73" s="79"/>
      <c r="S73" s="79"/>
      <c r="T73" s="10">
        <v>41619</v>
      </c>
      <c r="U73" s="30">
        <v>24</v>
      </c>
      <c r="V73" s="30">
        <v>24</v>
      </c>
      <c r="W73" s="13">
        <v>42349</v>
      </c>
      <c r="X73" s="19">
        <v>6</v>
      </c>
      <c r="Y73" s="19">
        <v>0</v>
      </c>
      <c r="Z73" s="19">
        <v>0</v>
      </c>
      <c r="AA73" s="19">
        <v>0</v>
      </c>
      <c r="AB73" s="63">
        <f t="shared" si="14"/>
        <v>6</v>
      </c>
      <c r="AC73" s="18">
        <f t="shared" si="11"/>
        <v>30</v>
      </c>
      <c r="AD73" s="15">
        <f t="shared" si="12"/>
        <v>300000</v>
      </c>
      <c r="AE73" s="195"/>
      <c r="AF73" s="25">
        <v>300000</v>
      </c>
      <c r="AG73" s="25">
        <v>0</v>
      </c>
      <c r="AH73" s="52">
        <f t="shared" si="6"/>
        <v>300000</v>
      </c>
      <c r="AI73" s="55">
        <v>299148</v>
      </c>
      <c r="AJ73" s="54">
        <f t="shared" si="13"/>
        <v>99.716000000000008</v>
      </c>
      <c r="AK73" s="55">
        <f t="shared" si="5"/>
        <v>852</v>
      </c>
    </row>
    <row r="74" spans="1:37" ht="61.5" hidden="1" customHeight="1" x14ac:dyDescent="0.25">
      <c r="A74" s="1" t="s">
        <v>10</v>
      </c>
      <c r="B74" s="1" t="s">
        <v>10</v>
      </c>
      <c r="C74" s="1" t="s">
        <v>214</v>
      </c>
      <c r="D74" s="1"/>
      <c r="E74" s="31" t="s">
        <v>215</v>
      </c>
      <c r="F74" s="1" t="s">
        <v>216</v>
      </c>
      <c r="G74" s="87" t="s">
        <v>381</v>
      </c>
      <c r="H74" s="64" t="s">
        <v>367</v>
      </c>
      <c r="I74" s="32" t="s">
        <v>260</v>
      </c>
      <c r="J74" s="58" t="s">
        <v>278</v>
      </c>
      <c r="K74" s="34">
        <v>41620</v>
      </c>
      <c r="L74" s="13">
        <v>41620</v>
      </c>
      <c r="M74" s="79"/>
      <c r="N74" s="79"/>
      <c r="O74" s="79"/>
      <c r="P74" s="79"/>
      <c r="Q74" s="79"/>
      <c r="R74" s="12"/>
      <c r="S74" s="10"/>
      <c r="T74" s="10">
        <v>41620</v>
      </c>
      <c r="U74" s="30">
        <v>36</v>
      </c>
      <c r="V74" s="30">
        <v>36</v>
      </c>
      <c r="W74" s="13">
        <v>42716</v>
      </c>
      <c r="X74" s="19">
        <v>0</v>
      </c>
      <c r="Y74" s="19">
        <v>0</v>
      </c>
      <c r="Z74" s="19">
        <v>0</v>
      </c>
      <c r="AA74" s="19">
        <v>0</v>
      </c>
      <c r="AB74" s="63">
        <f t="shared" si="14"/>
        <v>0</v>
      </c>
      <c r="AC74" s="18">
        <f t="shared" si="11"/>
        <v>36</v>
      </c>
      <c r="AD74" s="15">
        <f t="shared" si="12"/>
        <v>460000</v>
      </c>
      <c r="AE74" s="60"/>
      <c r="AF74" s="26">
        <v>460000</v>
      </c>
      <c r="AG74" s="26">
        <v>0</v>
      </c>
      <c r="AH74" s="52">
        <f t="shared" si="6"/>
        <v>460000</v>
      </c>
      <c r="AI74" s="55">
        <v>429800</v>
      </c>
      <c r="AJ74" s="54">
        <f t="shared" si="13"/>
        <v>93.434782608695656</v>
      </c>
      <c r="AK74" s="55">
        <f t="shared" si="5"/>
        <v>30200</v>
      </c>
    </row>
    <row r="75" spans="1:37" ht="61.5" hidden="1" customHeight="1" x14ac:dyDescent="0.25">
      <c r="A75" s="1" t="s">
        <v>10</v>
      </c>
      <c r="B75" s="1" t="s">
        <v>10</v>
      </c>
      <c r="C75" s="1" t="s">
        <v>518</v>
      </c>
      <c r="D75" s="1" t="s">
        <v>340</v>
      </c>
      <c r="E75" s="31" t="s">
        <v>212</v>
      </c>
      <c r="F75" s="1" t="s">
        <v>213</v>
      </c>
      <c r="G75" s="48" t="s">
        <v>381</v>
      </c>
      <c r="H75" s="64" t="s">
        <v>329</v>
      </c>
      <c r="I75" s="32" t="s">
        <v>260</v>
      </c>
      <c r="J75" s="58" t="s">
        <v>279</v>
      </c>
      <c r="K75" s="34">
        <v>41620</v>
      </c>
      <c r="L75" s="34">
        <v>41620</v>
      </c>
      <c r="M75" s="79"/>
      <c r="N75" s="79"/>
      <c r="O75" s="79"/>
      <c r="P75" s="79"/>
      <c r="Q75" s="79"/>
      <c r="R75" s="12"/>
      <c r="S75" s="10"/>
      <c r="T75" s="10">
        <v>41620</v>
      </c>
      <c r="U75" s="30">
        <v>24</v>
      </c>
      <c r="V75" s="30">
        <v>24</v>
      </c>
      <c r="W75" s="13">
        <v>42350</v>
      </c>
      <c r="X75" s="19">
        <v>12</v>
      </c>
      <c r="Y75" s="19">
        <v>0</v>
      </c>
      <c r="Z75" s="19">
        <v>0</v>
      </c>
      <c r="AA75" s="19">
        <v>0</v>
      </c>
      <c r="AB75" s="63">
        <f t="shared" si="14"/>
        <v>12</v>
      </c>
      <c r="AC75" s="18">
        <f t="shared" si="11"/>
        <v>36</v>
      </c>
      <c r="AD75" s="15">
        <f t="shared" si="12"/>
        <v>304996</v>
      </c>
      <c r="AE75" s="60"/>
      <c r="AF75" s="26">
        <v>304996</v>
      </c>
      <c r="AG75" s="26">
        <v>0</v>
      </c>
      <c r="AH75" s="52">
        <f t="shared" si="6"/>
        <v>304996</v>
      </c>
      <c r="AI75" s="55">
        <v>252499</v>
      </c>
      <c r="AJ75" s="54">
        <f t="shared" si="13"/>
        <v>82.787643116631031</v>
      </c>
      <c r="AK75" s="55">
        <f t="shared" si="5"/>
        <v>52497</v>
      </c>
    </row>
    <row r="76" spans="1:37" ht="61.5" hidden="1" customHeight="1" x14ac:dyDescent="0.25">
      <c r="A76" s="1" t="s">
        <v>10</v>
      </c>
      <c r="B76" s="1" t="s">
        <v>10</v>
      </c>
      <c r="C76" s="1" t="s">
        <v>519</v>
      </c>
      <c r="D76" s="1" t="s">
        <v>340</v>
      </c>
      <c r="E76" s="31" t="s">
        <v>228</v>
      </c>
      <c r="F76" s="1" t="s">
        <v>197</v>
      </c>
      <c r="G76" s="48" t="s">
        <v>381</v>
      </c>
      <c r="H76" s="64" t="s">
        <v>331</v>
      </c>
      <c r="I76" s="32" t="s">
        <v>260</v>
      </c>
      <c r="J76" s="58" t="s">
        <v>260</v>
      </c>
      <c r="K76" s="34">
        <v>41731</v>
      </c>
      <c r="L76" s="13">
        <v>41731</v>
      </c>
      <c r="M76" s="79"/>
      <c r="N76" s="79"/>
      <c r="O76" s="79"/>
      <c r="P76" s="79"/>
      <c r="Q76" s="79"/>
      <c r="R76" s="12"/>
      <c r="S76" s="10"/>
      <c r="T76" s="10">
        <v>41731</v>
      </c>
      <c r="U76" s="30">
        <v>21</v>
      </c>
      <c r="V76" s="30">
        <v>24</v>
      </c>
      <c r="W76" s="13">
        <v>42462</v>
      </c>
      <c r="X76" s="19">
        <v>6</v>
      </c>
      <c r="Y76" s="19">
        <v>0</v>
      </c>
      <c r="Z76" s="19">
        <v>0</v>
      </c>
      <c r="AA76" s="19">
        <v>0</v>
      </c>
      <c r="AB76" s="63">
        <f t="shared" si="14"/>
        <v>6</v>
      </c>
      <c r="AC76" s="18">
        <f t="shared" si="11"/>
        <v>30</v>
      </c>
      <c r="AD76" s="15">
        <f t="shared" si="12"/>
        <v>700000</v>
      </c>
      <c r="AE76" s="60"/>
      <c r="AF76" s="26">
        <v>700000</v>
      </c>
      <c r="AG76" s="26">
        <v>0</v>
      </c>
      <c r="AH76" s="52">
        <f t="shared" si="6"/>
        <v>700000</v>
      </c>
      <c r="AI76" s="55">
        <v>688722</v>
      </c>
      <c r="AJ76" s="54">
        <f t="shared" si="13"/>
        <v>98.388857142857148</v>
      </c>
      <c r="AK76" s="55">
        <f t="shared" si="5"/>
        <v>11278</v>
      </c>
    </row>
    <row r="77" spans="1:37" ht="61.5" hidden="1" customHeight="1" x14ac:dyDescent="0.25">
      <c r="A77" s="1" t="s">
        <v>10</v>
      </c>
      <c r="B77" s="1" t="s">
        <v>10</v>
      </c>
      <c r="C77" s="1" t="s">
        <v>120</v>
      </c>
      <c r="D77" s="1"/>
      <c r="E77" s="31" t="s">
        <v>198</v>
      </c>
      <c r="F77" s="1" t="s">
        <v>199</v>
      </c>
      <c r="G77" s="87" t="s">
        <v>381</v>
      </c>
      <c r="H77" s="64" t="s">
        <v>399</v>
      </c>
      <c r="I77" s="32" t="s">
        <v>160</v>
      </c>
      <c r="J77" s="58" t="s">
        <v>273</v>
      </c>
      <c r="K77" s="34">
        <v>41745</v>
      </c>
      <c r="L77" s="13">
        <v>41745</v>
      </c>
      <c r="M77" s="79"/>
      <c r="N77" s="79"/>
      <c r="O77" s="79"/>
      <c r="P77" s="79"/>
      <c r="Q77" s="79"/>
      <c r="R77" s="12"/>
      <c r="S77" s="10"/>
      <c r="T77" s="10">
        <v>41745</v>
      </c>
      <c r="U77" s="30">
        <v>12</v>
      </c>
      <c r="V77" s="30">
        <v>18</v>
      </c>
      <c r="W77" s="13">
        <v>42293</v>
      </c>
      <c r="X77" s="19">
        <v>12</v>
      </c>
      <c r="Y77" s="19">
        <v>12</v>
      </c>
      <c r="Z77" s="19">
        <v>0</v>
      </c>
      <c r="AA77" s="19">
        <v>0</v>
      </c>
      <c r="AB77" s="63">
        <f t="shared" si="14"/>
        <v>24</v>
      </c>
      <c r="AC77" s="18">
        <f t="shared" si="11"/>
        <v>42</v>
      </c>
      <c r="AD77" s="15">
        <f t="shared" si="12"/>
        <v>400000</v>
      </c>
      <c r="AE77" s="60"/>
      <c r="AF77" s="26">
        <v>400000</v>
      </c>
      <c r="AG77" s="26">
        <v>0</v>
      </c>
      <c r="AH77" s="52">
        <f t="shared" si="6"/>
        <v>400000</v>
      </c>
      <c r="AI77" s="55">
        <v>353421.28</v>
      </c>
      <c r="AJ77" s="54">
        <f t="shared" si="13"/>
        <v>88.355320000000006</v>
      </c>
      <c r="AK77" s="55">
        <f t="shared" si="5"/>
        <v>46578.719999999972</v>
      </c>
    </row>
    <row r="78" spans="1:37" ht="61.5" hidden="1" customHeight="1" x14ac:dyDescent="0.25">
      <c r="A78" s="1" t="s">
        <v>10</v>
      </c>
      <c r="B78" s="1" t="s">
        <v>10</v>
      </c>
      <c r="C78" s="1" t="s">
        <v>24</v>
      </c>
      <c r="D78" s="1"/>
      <c r="E78" s="31" t="s">
        <v>224</v>
      </c>
      <c r="F78" s="1" t="s">
        <v>223</v>
      </c>
      <c r="G78" s="87" t="s">
        <v>381</v>
      </c>
      <c r="H78" s="64" t="s">
        <v>394</v>
      </c>
      <c r="I78" s="1" t="s">
        <v>63</v>
      </c>
      <c r="J78" s="58" t="s">
        <v>280</v>
      </c>
      <c r="K78" s="34">
        <v>41976</v>
      </c>
      <c r="L78" s="34">
        <v>41976</v>
      </c>
      <c r="M78" s="79"/>
      <c r="N78" s="79"/>
      <c r="O78" s="79"/>
      <c r="P78" s="79"/>
      <c r="Q78" s="79"/>
      <c r="R78" s="79"/>
      <c r="S78" s="79"/>
      <c r="T78" s="10">
        <v>41976</v>
      </c>
      <c r="U78" s="30">
        <v>36</v>
      </c>
      <c r="V78" s="30">
        <v>36</v>
      </c>
      <c r="W78" s="13">
        <v>43072</v>
      </c>
      <c r="X78" s="19">
        <v>0</v>
      </c>
      <c r="Y78" s="19">
        <v>0</v>
      </c>
      <c r="Z78" s="19">
        <v>0</v>
      </c>
      <c r="AA78" s="19">
        <v>0</v>
      </c>
      <c r="AB78" s="63">
        <f t="shared" si="14"/>
        <v>0</v>
      </c>
      <c r="AC78" s="18">
        <f t="shared" si="11"/>
        <v>36</v>
      </c>
      <c r="AD78" s="15">
        <f t="shared" si="12"/>
        <v>366000</v>
      </c>
      <c r="AE78" s="195"/>
      <c r="AF78" s="26">
        <v>366000</v>
      </c>
      <c r="AG78" s="25">
        <v>0</v>
      </c>
      <c r="AH78" s="52">
        <f t="shared" si="6"/>
        <v>366000</v>
      </c>
      <c r="AI78" s="21">
        <v>319349.77</v>
      </c>
      <c r="AJ78" s="54">
        <f t="shared" si="13"/>
        <v>87.254035519125679</v>
      </c>
      <c r="AK78" s="55">
        <f t="shared" ref="AK78:AK141" si="15">+AH78-AI78</f>
        <v>46650.229999999981</v>
      </c>
    </row>
    <row r="79" spans="1:37" ht="61.5" hidden="1" customHeight="1" x14ac:dyDescent="0.25">
      <c r="A79" s="1" t="s">
        <v>10</v>
      </c>
      <c r="B79" s="1" t="s">
        <v>10</v>
      </c>
      <c r="C79" s="1" t="s">
        <v>29</v>
      </c>
      <c r="D79" s="1" t="s">
        <v>339</v>
      </c>
      <c r="E79" s="31" t="s">
        <v>222</v>
      </c>
      <c r="F79" s="1" t="s">
        <v>221</v>
      </c>
      <c r="G79" s="48" t="s">
        <v>381</v>
      </c>
      <c r="H79" s="64" t="s">
        <v>323</v>
      </c>
      <c r="I79" s="32" t="s">
        <v>261</v>
      </c>
      <c r="J79" s="58" t="s">
        <v>277</v>
      </c>
      <c r="K79" s="34">
        <v>41976</v>
      </c>
      <c r="L79" s="13">
        <v>41976</v>
      </c>
      <c r="M79" s="36"/>
      <c r="N79" s="79"/>
      <c r="O79" s="79"/>
      <c r="P79" s="79"/>
      <c r="Q79" s="79"/>
      <c r="R79" s="12"/>
      <c r="S79" s="10"/>
      <c r="T79" s="10">
        <v>41976</v>
      </c>
      <c r="U79" s="30">
        <v>30</v>
      </c>
      <c r="V79" s="30">
        <v>36</v>
      </c>
      <c r="W79" s="13">
        <v>43072</v>
      </c>
      <c r="X79" s="19">
        <v>0</v>
      </c>
      <c r="Y79" s="19">
        <v>0</v>
      </c>
      <c r="Z79" s="19">
        <v>0</v>
      </c>
      <c r="AA79" s="19">
        <v>0</v>
      </c>
      <c r="AB79" s="63">
        <f t="shared" si="14"/>
        <v>0</v>
      </c>
      <c r="AC79" s="18">
        <f t="shared" si="11"/>
        <v>36</v>
      </c>
      <c r="AD79" s="15">
        <f t="shared" si="12"/>
        <v>602073</v>
      </c>
      <c r="AE79" s="60"/>
      <c r="AF79" s="26">
        <v>602073</v>
      </c>
      <c r="AG79" s="26">
        <v>0</v>
      </c>
      <c r="AH79" s="52">
        <f t="shared" si="6"/>
        <v>602073</v>
      </c>
      <c r="AI79" s="61">
        <v>287931.56</v>
      </c>
      <c r="AJ79" s="54">
        <f t="shared" si="13"/>
        <v>47.82336361205369</v>
      </c>
      <c r="AK79" s="55">
        <f t="shared" si="15"/>
        <v>314141.44</v>
      </c>
    </row>
    <row r="80" spans="1:37" ht="61.5" hidden="1" customHeight="1" x14ac:dyDescent="0.25">
      <c r="A80" s="1" t="s">
        <v>10</v>
      </c>
      <c r="B80" s="1" t="s">
        <v>10</v>
      </c>
      <c r="C80" s="1" t="s">
        <v>348</v>
      </c>
      <c r="D80" s="1" t="s">
        <v>400</v>
      </c>
      <c r="E80" s="31" t="s">
        <v>401</v>
      </c>
      <c r="F80" s="1" t="s">
        <v>402</v>
      </c>
      <c r="G80" s="87" t="s">
        <v>381</v>
      </c>
      <c r="H80" s="31" t="s">
        <v>403</v>
      </c>
      <c r="I80" s="32" t="s">
        <v>260</v>
      </c>
      <c r="J80" s="58" t="s">
        <v>264</v>
      </c>
      <c r="K80" s="34">
        <v>42299</v>
      </c>
      <c r="L80" s="34">
        <v>42299</v>
      </c>
      <c r="M80" s="79"/>
      <c r="N80" s="79"/>
      <c r="O80" s="79"/>
      <c r="P80" s="79"/>
      <c r="Q80" s="79"/>
      <c r="R80" s="12"/>
      <c r="S80" s="10"/>
      <c r="T80" s="10">
        <v>42299</v>
      </c>
      <c r="U80" s="19">
        <v>24</v>
      </c>
      <c r="V80" s="19">
        <v>24</v>
      </c>
      <c r="W80" s="13">
        <v>43030</v>
      </c>
      <c r="X80" s="19">
        <v>0</v>
      </c>
      <c r="Y80" s="19">
        <v>0</v>
      </c>
      <c r="Z80" s="19">
        <v>0</v>
      </c>
      <c r="AA80" s="19">
        <v>0</v>
      </c>
      <c r="AB80" s="19">
        <f t="shared" si="14"/>
        <v>0</v>
      </c>
      <c r="AC80" s="18">
        <f t="shared" si="11"/>
        <v>24</v>
      </c>
      <c r="AD80" s="15">
        <f>+AE80+AF80</f>
        <v>100000</v>
      </c>
      <c r="AE80" s="62">
        <v>0</v>
      </c>
      <c r="AF80" s="26">
        <v>100000</v>
      </c>
      <c r="AG80" s="26">
        <v>522.54</v>
      </c>
      <c r="AH80" s="52">
        <f t="shared" si="6"/>
        <v>99477.46</v>
      </c>
      <c r="AI80" s="61">
        <v>99477.46</v>
      </c>
      <c r="AJ80" s="54">
        <f t="shared" si="13"/>
        <v>100</v>
      </c>
      <c r="AK80" s="55">
        <f t="shared" si="15"/>
        <v>0</v>
      </c>
    </row>
    <row r="81" spans="1:38" ht="61.5" hidden="1" customHeight="1" x14ac:dyDescent="0.25">
      <c r="A81" s="1" t="s">
        <v>10</v>
      </c>
      <c r="B81" s="126" t="s">
        <v>10</v>
      </c>
      <c r="C81" s="1" t="s">
        <v>150</v>
      </c>
      <c r="D81" s="126"/>
      <c r="E81" s="31" t="s">
        <v>247</v>
      </c>
      <c r="F81" s="1" t="s">
        <v>248</v>
      </c>
      <c r="G81" s="1" t="s">
        <v>381</v>
      </c>
      <c r="H81" s="31" t="s">
        <v>350</v>
      </c>
      <c r="I81" s="32" t="s">
        <v>261</v>
      </c>
      <c r="J81" s="32" t="s">
        <v>283</v>
      </c>
      <c r="K81" s="34">
        <v>42341</v>
      </c>
      <c r="L81" s="129">
        <v>42341</v>
      </c>
      <c r="M81" s="79"/>
      <c r="N81" s="79"/>
      <c r="O81" s="79"/>
      <c r="P81" s="79"/>
      <c r="Q81" s="79"/>
      <c r="R81" s="12"/>
      <c r="S81" s="120"/>
      <c r="T81" s="10">
        <v>42341</v>
      </c>
      <c r="U81" s="19">
        <v>24</v>
      </c>
      <c r="V81" s="19">
        <v>30</v>
      </c>
      <c r="W81" s="13">
        <v>43254</v>
      </c>
      <c r="X81" s="128">
        <v>24</v>
      </c>
      <c r="Y81" s="19">
        <v>12</v>
      </c>
      <c r="Z81" s="19">
        <v>0</v>
      </c>
      <c r="AA81" s="19">
        <v>0</v>
      </c>
      <c r="AB81" s="19">
        <f>SUM(X81:AA81)</f>
        <v>36</v>
      </c>
      <c r="AC81" s="18">
        <f t="shared" si="11"/>
        <v>66</v>
      </c>
      <c r="AD81" s="26">
        <f t="shared" ref="AD81:AD85" si="16">+AE81+AH81</f>
        <v>1145000</v>
      </c>
      <c r="AE81" s="62">
        <v>154000</v>
      </c>
      <c r="AF81" s="26">
        <f>646000+432000</f>
        <v>1078000</v>
      </c>
      <c r="AG81" s="26">
        <v>87000</v>
      </c>
      <c r="AH81" s="16">
        <f t="shared" si="6"/>
        <v>991000</v>
      </c>
      <c r="AI81" s="61">
        <v>957618.57</v>
      </c>
      <c r="AJ81" s="80">
        <f t="shared" si="13"/>
        <v>96.631540867810287</v>
      </c>
      <c r="AK81" s="55">
        <f t="shared" si="15"/>
        <v>33381.430000000051</v>
      </c>
    </row>
    <row r="82" spans="1:38" ht="61.5" hidden="1" customHeight="1" x14ac:dyDescent="0.25">
      <c r="A82" s="14" t="s">
        <v>10</v>
      </c>
      <c r="B82" s="12" t="s">
        <v>29</v>
      </c>
      <c r="C82" s="14" t="s">
        <v>29</v>
      </c>
      <c r="D82" s="12" t="s">
        <v>342</v>
      </c>
      <c r="E82" s="163" t="s">
        <v>80</v>
      </c>
      <c r="F82" s="56" t="s">
        <v>81</v>
      </c>
      <c r="G82" s="165" t="s">
        <v>381</v>
      </c>
      <c r="H82" s="167" t="s">
        <v>326</v>
      </c>
      <c r="I82" s="57" t="s">
        <v>260</v>
      </c>
      <c r="J82" s="51" t="s">
        <v>282</v>
      </c>
      <c r="K82" s="59">
        <v>40521</v>
      </c>
      <c r="L82" s="34">
        <v>40628</v>
      </c>
      <c r="M82" s="33">
        <v>6284</v>
      </c>
      <c r="N82" s="34">
        <v>40618</v>
      </c>
      <c r="O82" s="34">
        <v>40628</v>
      </c>
      <c r="P82" s="1">
        <v>636</v>
      </c>
      <c r="Q82" s="13">
        <v>40731</v>
      </c>
      <c r="R82" s="12">
        <v>4543</v>
      </c>
      <c r="S82" s="10">
        <v>40897</v>
      </c>
      <c r="T82" s="17">
        <v>40900</v>
      </c>
      <c r="U82" s="96">
        <v>24</v>
      </c>
      <c r="V82" s="96">
        <v>30</v>
      </c>
      <c r="W82" s="92">
        <v>41813</v>
      </c>
      <c r="X82" s="19">
        <v>6</v>
      </c>
      <c r="Y82" s="19">
        <v>12</v>
      </c>
      <c r="Z82" s="19">
        <v>7</v>
      </c>
      <c r="AA82" s="19">
        <v>0</v>
      </c>
      <c r="AB82" s="63">
        <f>SUM(X82:AA82)</f>
        <v>25</v>
      </c>
      <c r="AC82" s="18">
        <f t="shared" si="11"/>
        <v>55</v>
      </c>
      <c r="AD82" s="15">
        <f t="shared" si="16"/>
        <v>660000</v>
      </c>
      <c r="AE82" s="15">
        <v>60000</v>
      </c>
      <c r="AF82" s="52">
        <v>600000</v>
      </c>
      <c r="AG82" s="52">
        <v>0</v>
      </c>
      <c r="AH82" s="52">
        <f t="shared" ref="AH82:AH91" si="17">+AF82-AG82</f>
        <v>600000</v>
      </c>
      <c r="AI82" s="103">
        <v>345152</v>
      </c>
      <c r="AJ82" s="54">
        <f t="shared" si="13"/>
        <v>57.525333333333329</v>
      </c>
      <c r="AK82" s="166">
        <f t="shared" si="15"/>
        <v>254848</v>
      </c>
    </row>
    <row r="83" spans="1:38" ht="61.5" hidden="1" customHeight="1" x14ac:dyDescent="0.25">
      <c r="A83" s="12" t="s">
        <v>10</v>
      </c>
      <c r="B83" s="12" t="s">
        <v>10</v>
      </c>
      <c r="C83" s="12" t="s">
        <v>29</v>
      </c>
      <c r="D83" s="12" t="s">
        <v>343</v>
      </c>
      <c r="E83" s="31" t="s">
        <v>78</v>
      </c>
      <c r="F83" s="1" t="s">
        <v>79</v>
      </c>
      <c r="G83" s="49" t="s">
        <v>381</v>
      </c>
      <c r="H83" s="64" t="s">
        <v>330</v>
      </c>
      <c r="I83" s="32" t="s">
        <v>260</v>
      </c>
      <c r="J83" s="58" t="s">
        <v>265</v>
      </c>
      <c r="K83" s="34">
        <v>40527</v>
      </c>
      <c r="L83" s="34">
        <v>40584</v>
      </c>
      <c r="M83" s="33"/>
      <c r="N83" s="34"/>
      <c r="O83" s="11"/>
      <c r="P83" s="1"/>
      <c r="Q83" s="13"/>
      <c r="R83" s="12"/>
      <c r="S83" s="10"/>
      <c r="T83" s="10">
        <v>40584</v>
      </c>
      <c r="U83" s="30">
        <v>24</v>
      </c>
      <c r="V83" s="30">
        <v>36</v>
      </c>
      <c r="W83" s="13">
        <v>41680</v>
      </c>
      <c r="X83" s="19">
        <v>12</v>
      </c>
      <c r="Y83" s="19">
        <v>12</v>
      </c>
      <c r="Z83" s="19">
        <v>6</v>
      </c>
      <c r="AA83" s="19">
        <v>0</v>
      </c>
      <c r="AB83" s="63">
        <f>SUM(X83:AA83)</f>
        <v>30</v>
      </c>
      <c r="AC83" s="18">
        <f t="shared" si="11"/>
        <v>66</v>
      </c>
      <c r="AD83" s="15">
        <f t="shared" si="16"/>
        <v>1034476</v>
      </c>
      <c r="AE83" s="26">
        <v>145000</v>
      </c>
      <c r="AF83" s="16">
        <v>890000</v>
      </c>
      <c r="AG83" s="16">
        <v>524</v>
      </c>
      <c r="AH83" s="52">
        <f t="shared" si="17"/>
        <v>889476</v>
      </c>
      <c r="AI83" s="61">
        <v>889476</v>
      </c>
      <c r="AJ83" s="54">
        <f t="shared" si="13"/>
        <v>100</v>
      </c>
      <c r="AK83" s="55">
        <f t="shared" si="15"/>
        <v>0</v>
      </c>
    </row>
    <row r="84" spans="1:38" ht="61.5" hidden="1" customHeight="1" x14ac:dyDescent="0.25">
      <c r="A84" s="76" t="s">
        <v>10</v>
      </c>
      <c r="B84" s="76" t="s">
        <v>111</v>
      </c>
      <c r="C84" s="76" t="s">
        <v>111</v>
      </c>
      <c r="D84" s="76"/>
      <c r="E84" s="130" t="s">
        <v>112</v>
      </c>
      <c r="F84" s="76" t="s">
        <v>113</v>
      </c>
      <c r="G84" s="143" t="s">
        <v>381</v>
      </c>
      <c r="H84" s="137" t="s">
        <v>368</v>
      </c>
      <c r="I84" s="73" t="s">
        <v>28</v>
      </c>
      <c r="J84" s="132" t="s">
        <v>28</v>
      </c>
      <c r="K84" s="136">
        <v>40506</v>
      </c>
      <c r="L84" s="13">
        <v>40514</v>
      </c>
      <c r="M84" s="23">
        <v>5530</v>
      </c>
      <c r="N84" s="13">
        <v>40511</v>
      </c>
      <c r="O84" s="13">
        <v>40514</v>
      </c>
      <c r="P84" s="1">
        <v>615</v>
      </c>
      <c r="Q84" s="13">
        <v>40674</v>
      </c>
      <c r="R84" s="1">
        <v>4454</v>
      </c>
      <c r="S84" s="13">
        <v>40820</v>
      </c>
      <c r="T84" s="133">
        <v>40836</v>
      </c>
      <c r="U84" s="145">
        <v>60</v>
      </c>
      <c r="V84" s="145">
        <v>60</v>
      </c>
      <c r="W84" s="136">
        <v>42663</v>
      </c>
      <c r="X84" s="19">
        <v>12</v>
      </c>
      <c r="Y84" s="19">
        <v>0</v>
      </c>
      <c r="Z84" s="19">
        <v>0</v>
      </c>
      <c r="AA84" s="19">
        <v>0</v>
      </c>
      <c r="AB84" s="63">
        <f>SUM(X84:AA84)</f>
        <v>12</v>
      </c>
      <c r="AC84" s="18">
        <f t="shared" si="11"/>
        <v>72</v>
      </c>
      <c r="AD84" s="138">
        <f t="shared" si="16"/>
        <v>67999999.979999989</v>
      </c>
      <c r="AE84" s="139">
        <v>28000000</v>
      </c>
      <c r="AF84" s="146">
        <v>40000000</v>
      </c>
      <c r="AG84" s="146">
        <v>0.02</v>
      </c>
      <c r="AH84" s="140">
        <f t="shared" si="17"/>
        <v>39999999.979999997</v>
      </c>
      <c r="AI84" s="142">
        <v>39999999.979999997</v>
      </c>
      <c r="AJ84" s="141">
        <f t="shared" si="13"/>
        <v>100</v>
      </c>
      <c r="AK84" s="142">
        <f t="shared" si="15"/>
        <v>0</v>
      </c>
    </row>
    <row r="85" spans="1:38" ht="61.5" hidden="1" customHeight="1" x14ac:dyDescent="0.25">
      <c r="A85" s="1" t="s">
        <v>10</v>
      </c>
      <c r="B85" s="13" t="s">
        <v>24</v>
      </c>
      <c r="C85" s="13" t="s">
        <v>24</v>
      </c>
      <c r="D85" s="13" t="s">
        <v>347</v>
      </c>
      <c r="E85" s="31" t="s">
        <v>246</v>
      </c>
      <c r="F85" s="1" t="s">
        <v>134</v>
      </c>
      <c r="G85" s="23" t="s">
        <v>381</v>
      </c>
      <c r="H85" s="31" t="s">
        <v>369</v>
      </c>
      <c r="I85" s="32" t="s">
        <v>28</v>
      </c>
      <c r="J85" s="32" t="s">
        <v>28</v>
      </c>
      <c r="K85" s="13">
        <v>40819</v>
      </c>
      <c r="L85" s="13">
        <v>40845</v>
      </c>
      <c r="M85" s="23">
        <v>7555</v>
      </c>
      <c r="N85" s="13">
        <v>40843</v>
      </c>
      <c r="O85" s="13">
        <v>40845</v>
      </c>
      <c r="P85" s="1">
        <v>808</v>
      </c>
      <c r="Q85" s="13">
        <v>41050</v>
      </c>
      <c r="R85" s="1">
        <v>4785</v>
      </c>
      <c r="S85" s="13">
        <v>41236</v>
      </c>
      <c r="T85" s="10">
        <v>41240</v>
      </c>
      <c r="U85" s="30">
        <v>60</v>
      </c>
      <c r="V85" s="30">
        <v>60</v>
      </c>
      <c r="W85" s="13">
        <v>45073</v>
      </c>
      <c r="X85" s="19">
        <v>24</v>
      </c>
      <c r="Y85" s="19">
        <v>6</v>
      </c>
      <c r="Z85" s="19">
        <v>18</v>
      </c>
      <c r="AA85" s="19">
        <v>0</v>
      </c>
      <c r="AB85" s="19">
        <f>SUM(X85:AA85)</f>
        <v>48</v>
      </c>
      <c r="AC85" s="19">
        <f t="shared" si="11"/>
        <v>108</v>
      </c>
      <c r="AD85" s="26">
        <f t="shared" si="16"/>
        <v>68000000</v>
      </c>
      <c r="AE85" s="25">
        <v>8000000</v>
      </c>
      <c r="AF85" s="20">
        <v>60000000</v>
      </c>
      <c r="AG85" s="20">
        <v>0</v>
      </c>
      <c r="AH85" s="273">
        <f t="shared" si="17"/>
        <v>60000000</v>
      </c>
      <c r="AI85" s="273">
        <v>59644000</v>
      </c>
      <c r="AJ85" s="80">
        <f t="shared" si="13"/>
        <v>99.406666666666666</v>
      </c>
      <c r="AK85" s="55">
        <f t="shared" si="15"/>
        <v>356000</v>
      </c>
      <c r="AL85" s="274"/>
    </row>
    <row r="86" spans="1:38" ht="61.5" hidden="1" customHeight="1" x14ac:dyDescent="0.25">
      <c r="A86" s="56" t="s">
        <v>10</v>
      </c>
      <c r="B86" s="56" t="s">
        <v>10</v>
      </c>
      <c r="C86" s="17" t="s">
        <v>24</v>
      </c>
      <c r="D86" s="17"/>
      <c r="E86" s="163" t="s">
        <v>501</v>
      </c>
      <c r="F86" s="56" t="s">
        <v>415</v>
      </c>
      <c r="G86" s="93" t="s">
        <v>381</v>
      </c>
      <c r="H86" s="163" t="s">
        <v>414</v>
      </c>
      <c r="I86" s="57" t="s">
        <v>28</v>
      </c>
      <c r="J86" s="51" t="s">
        <v>266</v>
      </c>
      <c r="K86" s="17">
        <v>42702</v>
      </c>
      <c r="L86" s="17"/>
      <c r="M86" s="261"/>
      <c r="N86" s="17"/>
      <c r="O86" s="41"/>
      <c r="P86" s="14"/>
      <c r="Q86" s="92"/>
      <c r="R86" s="14"/>
      <c r="S86" s="17"/>
      <c r="T86" s="17">
        <v>42702</v>
      </c>
      <c r="U86" s="18">
        <v>30</v>
      </c>
      <c r="V86" s="18">
        <v>36</v>
      </c>
      <c r="W86" s="17">
        <v>43797</v>
      </c>
      <c r="X86" s="18"/>
      <c r="Y86" s="18"/>
      <c r="Z86" s="18"/>
      <c r="AA86" s="18"/>
      <c r="AB86" s="18"/>
      <c r="AC86" s="18"/>
      <c r="AD86" s="15">
        <v>750000</v>
      </c>
      <c r="AE86" s="15">
        <v>0</v>
      </c>
      <c r="AF86" s="52">
        <v>750000</v>
      </c>
      <c r="AG86" s="52">
        <v>2266.89</v>
      </c>
      <c r="AH86" s="52">
        <f t="shared" si="17"/>
        <v>747733.11</v>
      </c>
      <c r="AI86" s="53">
        <v>747733.11</v>
      </c>
      <c r="AJ86" s="54">
        <f>+AI86/AH86*100</f>
        <v>100</v>
      </c>
      <c r="AK86" s="166">
        <f t="shared" si="15"/>
        <v>0</v>
      </c>
    </row>
    <row r="87" spans="1:38" ht="61.5" hidden="1" customHeight="1" x14ac:dyDescent="0.25">
      <c r="A87" s="1" t="s">
        <v>10</v>
      </c>
      <c r="B87" s="10" t="s">
        <v>10</v>
      </c>
      <c r="C87" s="10" t="s">
        <v>12</v>
      </c>
      <c r="D87" s="31"/>
      <c r="E87" s="31" t="s">
        <v>430</v>
      </c>
      <c r="F87" s="82" t="s">
        <v>431</v>
      </c>
      <c r="G87" s="48" t="s">
        <v>381</v>
      </c>
      <c r="H87" s="31" t="s">
        <v>432</v>
      </c>
      <c r="I87" s="32" t="s">
        <v>260</v>
      </c>
      <c r="J87" s="58" t="s">
        <v>298</v>
      </c>
      <c r="K87" s="10">
        <v>42705</v>
      </c>
      <c r="L87" s="9"/>
      <c r="M87" s="10"/>
      <c r="N87" s="11"/>
      <c r="O87" s="12"/>
      <c r="P87" s="13"/>
      <c r="Q87" s="12"/>
      <c r="R87" s="10"/>
      <c r="S87" s="10"/>
      <c r="T87" s="10">
        <v>42705</v>
      </c>
      <c r="U87" s="19">
        <v>24</v>
      </c>
      <c r="V87" s="19">
        <v>30</v>
      </c>
      <c r="W87" s="10">
        <v>43617</v>
      </c>
      <c r="X87" s="10"/>
      <c r="Y87" s="10"/>
      <c r="Z87" s="10"/>
      <c r="AA87" s="10"/>
      <c r="AB87" s="10"/>
      <c r="AC87" s="17"/>
      <c r="AD87" s="15">
        <f>+AF87+AE87</f>
        <v>250000</v>
      </c>
      <c r="AE87" s="16">
        <v>0</v>
      </c>
      <c r="AF87" s="16">
        <v>250000</v>
      </c>
      <c r="AG87" s="16">
        <v>1054.2</v>
      </c>
      <c r="AH87" s="53">
        <f t="shared" si="17"/>
        <v>248945.8</v>
      </c>
      <c r="AI87" s="62">
        <v>248945.8</v>
      </c>
      <c r="AJ87" s="54">
        <f>+AI87/AH87*100</f>
        <v>100</v>
      </c>
      <c r="AK87" s="55">
        <f t="shared" si="15"/>
        <v>0</v>
      </c>
    </row>
    <row r="88" spans="1:38" ht="61.5" hidden="1" customHeight="1" x14ac:dyDescent="0.25">
      <c r="A88" s="10" t="s">
        <v>10</v>
      </c>
      <c r="B88" s="10" t="s">
        <v>10</v>
      </c>
      <c r="C88" s="1" t="s">
        <v>155</v>
      </c>
      <c r="D88" s="1"/>
      <c r="E88" s="31" t="s">
        <v>437</v>
      </c>
      <c r="F88" s="1" t="s">
        <v>436</v>
      </c>
      <c r="G88" s="77" t="s">
        <v>381</v>
      </c>
      <c r="H88" s="36" t="s">
        <v>455</v>
      </c>
      <c r="I88" s="32" t="s">
        <v>143</v>
      </c>
      <c r="J88" s="58" t="s">
        <v>447</v>
      </c>
      <c r="K88" s="10">
        <v>42710</v>
      </c>
      <c r="L88" s="9"/>
      <c r="M88" s="10"/>
      <c r="N88" s="11"/>
      <c r="O88" s="55"/>
      <c r="P88" s="55"/>
      <c r="Q88" s="79"/>
      <c r="R88" s="79"/>
      <c r="S88" s="79"/>
      <c r="T88" s="79"/>
      <c r="U88" s="79"/>
      <c r="V88" s="79"/>
      <c r="W88" s="10">
        <v>43440</v>
      </c>
      <c r="X88" s="19">
        <v>12</v>
      </c>
      <c r="Y88" s="10"/>
      <c r="Z88" s="10"/>
      <c r="AA88" s="10"/>
      <c r="AB88" s="10"/>
      <c r="AC88" s="17"/>
      <c r="AD88" s="98">
        <f>+AE88+AF88</f>
        <v>520000</v>
      </c>
      <c r="AE88" s="79">
        <v>0</v>
      </c>
      <c r="AF88" s="62">
        <v>520000</v>
      </c>
      <c r="AG88" s="79">
        <v>35859.379999999997</v>
      </c>
      <c r="AH88" s="97">
        <f t="shared" si="17"/>
        <v>484140.62</v>
      </c>
      <c r="AI88" s="62">
        <v>484140.62</v>
      </c>
      <c r="AJ88" s="104">
        <f>+AI88/AH88*100</f>
        <v>100</v>
      </c>
      <c r="AK88" s="62">
        <f t="shared" si="15"/>
        <v>0</v>
      </c>
    </row>
    <row r="89" spans="1:38" ht="61.5" hidden="1" customHeight="1" x14ac:dyDescent="0.25">
      <c r="A89" s="1" t="s">
        <v>10</v>
      </c>
      <c r="B89" s="1" t="s">
        <v>10</v>
      </c>
      <c r="C89" s="10" t="s">
        <v>29</v>
      </c>
      <c r="D89" s="10" t="s">
        <v>344</v>
      </c>
      <c r="E89" s="31" t="s">
        <v>423</v>
      </c>
      <c r="F89" s="1" t="s">
        <v>546</v>
      </c>
      <c r="G89" s="48" t="s">
        <v>381</v>
      </c>
      <c r="H89" s="31" t="s">
        <v>424</v>
      </c>
      <c r="I89" s="32" t="s">
        <v>260</v>
      </c>
      <c r="J89" s="58" t="s">
        <v>425</v>
      </c>
      <c r="K89" s="10">
        <v>42710</v>
      </c>
      <c r="L89" s="10"/>
      <c r="M89" s="9"/>
      <c r="N89" s="10"/>
      <c r="O89" s="11"/>
      <c r="P89" s="12"/>
      <c r="Q89" s="13"/>
      <c r="R89" s="12"/>
      <c r="S89" s="10"/>
      <c r="T89" s="10">
        <v>42710</v>
      </c>
      <c r="U89" s="19">
        <v>30</v>
      </c>
      <c r="V89" s="19">
        <v>30</v>
      </c>
      <c r="W89" s="10">
        <v>43622</v>
      </c>
      <c r="X89" s="19">
        <v>12</v>
      </c>
      <c r="Y89" s="19"/>
      <c r="Z89" s="19"/>
      <c r="AA89" s="19"/>
      <c r="AB89" s="19"/>
      <c r="AC89" s="18"/>
      <c r="AD89" s="15">
        <f>+AE89+AF89</f>
        <v>270000</v>
      </c>
      <c r="AE89" s="26">
        <v>0</v>
      </c>
      <c r="AF89" s="16">
        <v>270000</v>
      </c>
      <c r="AG89" s="16">
        <v>17687.669999999998</v>
      </c>
      <c r="AH89" s="52">
        <f t="shared" si="17"/>
        <v>252312.33000000002</v>
      </c>
      <c r="AI89" s="21">
        <v>252312.33</v>
      </c>
      <c r="AJ89" s="54">
        <f>+AI89/AH89*100</f>
        <v>99.999999999999986</v>
      </c>
      <c r="AK89" s="55">
        <f t="shared" si="15"/>
        <v>0</v>
      </c>
    </row>
    <row r="90" spans="1:38" ht="61.5" hidden="1" customHeight="1" x14ac:dyDescent="0.25">
      <c r="A90" s="1" t="s">
        <v>10</v>
      </c>
      <c r="B90" s="1" t="s">
        <v>10</v>
      </c>
      <c r="C90" s="1" t="s">
        <v>237</v>
      </c>
      <c r="D90" s="1"/>
      <c r="E90" s="31" t="s">
        <v>253</v>
      </c>
      <c r="F90" s="1" t="s">
        <v>238</v>
      </c>
      <c r="G90" s="87" t="s">
        <v>381</v>
      </c>
      <c r="H90" s="31" t="s">
        <v>357</v>
      </c>
      <c r="I90" s="32" t="s">
        <v>28</v>
      </c>
      <c r="J90" s="58" t="s">
        <v>266</v>
      </c>
      <c r="K90" s="34">
        <v>42341</v>
      </c>
      <c r="L90" s="34">
        <v>42341</v>
      </c>
      <c r="M90" s="79"/>
      <c r="N90" s="79"/>
      <c r="O90" s="79"/>
      <c r="P90" s="79"/>
      <c r="Q90" s="79"/>
      <c r="R90" s="12"/>
      <c r="S90" s="10"/>
      <c r="T90" s="10">
        <v>42341</v>
      </c>
      <c r="U90" s="19">
        <v>24</v>
      </c>
      <c r="V90" s="19">
        <v>30</v>
      </c>
      <c r="W90" s="13">
        <v>43254</v>
      </c>
      <c r="X90" s="19">
        <v>0</v>
      </c>
      <c r="Y90" s="19">
        <v>0</v>
      </c>
      <c r="Z90" s="19"/>
      <c r="AA90" s="19">
        <v>0</v>
      </c>
      <c r="AB90" s="63">
        <f>SUM(X90:AA90)</f>
        <v>0</v>
      </c>
      <c r="AC90" s="18">
        <f>+V90+AB90</f>
        <v>30</v>
      </c>
      <c r="AD90" s="15">
        <f>+AE90+AH90</f>
        <v>496847.07</v>
      </c>
      <c r="AE90" s="60"/>
      <c r="AF90" s="26">
        <v>500000</v>
      </c>
      <c r="AG90" s="26">
        <v>3152.93</v>
      </c>
      <c r="AH90" s="52">
        <f t="shared" si="17"/>
        <v>496847.07</v>
      </c>
      <c r="AI90" s="61">
        <v>496847.07</v>
      </c>
      <c r="AJ90" s="54">
        <f>AI90/AH90*100</f>
        <v>100</v>
      </c>
      <c r="AK90" s="55">
        <f t="shared" si="15"/>
        <v>0</v>
      </c>
    </row>
    <row r="91" spans="1:38" ht="61.5" hidden="1" customHeight="1" x14ac:dyDescent="0.25">
      <c r="A91" s="1" t="s">
        <v>10</v>
      </c>
      <c r="B91" s="1" t="s">
        <v>10</v>
      </c>
      <c r="C91" s="10" t="s">
        <v>10</v>
      </c>
      <c r="D91" s="10"/>
      <c r="E91" s="31" t="s">
        <v>426</v>
      </c>
      <c r="F91" s="1" t="s">
        <v>427</v>
      </c>
      <c r="G91" s="89" t="s">
        <v>404</v>
      </c>
      <c r="H91" s="31" t="s">
        <v>428</v>
      </c>
      <c r="I91" s="32" t="s">
        <v>143</v>
      </c>
      <c r="J91" s="58" t="s">
        <v>429</v>
      </c>
      <c r="K91" s="10">
        <v>42711</v>
      </c>
      <c r="L91" s="10"/>
      <c r="M91" s="9"/>
      <c r="N91" s="10"/>
      <c r="O91" s="11"/>
      <c r="P91" s="12"/>
      <c r="Q91" s="13"/>
      <c r="R91" s="12"/>
      <c r="S91" s="10"/>
      <c r="T91" s="10">
        <v>42711</v>
      </c>
      <c r="U91" s="19">
        <v>30</v>
      </c>
      <c r="V91" s="19">
        <v>30</v>
      </c>
      <c r="W91" s="91">
        <v>43623</v>
      </c>
      <c r="X91" s="106"/>
      <c r="Y91" s="106"/>
      <c r="Z91" s="106"/>
      <c r="AA91" s="106"/>
      <c r="AB91" s="106"/>
      <c r="AC91" s="107"/>
      <c r="AD91" s="108">
        <f>+AE91+AF91</f>
        <v>360000</v>
      </c>
      <c r="AE91" s="109">
        <v>0</v>
      </c>
      <c r="AF91" s="110">
        <v>360000</v>
      </c>
      <c r="AG91" s="110">
        <v>0</v>
      </c>
      <c r="AH91" s="52">
        <f t="shared" si="17"/>
        <v>360000</v>
      </c>
      <c r="AI91" s="62">
        <v>122154</v>
      </c>
      <c r="AJ91" s="54">
        <f>+AI91/AH91*100</f>
        <v>33.931666666666665</v>
      </c>
      <c r="AK91" s="55">
        <f t="shared" si="15"/>
        <v>237846</v>
      </c>
    </row>
    <row r="92" spans="1:38" ht="61.5" hidden="1" customHeight="1" x14ac:dyDescent="0.25">
      <c r="A92" s="1" t="s">
        <v>10</v>
      </c>
      <c r="B92" s="1" t="s">
        <v>10</v>
      </c>
      <c r="C92" s="1" t="s">
        <v>239</v>
      </c>
      <c r="D92" s="1"/>
      <c r="E92" s="31" t="s">
        <v>240</v>
      </c>
      <c r="F92" s="1" t="s">
        <v>241</v>
      </c>
      <c r="G92" s="48" t="s">
        <v>381</v>
      </c>
      <c r="H92" s="31" t="s">
        <v>354</v>
      </c>
      <c r="I92" s="32" t="s">
        <v>260</v>
      </c>
      <c r="J92" s="48" t="s">
        <v>263</v>
      </c>
      <c r="K92" s="34">
        <v>42352</v>
      </c>
      <c r="L92" s="34">
        <v>42352</v>
      </c>
      <c r="M92" s="79"/>
      <c r="N92" s="79"/>
      <c r="O92" s="79"/>
      <c r="P92" s="79"/>
      <c r="Q92" s="79"/>
      <c r="R92" s="12"/>
      <c r="S92" s="10"/>
      <c r="T92" s="10">
        <v>42352</v>
      </c>
      <c r="U92" s="19">
        <v>18</v>
      </c>
      <c r="V92" s="19">
        <v>24</v>
      </c>
      <c r="W92" s="13">
        <v>43083</v>
      </c>
      <c r="X92" s="106">
        <v>11</v>
      </c>
      <c r="Y92" s="106">
        <v>6</v>
      </c>
      <c r="Z92" s="106">
        <v>0</v>
      </c>
      <c r="AA92" s="106">
        <v>0</v>
      </c>
      <c r="AB92" s="106">
        <f>SUM(X92:AA92)</f>
        <v>17</v>
      </c>
      <c r="AC92" s="107">
        <f t="shared" ref="AC92:AC97" si="18">+V92+AB92</f>
        <v>41</v>
      </c>
      <c r="AD92" s="108">
        <f t="shared" ref="AD92:AD141" si="19">+AE92+AH92</f>
        <v>435538.59</v>
      </c>
      <c r="AE92" s="109">
        <v>0</v>
      </c>
      <c r="AF92" s="109">
        <v>450000</v>
      </c>
      <c r="AG92" s="109">
        <v>14461.41</v>
      </c>
      <c r="AH92" s="52">
        <v>435538.59</v>
      </c>
      <c r="AI92" s="61">
        <v>432507.01</v>
      </c>
      <c r="AJ92" s="54">
        <f t="shared" ref="AJ92:AJ141" si="20">AI92/AH92*100</f>
        <v>99.303946867256926</v>
      </c>
      <c r="AK92" s="55">
        <f t="shared" si="15"/>
        <v>3031.5800000000163</v>
      </c>
    </row>
    <row r="93" spans="1:38" ht="61.5" hidden="1" customHeight="1" x14ac:dyDescent="0.25">
      <c r="A93" s="1" t="s">
        <v>10</v>
      </c>
      <c r="B93" s="1" t="s">
        <v>11</v>
      </c>
      <c r="C93" s="1" t="s">
        <v>12</v>
      </c>
      <c r="D93" s="1"/>
      <c r="E93" s="31" t="s">
        <v>13</v>
      </c>
      <c r="F93" s="1" t="s">
        <v>14</v>
      </c>
      <c r="G93" s="1" t="s">
        <v>381</v>
      </c>
      <c r="H93" s="56"/>
      <c r="I93" s="67" t="s">
        <v>160</v>
      </c>
      <c r="J93" s="48" t="s">
        <v>297</v>
      </c>
      <c r="K93" s="34">
        <v>38203</v>
      </c>
      <c r="L93" s="34">
        <v>38212</v>
      </c>
      <c r="M93" s="68"/>
      <c r="N93" s="68"/>
      <c r="O93" s="34">
        <v>38204</v>
      </c>
      <c r="P93" s="68"/>
      <c r="Q93" s="68"/>
      <c r="R93" s="68"/>
      <c r="S93" s="68"/>
      <c r="T93" s="10">
        <v>38212</v>
      </c>
      <c r="U93" s="69"/>
      <c r="V93" s="69"/>
      <c r="W93" s="91">
        <v>38292</v>
      </c>
      <c r="X93" s="112">
        <v>0</v>
      </c>
      <c r="Y93" s="112">
        <v>0</v>
      </c>
      <c r="Z93" s="112">
        <v>0</v>
      </c>
      <c r="AA93" s="112">
        <v>0</v>
      </c>
      <c r="AB93" s="112">
        <f t="shared" ref="AB93:AB97" si="21">SUBTOTAL(9,X93:AA93)</f>
        <v>0</v>
      </c>
      <c r="AC93" s="107">
        <f t="shared" si="18"/>
        <v>0</v>
      </c>
      <c r="AD93" s="108">
        <f t="shared" si="19"/>
        <v>50000</v>
      </c>
      <c r="AE93" s="82"/>
      <c r="AF93" s="111">
        <v>50000</v>
      </c>
      <c r="AG93" s="111">
        <v>0</v>
      </c>
      <c r="AH93" s="52">
        <f t="shared" ref="AH93:AH141" si="22">+AF93-AG93</f>
        <v>50000</v>
      </c>
      <c r="AI93" s="55">
        <v>50000</v>
      </c>
      <c r="AJ93" s="54">
        <f t="shared" si="20"/>
        <v>100</v>
      </c>
      <c r="AK93" s="55">
        <f t="shared" si="15"/>
        <v>0</v>
      </c>
    </row>
    <row r="94" spans="1:38" ht="61.5" hidden="1" customHeight="1" x14ac:dyDescent="0.25">
      <c r="A94" s="12" t="s">
        <v>10</v>
      </c>
      <c r="B94" s="12" t="s">
        <v>15</v>
      </c>
      <c r="C94" s="12" t="s">
        <v>15</v>
      </c>
      <c r="D94" s="12"/>
      <c r="E94" s="31" t="s">
        <v>16</v>
      </c>
      <c r="F94" s="1" t="s">
        <v>17</v>
      </c>
      <c r="G94" s="23" t="s">
        <v>381</v>
      </c>
      <c r="H94" s="23"/>
      <c r="I94" s="32" t="s">
        <v>260</v>
      </c>
      <c r="J94" s="48" t="s">
        <v>260</v>
      </c>
      <c r="K94" s="34">
        <v>38337</v>
      </c>
      <c r="L94" s="34">
        <v>38615</v>
      </c>
      <c r="M94" s="33" t="s">
        <v>18</v>
      </c>
      <c r="N94" s="38" t="s">
        <v>19</v>
      </c>
      <c r="O94" s="11">
        <v>38615</v>
      </c>
      <c r="P94" s="1" t="s">
        <v>20</v>
      </c>
      <c r="Q94" s="13" t="s">
        <v>21</v>
      </c>
      <c r="R94" s="12">
        <v>3355</v>
      </c>
      <c r="S94" s="10">
        <v>39387</v>
      </c>
      <c r="T94" s="10">
        <v>39387</v>
      </c>
      <c r="U94" s="19">
        <v>18</v>
      </c>
      <c r="V94" s="19">
        <v>24</v>
      </c>
      <c r="W94" s="91">
        <v>40076</v>
      </c>
      <c r="X94" s="112">
        <v>12</v>
      </c>
      <c r="Y94" s="112">
        <v>12</v>
      </c>
      <c r="Z94" s="112">
        <v>0</v>
      </c>
      <c r="AA94" s="112">
        <v>0</v>
      </c>
      <c r="AB94" s="112">
        <f t="shared" si="21"/>
        <v>0</v>
      </c>
      <c r="AC94" s="107">
        <f t="shared" si="18"/>
        <v>24</v>
      </c>
      <c r="AD94" s="108">
        <f t="shared" si="19"/>
        <v>185000</v>
      </c>
      <c r="AE94" s="109">
        <v>35000</v>
      </c>
      <c r="AF94" s="110">
        <v>150000</v>
      </c>
      <c r="AG94" s="110">
        <v>0</v>
      </c>
      <c r="AH94" s="52">
        <f t="shared" si="22"/>
        <v>150000</v>
      </c>
      <c r="AI94" s="21">
        <v>133313.88</v>
      </c>
      <c r="AJ94" s="54">
        <f t="shared" si="20"/>
        <v>88.875920000000008</v>
      </c>
      <c r="AK94" s="55">
        <f t="shared" si="15"/>
        <v>16686.119999999995</v>
      </c>
    </row>
    <row r="95" spans="1:38" ht="61.5" hidden="1" customHeight="1" x14ac:dyDescent="0.25">
      <c r="A95" s="12" t="s">
        <v>10</v>
      </c>
      <c r="B95" s="12" t="s">
        <v>24</v>
      </c>
      <c r="C95" s="12" t="s">
        <v>24</v>
      </c>
      <c r="D95" s="12"/>
      <c r="E95" s="31" t="s">
        <v>25</v>
      </c>
      <c r="F95" s="1" t="s">
        <v>26</v>
      </c>
      <c r="G95" s="23" t="s">
        <v>381</v>
      </c>
      <c r="H95" s="23"/>
      <c r="I95" s="32" t="s">
        <v>28</v>
      </c>
      <c r="J95" s="58" t="s">
        <v>190</v>
      </c>
      <c r="K95" s="34">
        <v>40421</v>
      </c>
      <c r="L95" s="34">
        <v>40514</v>
      </c>
      <c r="M95" s="33"/>
      <c r="N95" s="34"/>
      <c r="O95" s="39">
        <v>41237</v>
      </c>
      <c r="P95" s="1">
        <v>695</v>
      </c>
      <c r="Q95" s="13">
        <v>40752</v>
      </c>
      <c r="R95" s="12">
        <v>4563</v>
      </c>
      <c r="S95" s="10">
        <v>40918</v>
      </c>
      <c r="T95" s="10">
        <v>40918</v>
      </c>
      <c r="U95" s="19">
        <v>16</v>
      </c>
      <c r="V95" s="19">
        <v>20</v>
      </c>
      <c r="W95" s="91">
        <v>41527</v>
      </c>
      <c r="X95" s="112">
        <v>12</v>
      </c>
      <c r="Y95" s="112">
        <v>12</v>
      </c>
      <c r="Z95" s="112">
        <v>3</v>
      </c>
      <c r="AA95" s="112">
        <v>0</v>
      </c>
      <c r="AB95" s="112">
        <f t="shared" si="21"/>
        <v>0</v>
      </c>
      <c r="AC95" s="107">
        <f t="shared" si="18"/>
        <v>20</v>
      </c>
      <c r="AD95" s="108">
        <f t="shared" si="19"/>
        <v>1000000</v>
      </c>
      <c r="AE95" s="109">
        <v>250000</v>
      </c>
      <c r="AF95" s="110">
        <v>750000</v>
      </c>
      <c r="AG95" s="110">
        <v>0</v>
      </c>
      <c r="AH95" s="52">
        <f t="shared" si="22"/>
        <v>750000</v>
      </c>
      <c r="AI95" s="55">
        <v>689728</v>
      </c>
      <c r="AJ95" s="54">
        <f t="shared" si="20"/>
        <v>91.963733333333337</v>
      </c>
      <c r="AK95" s="55">
        <f t="shared" si="15"/>
        <v>60272</v>
      </c>
    </row>
    <row r="96" spans="1:38" ht="61.5" hidden="1" customHeight="1" x14ac:dyDescent="0.25">
      <c r="A96" s="12" t="s">
        <v>10</v>
      </c>
      <c r="B96" s="12" t="s">
        <v>29</v>
      </c>
      <c r="C96" s="12" t="s">
        <v>29</v>
      </c>
      <c r="D96" s="12"/>
      <c r="E96" s="31" t="s">
        <v>30</v>
      </c>
      <c r="F96" s="1" t="s">
        <v>31</v>
      </c>
      <c r="G96" s="23" t="s">
        <v>381</v>
      </c>
      <c r="H96" s="23"/>
      <c r="I96" s="32" t="s">
        <v>260</v>
      </c>
      <c r="J96" s="58" t="s">
        <v>298</v>
      </c>
      <c r="K96" s="10">
        <v>38440</v>
      </c>
      <c r="L96" s="10">
        <v>38451</v>
      </c>
      <c r="M96" s="9">
        <v>5054</v>
      </c>
      <c r="N96" s="10">
        <v>38446</v>
      </c>
      <c r="O96" s="11">
        <v>38451</v>
      </c>
      <c r="P96" s="12">
        <v>308</v>
      </c>
      <c r="Q96" s="13">
        <v>38545</v>
      </c>
      <c r="R96" s="12">
        <v>2790</v>
      </c>
      <c r="S96" s="10">
        <v>38653</v>
      </c>
      <c r="T96" s="10">
        <v>38653</v>
      </c>
      <c r="U96" s="19">
        <v>24</v>
      </c>
      <c r="V96" s="19">
        <v>24</v>
      </c>
      <c r="W96" s="91">
        <v>39383</v>
      </c>
      <c r="X96" s="112">
        <v>32</v>
      </c>
      <c r="Y96" s="112">
        <v>8</v>
      </c>
      <c r="Z96" s="112">
        <v>0</v>
      </c>
      <c r="AA96" s="112">
        <v>0</v>
      </c>
      <c r="AB96" s="112">
        <f t="shared" si="21"/>
        <v>0</v>
      </c>
      <c r="AC96" s="107">
        <f t="shared" si="18"/>
        <v>24</v>
      </c>
      <c r="AD96" s="108">
        <f t="shared" si="19"/>
        <v>600000</v>
      </c>
      <c r="AE96" s="109">
        <v>100000</v>
      </c>
      <c r="AF96" s="110">
        <v>500000</v>
      </c>
      <c r="AG96" s="110">
        <v>0</v>
      </c>
      <c r="AH96" s="52">
        <f t="shared" si="22"/>
        <v>500000</v>
      </c>
      <c r="AI96" s="55">
        <v>427078.73</v>
      </c>
      <c r="AJ96" s="54">
        <f t="shared" si="20"/>
        <v>85.415745999999999</v>
      </c>
      <c r="AK96" s="55">
        <f t="shared" si="15"/>
        <v>72921.270000000019</v>
      </c>
    </row>
    <row r="97" spans="1:37" ht="61.5" hidden="1" customHeight="1" x14ac:dyDescent="0.25">
      <c r="A97" s="12" t="s">
        <v>10</v>
      </c>
      <c r="B97" s="12" t="s">
        <v>29</v>
      </c>
      <c r="C97" s="14" t="s">
        <v>29</v>
      </c>
      <c r="D97" s="14"/>
      <c r="E97" s="31" t="s">
        <v>32</v>
      </c>
      <c r="F97" s="1" t="s">
        <v>33</v>
      </c>
      <c r="G97" s="23" t="s">
        <v>381</v>
      </c>
      <c r="H97" s="23"/>
      <c r="I97" s="32" t="s">
        <v>260</v>
      </c>
      <c r="J97" s="58" t="s">
        <v>299</v>
      </c>
      <c r="K97" s="34">
        <v>39651</v>
      </c>
      <c r="L97" s="34">
        <v>39730</v>
      </c>
      <c r="M97" s="33">
        <v>344</v>
      </c>
      <c r="N97" s="34">
        <v>39722</v>
      </c>
      <c r="O97" s="11">
        <v>39730</v>
      </c>
      <c r="P97" s="1">
        <v>59</v>
      </c>
      <c r="Q97" s="13">
        <v>39794</v>
      </c>
      <c r="R97" s="12">
        <v>3839</v>
      </c>
      <c r="S97" s="10">
        <v>40080</v>
      </c>
      <c r="T97" s="10">
        <v>40080</v>
      </c>
      <c r="U97" s="19">
        <v>42</v>
      </c>
      <c r="V97" s="19">
        <v>48</v>
      </c>
      <c r="W97" s="91">
        <v>41546</v>
      </c>
      <c r="X97" s="112">
        <v>12</v>
      </c>
      <c r="Y97" s="112">
        <v>12</v>
      </c>
      <c r="Z97" s="112">
        <v>3</v>
      </c>
      <c r="AA97" s="112">
        <v>0</v>
      </c>
      <c r="AB97" s="112">
        <f t="shared" si="21"/>
        <v>0</v>
      </c>
      <c r="AC97" s="107">
        <f t="shared" si="18"/>
        <v>48</v>
      </c>
      <c r="AD97" s="108">
        <f t="shared" si="19"/>
        <v>1500000</v>
      </c>
      <c r="AE97" s="109">
        <v>150000</v>
      </c>
      <c r="AF97" s="110">
        <v>1350000</v>
      </c>
      <c r="AG97" s="110">
        <v>0</v>
      </c>
      <c r="AH97" s="52">
        <f t="shared" si="22"/>
        <v>1350000</v>
      </c>
      <c r="AI97" s="55">
        <v>1327529</v>
      </c>
      <c r="AJ97" s="54">
        <f t="shared" si="20"/>
        <v>98.33548148148148</v>
      </c>
      <c r="AK97" s="55">
        <f t="shared" si="15"/>
        <v>22471</v>
      </c>
    </row>
    <row r="98" spans="1:37" ht="61.5" hidden="1" customHeight="1" x14ac:dyDescent="0.25">
      <c r="A98" s="12" t="s">
        <v>10</v>
      </c>
      <c r="B98" s="12" t="s">
        <v>10</v>
      </c>
      <c r="C98" s="14" t="s">
        <v>29</v>
      </c>
      <c r="D98" s="14"/>
      <c r="E98" s="31" t="s">
        <v>34</v>
      </c>
      <c r="F98" s="1" t="s">
        <v>35</v>
      </c>
      <c r="G98" s="23" t="s">
        <v>381</v>
      </c>
      <c r="H98" s="23"/>
      <c r="I98" s="32" t="s">
        <v>260</v>
      </c>
      <c r="J98" s="58" t="s">
        <v>282</v>
      </c>
      <c r="K98" s="34">
        <v>39575</v>
      </c>
      <c r="L98" s="34">
        <v>39575</v>
      </c>
      <c r="M98" s="33"/>
      <c r="N98" s="34"/>
      <c r="O98" s="11"/>
      <c r="P98" s="1"/>
      <c r="Q98" s="13"/>
      <c r="R98" s="12"/>
      <c r="S98" s="10"/>
      <c r="T98" s="10">
        <v>39575</v>
      </c>
      <c r="U98" s="40"/>
      <c r="V98" s="19"/>
      <c r="W98" s="10">
        <v>40709</v>
      </c>
      <c r="X98" s="70"/>
      <c r="Y98" s="70"/>
      <c r="Z98" s="70"/>
      <c r="AA98" s="70"/>
      <c r="AB98" s="70"/>
      <c r="AC98" s="18">
        <v>36</v>
      </c>
      <c r="AD98" s="15">
        <f t="shared" si="19"/>
        <v>150000</v>
      </c>
      <c r="AE98" s="26">
        <v>0</v>
      </c>
      <c r="AF98" s="16">
        <v>150000</v>
      </c>
      <c r="AG98" s="16">
        <v>0</v>
      </c>
      <c r="AH98" s="52">
        <f t="shared" si="22"/>
        <v>150000</v>
      </c>
      <c r="AI98" s="55">
        <v>147580</v>
      </c>
      <c r="AJ98" s="54">
        <f t="shared" si="20"/>
        <v>98.38666666666667</v>
      </c>
      <c r="AK98" s="55">
        <f t="shared" si="15"/>
        <v>2420</v>
      </c>
    </row>
    <row r="99" spans="1:37" ht="61.5" hidden="1" customHeight="1" x14ac:dyDescent="0.25">
      <c r="A99" s="12" t="s">
        <v>10</v>
      </c>
      <c r="B99" s="12" t="s">
        <v>36</v>
      </c>
      <c r="C99" s="12" t="s">
        <v>36</v>
      </c>
      <c r="D99" s="12"/>
      <c r="E99" s="31" t="s">
        <v>37</v>
      </c>
      <c r="F99" s="1" t="s">
        <v>38</v>
      </c>
      <c r="G99" s="23" t="s">
        <v>381</v>
      </c>
      <c r="H99" s="23"/>
      <c r="I99" s="32" t="s">
        <v>260</v>
      </c>
      <c r="J99" s="58" t="s">
        <v>260</v>
      </c>
      <c r="K99" s="34">
        <v>39491</v>
      </c>
      <c r="L99" s="34">
        <v>39595</v>
      </c>
      <c r="M99" s="33">
        <v>12116</v>
      </c>
      <c r="N99" s="34">
        <v>39568</v>
      </c>
      <c r="O99" s="11">
        <v>39595</v>
      </c>
      <c r="P99" s="1">
        <v>814</v>
      </c>
      <c r="Q99" s="13">
        <v>39644</v>
      </c>
      <c r="R99" s="12">
        <v>3615</v>
      </c>
      <c r="S99" s="10">
        <v>39730</v>
      </c>
      <c r="T99" s="10">
        <v>39730</v>
      </c>
      <c r="U99" s="19">
        <v>30</v>
      </c>
      <c r="V99" s="19">
        <v>36</v>
      </c>
      <c r="W99" s="10">
        <v>40825</v>
      </c>
      <c r="X99" s="70">
        <v>12</v>
      </c>
      <c r="Y99" s="70">
        <v>14</v>
      </c>
      <c r="Z99" s="70">
        <v>0</v>
      </c>
      <c r="AA99" s="70">
        <v>0</v>
      </c>
      <c r="AB99" s="70">
        <f t="shared" ref="AB99:AB103" si="23">SUBTOTAL(9,X99:AA99)</f>
        <v>0</v>
      </c>
      <c r="AC99" s="18">
        <f>+V99+AB99</f>
        <v>36</v>
      </c>
      <c r="AD99" s="15">
        <f t="shared" si="19"/>
        <v>2050000</v>
      </c>
      <c r="AE99" s="16">
        <v>950000</v>
      </c>
      <c r="AF99" s="16">
        <v>1100000</v>
      </c>
      <c r="AG99" s="16">
        <v>0</v>
      </c>
      <c r="AH99" s="52">
        <f t="shared" si="22"/>
        <v>1100000</v>
      </c>
      <c r="AI99" s="55">
        <v>979018</v>
      </c>
      <c r="AJ99" s="54">
        <f t="shared" si="20"/>
        <v>89.001636363636365</v>
      </c>
      <c r="AK99" s="55">
        <f t="shared" si="15"/>
        <v>120982</v>
      </c>
    </row>
    <row r="100" spans="1:37" ht="61.5" hidden="1" customHeight="1" x14ac:dyDescent="0.25">
      <c r="A100" s="12" t="s">
        <v>10</v>
      </c>
      <c r="B100" s="12" t="s">
        <v>39</v>
      </c>
      <c r="C100" s="12" t="s">
        <v>39</v>
      </c>
      <c r="D100" s="12"/>
      <c r="E100" s="31" t="s">
        <v>40</v>
      </c>
      <c r="F100" s="1" t="s">
        <v>41</v>
      </c>
      <c r="G100" s="23" t="s">
        <v>381</v>
      </c>
      <c r="H100" s="23"/>
      <c r="I100" s="32" t="s">
        <v>260</v>
      </c>
      <c r="J100" s="58" t="s">
        <v>300</v>
      </c>
      <c r="K100" s="34">
        <v>38911</v>
      </c>
      <c r="L100" s="34">
        <v>39280</v>
      </c>
      <c r="M100" s="33">
        <v>10582</v>
      </c>
      <c r="N100" s="34">
        <v>39274</v>
      </c>
      <c r="O100" s="11">
        <v>39280</v>
      </c>
      <c r="P100" s="1">
        <v>61</v>
      </c>
      <c r="Q100" s="13">
        <v>39805</v>
      </c>
      <c r="R100" s="12">
        <v>3779</v>
      </c>
      <c r="S100" s="10">
        <v>40009</v>
      </c>
      <c r="T100" s="10">
        <v>40009</v>
      </c>
      <c r="U100" s="19">
        <v>12</v>
      </c>
      <c r="V100" s="19">
        <v>15</v>
      </c>
      <c r="W100" s="10">
        <v>40462</v>
      </c>
      <c r="X100" s="70">
        <v>8</v>
      </c>
      <c r="Y100" s="70">
        <v>9</v>
      </c>
      <c r="Z100" s="70">
        <v>0</v>
      </c>
      <c r="AA100" s="70">
        <v>0</v>
      </c>
      <c r="AB100" s="70">
        <f t="shared" si="23"/>
        <v>0</v>
      </c>
      <c r="AC100" s="18">
        <f>+V100+AB100</f>
        <v>15</v>
      </c>
      <c r="AD100" s="15">
        <f t="shared" si="19"/>
        <v>170000</v>
      </c>
      <c r="AE100" s="26">
        <v>20000</v>
      </c>
      <c r="AF100" s="16">
        <v>150000</v>
      </c>
      <c r="AG100" s="16">
        <v>0</v>
      </c>
      <c r="AH100" s="52">
        <f t="shared" si="22"/>
        <v>150000</v>
      </c>
      <c r="AI100" s="55">
        <v>125096</v>
      </c>
      <c r="AJ100" s="54">
        <f t="shared" si="20"/>
        <v>83.397333333333336</v>
      </c>
      <c r="AK100" s="55">
        <f t="shared" si="15"/>
        <v>24904</v>
      </c>
    </row>
    <row r="101" spans="1:37" ht="61.5" hidden="1" customHeight="1" x14ac:dyDescent="0.25">
      <c r="A101" s="12" t="s">
        <v>10</v>
      </c>
      <c r="B101" s="12" t="s">
        <v>42</v>
      </c>
      <c r="C101" s="12" t="s">
        <v>42</v>
      </c>
      <c r="D101" s="12"/>
      <c r="E101" s="31" t="s">
        <v>43</v>
      </c>
      <c r="F101" s="1" t="s">
        <v>44</v>
      </c>
      <c r="G101" s="23" t="s">
        <v>381</v>
      </c>
      <c r="H101" s="23"/>
      <c r="I101" s="32" t="s">
        <v>260</v>
      </c>
      <c r="J101" s="58" t="s">
        <v>260</v>
      </c>
      <c r="K101" s="10">
        <v>38870</v>
      </c>
      <c r="L101" s="10">
        <v>39007</v>
      </c>
      <c r="M101" s="9">
        <v>8227</v>
      </c>
      <c r="N101" s="10">
        <v>38987</v>
      </c>
      <c r="O101" s="11">
        <v>39006</v>
      </c>
      <c r="P101" s="12">
        <v>679</v>
      </c>
      <c r="Q101" s="13">
        <v>39265</v>
      </c>
      <c r="R101" s="12">
        <v>3529</v>
      </c>
      <c r="S101" s="10">
        <v>39644</v>
      </c>
      <c r="T101" s="10">
        <v>39644</v>
      </c>
      <c r="U101" s="19">
        <v>18</v>
      </c>
      <c r="V101" s="19">
        <v>24</v>
      </c>
      <c r="W101" s="10">
        <v>40374</v>
      </c>
      <c r="X101" s="70">
        <v>18</v>
      </c>
      <c r="Y101" s="70">
        <v>0</v>
      </c>
      <c r="Z101" s="70">
        <v>0</v>
      </c>
      <c r="AA101" s="70">
        <v>0</v>
      </c>
      <c r="AB101" s="70">
        <f t="shared" si="23"/>
        <v>0</v>
      </c>
      <c r="AC101" s="18">
        <f>+V101+AB101</f>
        <v>24</v>
      </c>
      <c r="AD101" s="15">
        <f t="shared" si="19"/>
        <v>400000</v>
      </c>
      <c r="AE101" s="26">
        <v>50000</v>
      </c>
      <c r="AF101" s="110">
        <v>350000</v>
      </c>
      <c r="AG101" s="110">
        <v>0</v>
      </c>
      <c r="AH101" s="113">
        <f t="shared" si="22"/>
        <v>350000</v>
      </c>
      <c r="AI101" s="55">
        <v>189628</v>
      </c>
      <c r="AJ101" s="54">
        <f t="shared" si="20"/>
        <v>54.179428571428566</v>
      </c>
      <c r="AK101" s="55">
        <f t="shared" si="15"/>
        <v>160372</v>
      </c>
    </row>
    <row r="102" spans="1:37" ht="61.5" hidden="1" customHeight="1" x14ac:dyDescent="0.25">
      <c r="A102" s="12" t="s">
        <v>10</v>
      </c>
      <c r="B102" s="12" t="s">
        <v>45</v>
      </c>
      <c r="C102" s="12" t="s">
        <v>45</v>
      </c>
      <c r="D102" s="12"/>
      <c r="E102" s="31" t="s">
        <v>46</v>
      </c>
      <c r="F102" s="1" t="s">
        <v>47</v>
      </c>
      <c r="G102" s="23" t="s">
        <v>381</v>
      </c>
      <c r="H102" s="23"/>
      <c r="I102" s="32" t="s">
        <v>260</v>
      </c>
      <c r="J102" s="58" t="s">
        <v>260</v>
      </c>
      <c r="K102" s="34">
        <v>39434</v>
      </c>
      <c r="L102" s="34">
        <v>39604</v>
      </c>
      <c r="M102" s="33">
        <v>12232</v>
      </c>
      <c r="N102" s="34">
        <v>39594</v>
      </c>
      <c r="O102" s="11">
        <v>39604</v>
      </c>
      <c r="P102" s="1">
        <v>33</v>
      </c>
      <c r="Q102" s="13">
        <v>39741</v>
      </c>
      <c r="R102" s="12">
        <v>3671</v>
      </c>
      <c r="S102" s="10">
        <v>39804</v>
      </c>
      <c r="T102" s="10">
        <v>39804</v>
      </c>
      <c r="U102" s="19">
        <v>30</v>
      </c>
      <c r="V102" s="19">
        <v>36</v>
      </c>
      <c r="W102" s="10">
        <v>40899</v>
      </c>
      <c r="X102" s="70">
        <v>13</v>
      </c>
      <c r="Y102" s="70">
        <v>0</v>
      </c>
      <c r="Z102" s="70">
        <v>0</v>
      </c>
      <c r="AA102" s="70">
        <v>0</v>
      </c>
      <c r="AB102" s="70">
        <f t="shared" si="23"/>
        <v>0</v>
      </c>
      <c r="AC102" s="18">
        <f>+V102+AB102</f>
        <v>36</v>
      </c>
      <c r="AD102" s="15">
        <f t="shared" si="19"/>
        <v>800000</v>
      </c>
      <c r="AE102" s="26">
        <v>100000</v>
      </c>
      <c r="AF102" s="110">
        <v>700000</v>
      </c>
      <c r="AG102" s="110">
        <v>0</v>
      </c>
      <c r="AH102" s="113">
        <f t="shared" si="22"/>
        <v>700000</v>
      </c>
      <c r="AI102" s="55">
        <v>667341</v>
      </c>
      <c r="AJ102" s="54">
        <f t="shared" si="20"/>
        <v>95.334428571428575</v>
      </c>
      <c r="AK102" s="55">
        <f t="shared" si="15"/>
        <v>32659</v>
      </c>
    </row>
    <row r="103" spans="1:37" ht="61.5" hidden="1" customHeight="1" x14ac:dyDescent="0.25">
      <c r="A103" s="12" t="s">
        <v>10</v>
      </c>
      <c r="B103" s="12" t="s">
        <v>10</v>
      </c>
      <c r="C103" s="12" t="s">
        <v>48</v>
      </c>
      <c r="D103" s="12"/>
      <c r="E103" s="31" t="s">
        <v>49</v>
      </c>
      <c r="F103" s="1" t="s">
        <v>50</v>
      </c>
      <c r="G103" s="23" t="s">
        <v>381</v>
      </c>
      <c r="H103" s="23"/>
      <c r="I103" s="32" t="s">
        <v>51</v>
      </c>
      <c r="J103" s="58" t="s">
        <v>51</v>
      </c>
      <c r="K103" s="34">
        <v>39177</v>
      </c>
      <c r="L103" s="34">
        <v>39287</v>
      </c>
      <c r="M103" s="33">
        <v>10612</v>
      </c>
      <c r="N103" s="34">
        <v>39281</v>
      </c>
      <c r="O103" s="11">
        <v>39287</v>
      </c>
      <c r="P103" s="1">
        <v>746</v>
      </c>
      <c r="Q103" s="13">
        <v>39391</v>
      </c>
      <c r="R103" s="12">
        <v>3435</v>
      </c>
      <c r="S103" s="10">
        <v>39458</v>
      </c>
      <c r="T103" s="10">
        <v>39458</v>
      </c>
      <c r="U103" s="19">
        <v>42</v>
      </c>
      <c r="V103" s="19">
        <v>44</v>
      </c>
      <c r="W103" s="10">
        <v>40992</v>
      </c>
      <c r="X103" s="70">
        <v>0</v>
      </c>
      <c r="Y103" s="70">
        <v>0</v>
      </c>
      <c r="Z103" s="70">
        <v>0</v>
      </c>
      <c r="AA103" s="70">
        <v>0</v>
      </c>
      <c r="AB103" s="70">
        <f t="shared" si="23"/>
        <v>0</v>
      </c>
      <c r="AC103" s="18">
        <f>+V103+AB103</f>
        <v>44</v>
      </c>
      <c r="AD103" s="15">
        <f t="shared" si="19"/>
        <v>252000</v>
      </c>
      <c r="AE103" s="26">
        <v>52000</v>
      </c>
      <c r="AF103" s="110">
        <v>200000</v>
      </c>
      <c r="AG103" s="110">
        <v>0</v>
      </c>
      <c r="AH103" s="113">
        <f t="shared" si="22"/>
        <v>200000</v>
      </c>
      <c r="AI103" s="55">
        <v>169519</v>
      </c>
      <c r="AJ103" s="54">
        <f t="shared" si="20"/>
        <v>84.759500000000003</v>
      </c>
      <c r="AK103" s="55">
        <f t="shared" si="15"/>
        <v>30481</v>
      </c>
    </row>
    <row r="104" spans="1:37" ht="61.5" hidden="1" customHeight="1" x14ac:dyDescent="0.25">
      <c r="A104" s="14" t="s">
        <v>10</v>
      </c>
      <c r="B104" s="14" t="s">
        <v>10</v>
      </c>
      <c r="C104" s="17" t="s">
        <v>52</v>
      </c>
      <c r="D104" s="17"/>
      <c r="E104" s="31" t="s">
        <v>53</v>
      </c>
      <c r="F104" s="56" t="s">
        <v>54</v>
      </c>
      <c r="G104" s="71" t="s">
        <v>381</v>
      </c>
      <c r="H104" s="71"/>
      <c r="I104" s="57" t="s">
        <v>301</v>
      </c>
      <c r="J104" s="58" t="s">
        <v>302</v>
      </c>
      <c r="K104" s="17">
        <v>39645</v>
      </c>
      <c r="L104" s="17">
        <v>39635</v>
      </c>
      <c r="M104" s="9" t="s">
        <v>55</v>
      </c>
      <c r="N104" s="10" t="s">
        <v>55</v>
      </c>
      <c r="O104" s="41">
        <v>39645</v>
      </c>
      <c r="P104" s="12"/>
      <c r="Q104" s="13"/>
      <c r="R104" s="12"/>
      <c r="S104" s="10"/>
      <c r="T104" s="10">
        <v>39645</v>
      </c>
      <c r="U104" s="19"/>
      <c r="V104" s="19"/>
      <c r="W104" s="10">
        <v>40521</v>
      </c>
      <c r="X104" s="70"/>
      <c r="Y104" s="70"/>
      <c r="Z104" s="70"/>
      <c r="AA104" s="70"/>
      <c r="AB104" s="70"/>
      <c r="AC104" s="18">
        <v>28</v>
      </c>
      <c r="AD104" s="15">
        <f t="shared" si="19"/>
        <v>182214</v>
      </c>
      <c r="AE104" s="26">
        <v>58332</v>
      </c>
      <c r="AF104" s="113">
        <f>123795+87</f>
        <v>123882</v>
      </c>
      <c r="AG104" s="113">
        <v>0</v>
      </c>
      <c r="AH104" s="113">
        <f t="shared" si="22"/>
        <v>123882</v>
      </c>
      <c r="AI104" s="55">
        <v>123795</v>
      </c>
      <c r="AJ104" s="54">
        <f t="shared" si="20"/>
        <v>99.92977187969197</v>
      </c>
      <c r="AK104" s="55">
        <f t="shared" si="15"/>
        <v>87</v>
      </c>
    </row>
    <row r="105" spans="1:37" ht="61.5" hidden="1" customHeight="1" x14ac:dyDescent="0.25">
      <c r="A105" s="12" t="s">
        <v>10</v>
      </c>
      <c r="B105" s="12" t="s">
        <v>24</v>
      </c>
      <c r="C105" s="12" t="s">
        <v>24</v>
      </c>
      <c r="D105" s="12"/>
      <c r="E105" s="31" t="s">
        <v>59</v>
      </c>
      <c r="F105" s="1" t="s">
        <v>60</v>
      </c>
      <c r="G105" s="23" t="s">
        <v>381</v>
      </c>
      <c r="H105" s="23"/>
      <c r="I105" s="32" t="s">
        <v>63</v>
      </c>
      <c r="J105" s="58" t="s">
        <v>305</v>
      </c>
      <c r="K105" s="10">
        <v>40233</v>
      </c>
      <c r="L105" s="10">
        <v>40257</v>
      </c>
      <c r="M105" s="9">
        <v>4082</v>
      </c>
      <c r="N105" s="10">
        <v>40255</v>
      </c>
      <c r="O105" s="11">
        <v>40257</v>
      </c>
      <c r="P105" s="12">
        <v>426</v>
      </c>
      <c r="Q105" s="13">
        <v>40387</v>
      </c>
      <c r="R105" s="12">
        <v>4148</v>
      </c>
      <c r="S105" s="10">
        <v>40492</v>
      </c>
      <c r="T105" s="10">
        <v>40544</v>
      </c>
      <c r="U105" s="19">
        <v>12</v>
      </c>
      <c r="V105" s="19">
        <v>16</v>
      </c>
      <c r="W105" s="10">
        <v>41039</v>
      </c>
      <c r="X105" s="70">
        <v>12</v>
      </c>
      <c r="Y105" s="70">
        <v>7</v>
      </c>
      <c r="Z105" s="70">
        <v>15</v>
      </c>
      <c r="AA105" s="36">
        <v>0</v>
      </c>
      <c r="AB105" s="36">
        <f>SUBTOTAL(9,X105:AA105)</f>
        <v>0</v>
      </c>
      <c r="AC105" s="18">
        <f>+V105+AB105</f>
        <v>16</v>
      </c>
      <c r="AD105" s="15">
        <f t="shared" si="19"/>
        <v>600000</v>
      </c>
      <c r="AE105" s="26">
        <v>120000</v>
      </c>
      <c r="AF105" s="110">
        <v>480000</v>
      </c>
      <c r="AG105" s="110">
        <v>0</v>
      </c>
      <c r="AH105" s="113">
        <f t="shared" si="22"/>
        <v>480000</v>
      </c>
      <c r="AI105" s="55">
        <v>397038</v>
      </c>
      <c r="AJ105" s="54">
        <f t="shared" si="20"/>
        <v>82.716250000000002</v>
      </c>
      <c r="AK105" s="55">
        <f t="shared" si="15"/>
        <v>82962</v>
      </c>
    </row>
    <row r="106" spans="1:37" ht="61.5" hidden="1" customHeight="1" x14ac:dyDescent="0.25">
      <c r="A106" s="12" t="s">
        <v>10</v>
      </c>
      <c r="B106" s="12" t="s">
        <v>24</v>
      </c>
      <c r="C106" s="12" t="s">
        <v>24</v>
      </c>
      <c r="D106" s="12"/>
      <c r="E106" s="31" t="s">
        <v>61</v>
      </c>
      <c r="F106" s="1" t="s">
        <v>62</v>
      </c>
      <c r="G106" s="23" t="s">
        <v>381</v>
      </c>
      <c r="H106" s="23"/>
      <c r="I106" s="32" t="s">
        <v>63</v>
      </c>
      <c r="J106" s="58" t="s">
        <v>63</v>
      </c>
      <c r="K106" s="10">
        <v>40148</v>
      </c>
      <c r="L106" s="10">
        <v>40257</v>
      </c>
      <c r="M106" s="9">
        <v>4079</v>
      </c>
      <c r="N106" s="10">
        <v>40255</v>
      </c>
      <c r="O106" s="11">
        <v>40257</v>
      </c>
      <c r="P106" s="12">
        <v>414</v>
      </c>
      <c r="Q106" s="13">
        <v>40385</v>
      </c>
      <c r="R106" s="12">
        <v>4128</v>
      </c>
      <c r="S106" s="10">
        <v>40485</v>
      </c>
      <c r="T106" s="10">
        <v>40487</v>
      </c>
      <c r="U106" s="19">
        <v>24</v>
      </c>
      <c r="V106" s="19">
        <v>30</v>
      </c>
      <c r="W106" s="10">
        <v>41399</v>
      </c>
      <c r="X106" s="70">
        <v>12</v>
      </c>
      <c r="Y106" s="70">
        <v>3</v>
      </c>
      <c r="Z106" s="70">
        <v>15</v>
      </c>
      <c r="AA106" s="36">
        <v>0</v>
      </c>
      <c r="AB106" s="36">
        <f>SUBTOTAL(9,X106:AA106)</f>
        <v>0</v>
      </c>
      <c r="AC106" s="18">
        <f>+V106+AB106</f>
        <v>30</v>
      </c>
      <c r="AD106" s="15">
        <f t="shared" si="19"/>
        <v>1700000</v>
      </c>
      <c r="AE106" s="26">
        <v>300000</v>
      </c>
      <c r="AF106" s="16">
        <v>1400000</v>
      </c>
      <c r="AG106" s="16">
        <v>0</v>
      </c>
      <c r="AH106" s="52">
        <f t="shared" si="22"/>
        <v>1400000</v>
      </c>
      <c r="AI106" s="55">
        <v>1127133</v>
      </c>
      <c r="AJ106" s="54">
        <f t="shared" si="20"/>
        <v>80.509500000000003</v>
      </c>
      <c r="AK106" s="55">
        <f t="shared" si="15"/>
        <v>272867</v>
      </c>
    </row>
    <row r="107" spans="1:37" ht="61.5" hidden="1" customHeight="1" x14ac:dyDescent="0.25">
      <c r="A107" s="12" t="s">
        <v>10</v>
      </c>
      <c r="B107" s="12" t="s">
        <v>64</v>
      </c>
      <c r="C107" s="12" t="s">
        <v>64</v>
      </c>
      <c r="D107" s="12"/>
      <c r="E107" s="31" t="s">
        <v>65</v>
      </c>
      <c r="F107" s="1" t="s">
        <v>66</v>
      </c>
      <c r="G107" s="23" t="s">
        <v>381</v>
      </c>
      <c r="H107" s="23" t="s">
        <v>473</v>
      </c>
      <c r="I107" s="32" t="s">
        <v>274</v>
      </c>
      <c r="J107" s="58" t="s">
        <v>306</v>
      </c>
      <c r="K107" s="10">
        <v>40157</v>
      </c>
      <c r="L107" s="10">
        <v>40257</v>
      </c>
      <c r="M107" s="9">
        <v>4078</v>
      </c>
      <c r="N107" s="10">
        <v>40255</v>
      </c>
      <c r="O107" s="11">
        <v>40257</v>
      </c>
      <c r="P107" s="12">
        <v>452</v>
      </c>
      <c r="Q107" s="13">
        <v>40388</v>
      </c>
      <c r="R107" s="12">
        <v>4262</v>
      </c>
      <c r="S107" s="10">
        <v>40550</v>
      </c>
      <c r="T107" s="10">
        <v>40561</v>
      </c>
      <c r="U107" s="19">
        <v>24</v>
      </c>
      <c r="V107" s="19">
        <v>27</v>
      </c>
      <c r="W107" s="10">
        <v>41351</v>
      </c>
      <c r="X107" s="70">
        <v>12</v>
      </c>
      <c r="Y107" s="70">
        <v>12</v>
      </c>
      <c r="Z107" s="70">
        <v>8</v>
      </c>
      <c r="AA107" s="36">
        <v>0</v>
      </c>
      <c r="AB107" s="36">
        <f>SUBTOTAL(9,X107:AA107)</f>
        <v>0</v>
      </c>
      <c r="AC107" s="18">
        <f>+V107+AB107</f>
        <v>27</v>
      </c>
      <c r="AD107" s="15">
        <f t="shared" si="19"/>
        <v>1013000</v>
      </c>
      <c r="AE107" s="26">
        <v>183000</v>
      </c>
      <c r="AF107" s="16">
        <v>830000</v>
      </c>
      <c r="AG107" s="16">
        <v>0</v>
      </c>
      <c r="AH107" s="52">
        <f t="shared" si="22"/>
        <v>830000</v>
      </c>
      <c r="AI107" s="55">
        <v>725811</v>
      </c>
      <c r="AJ107" s="54">
        <f t="shared" si="20"/>
        <v>87.44710843373494</v>
      </c>
      <c r="AK107" s="55">
        <f t="shared" si="15"/>
        <v>104189</v>
      </c>
    </row>
    <row r="108" spans="1:37" ht="61.5" hidden="1" customHeight="1" x14ac:dyDescent="0.25">
      <c r="A108" s="12" t="s">
        <v>10</v>
      </c>
      <c r="B108" s="1" t="s">
        <v>12</v>
      </c>
      <c r="C108" s="13" t="s">
        <v>12</v>
      </c>
      <c r="D108" s="13"/>
      <c r="E108" s="31" t="s">
        <v>67</v>
      </c>
      <c r="F108" s="1" t="s">
        <v>68</v>
      </c>
      <c r="G108" s="23" t="s">
        <v>381</v>
      </c>
      <c r="H108" s="23"/>
      <c r="I108" s="32" t="s">
        <v>260</v>
      </c>
      <c r="J108" s="58" t="s">
        <v>264</v>
      </c>
      <c r="K108" s="10">
        <v>40142</v>
      </c>
      <c r="L108" s="10">
        <v>40257</v>
      </c>
      <c r="M108" s="9">
        <v>4077</v>
      </c>
      <c r="N108" s="10">
        <v>40255</v>
      </c>
      <c r="O108" s="11">
        <v>40257</v>
      </c>
      <c r="P108" s="12">
        <v>415</v>
      </c>
      <c r="Q108" s="13">
        <v>40385</v>
      </c>
      <c r="R108" s="12">
        <v>4283</v>
      </c>
      <c r="S108" s="10">
        <v>40567</v>
      </c>
      <c r="T108" s="10">
        <v>40569</v>
      </c>
      <c r="U108" s="19">
        <v>18</v>
      </c>
      <c r="V108" s="19">
        <v>24</v>
      </c>
      <c r="W108" s="10">
        <v>41300</v>
      </c>
      <c r="X108" s="70">
        <v>18</v>
      </c>
      <c r="Y108" s="70">
        <v>16</v>
      </c>
      <c r="Z108" s="70">
        <v>8</v>
      </c>
      <c r="AA108" s="36">
        <v>0</v>
      </c>
      <c r="AB108" s="36">
        <f>SUBTOTAL(9,X108:AA108)</f>
        <v>0</v>
      </c>
      <c r="AC108" s="18">
        <f>+V108+AB108</f>
        <v>24</v>
      </c>
      <c r="AD108" s="15">
        <f t="shared" si="19"/>
        <v>870000</v>
      </c>
      <c r="AE108" s="26">
        <v>170000</v>
      </c>
      <c r="AF108" s="16">
        <v>700000</v>
      </c>
      <c r="AG108" s="16">
        <v>0</v>
      </c>
      <c r="AH108" s="52">
        <f t="shared" si="22"/>
        <v>700000</v>
      </c>
      <c r="AI108" s="55">
        <v>590372</v>
      </c>
      <c r="AJ108" s="54">
        <f t="shared" si="20"/>
        <v>84.338857142857137</v>
      </c>
      <c r="AK108" s="55">
        <f t="shared" si="15"/>
        <v>109628</v>
      </c>
    </row>
    <row r="109" spans="1:37" ht="61.5" hidden="1" customHeight="1" x14ac:dyDescent="0.25">
      <c r="A109" s="12" t="s">
        <v>10</v>
      </c>
      <c r="B109" s="12" t="s">
        <v>10</v>
      </c>
      <c r="C109" s="12" t="s">
        <v>64</v>
      </c>
      <c r="D109" s="12"/>
      <c r="E109" s="31" t="s">
        <v>69</v>
      </c>
      <c r="F109" s="1" t="s">
        <v>307</v>
      </c>
      <c r="G109" s="23" t="s">
        <v>381</v>
      </c>
      <c r="H109" s="23" t="s">
        <v>472</v>
      </c>
      <c r="I109" s="57" t="s">
        <v>274</v>
      </c>
      <c r="J109" s="58" t="s">
        <v>308</v>
      </c>
      <c r="K109" s="10">
        <v>40022</v>
      </c>
      <c r="L109" s="10">
        <v>40022</v>
      </c>
      <c r="M109" s="9"/>
      <c r="N109" s="10"/>
      <c r="O109" s="11"/>
      <c r="P109" s="12"/>
      <c r="Q109" s="13"/>
      <c r="R109" s="12"/>
      <c r="S109" s="10"/>
      <c r="T109" s="10">
        <v>40023</v>
      </c>
      <c r="U109" s="19"/>
      <c r="V109" s="19"/>
      <c r="W109" s="10">
        <v>40638</v>
      </c>
      <c r="X109" s="70"/>
      <c r="Y109" s="70"/>
      <c r="Z109" s="70">
        <v>0</v>
      </c>
      <c r="AA109" s="36"/>
      <c r="AB109" s="36"/>
      <c r="AC109" s="18">
        <v>20</v>
      </c>
      <c r="AD109" s="15">
        <f t="shared" si="19"/>
        <v>150000</v>
      </c>
      <c r="AE109" s="26">
        <v>0</v>
      </c>
      <c r="AF109" s="16">
        <v>150000</v>
      </c>
      <c r="AG109" s="16">
        <v>0</v>
      </c>
      <c r="AH109" s="52">
        <f t="shared" si="22"/>
        <v>150000</v>
      </c>
      <c r="AI109" s="55">
        <v>146355</v>
      </c>
      <c r="AJ109" s="54">
        <f t="shared" si="20"/>
        <v>97.570000000000007</v>
      </c>
      <c r="AK109" s="55">
        <f t="shared" si="15"/>
        <v>3645</v>
      </c>
    </row>
    <row r="110" spans="1:37" ht="61.5" hidden="1" customHeight="1" x14ac:dyDescent="0.25">
      <c r="A110" s="12" t="s">
        <v>10</v>
      </c>
      <c r="B110" s="12" t="s">
        <v>10</v>
      </c>
      <c r="C110" s="12" t="s">
        <v>70</v>
      </c>
      <c r="D110" s="12"/>
      <c r="E110" s="31" t="s">
        <v>71</v>
      </c>
      <c r="F110" s="1" t="s">
        <v>72</v>
      </c>
      <c r="G110" s="23" t="s">
        <v>381</v>
      </c>
      <c r="H110" s="23"/>
      <c r="I110" s="32" t="s">
        <v>309</v>
      </c>
      <c r="J110" s="58" t="s">
        <v>310</v>
      </c>
      <c r="K110" s="10">
        <v>40043</v>
      </c>
      <c r="L110" s="10">
        <v>40043</v>
      </c>
      <c r="M110" s="9"/>
      <c r="N110" s="10"/>
      <c r="O110" s="11"/>
      <c r="P110" s="12"/>
      <c r="Q110" s="13"/>
      <c r="R110" s="12"/>
      <c r="S110" s="10"/>
      <c r="T110" s="10">
        <v>40408</v>
      </c>
      <c r="U110" s="19">
        <v>6</v>
      </c>
      <c r="V110" s="19">
        <v>12</v>
      </c>
      <c r="W110" s="10">
        <v>40878</v>
      </c>
      <c r="X110" s="70">
        <v>3</v>
      </c>
      <c r="Y110" s="70"/>
      <c r="Z110" s="70">
        <v>0</v>
      </c>
      <c r="AA110" s="36"/>
      <c r="AB110" s="36"/>
      <c r="AC110" s="18">
        <v>15</v>
      </c>
      <c r="AD110" s="15">
        <f t="shared" si="19"/>
        <v>395000</v>
      </c>
      <c r="AE110" s="26">
        <v>45000</v>
      </c>
      <c r="AF110" s="16">
        <v>350000</v>
      </c>
      <c r="AG110" s="16">
        <v>0</v>
      </c>
      <c r="AH110" s="52">
        <f t="shared" si="22"/>
        <v>350000</v>
      </c>
      <c r="AI110" s="55">
        <v>330313</v>
      </c>
      <c r="AJ110" s="54">
        <f t="shared" si="20"/>
        <v>94.375142857142862</v>
      </c>
      <c r="AK110" s="55">
        <f t="shared" si="15"/>
        <v>19687</v>
      </c>
    </row>
    <row r="111" spans="1:37" ht="61.5" hidden="1" customHeight="1" x14ac:dyDescent="0.25">
      <c r="A111" s="12" t="s">
        <v>10</v>
      </c>
      <c r="B111" s="12" t="s">
        <v>10</v>
      </c>
      <c r="C111" s="12" t="s">
        <v>24</v>
      </c>
      <c r="D111" s="12"/>
      <c r="E111" s="31" t="s">
        <v>74</v>
      </c>
      <c r="F111" s="1" t="s">
        <v>75</v>
      </c>
      <c r="G111" s="23" t="s">
        <v>381</v>
      </c>
      <c r="H111" s="23"/>
      <c r="I111" s="32" t="s">
        <v>28</v>
      </c>
      <c r="J111" s="58" t="s">
        <v>28</v>
      </c>
      <c r="K111" s="10">
        <v>40310</v>
      </c>
      <c r="L111" s="10">
        <v>40325</v>
      </c>
      <c r="M111" s="9">
        <v>4830</v>
      </c>
      <c r="N111" s="10">
        <v>40395</v>
      </c>
      <c r="O111" s="10">
        <v>40417</v>
      </c>
      <c r="P111" s="12">
        <v>526</v>
      </c>
      <c r="Q111" s="13">
        <v>40463</v>
      </c>
      <c r="R111" s="12">
        <v>4455</v>
      </c>
      <c r="S111" s="10">
        <v>40828</v>
      </c>
      <c r="T111" s="10">
        <v>40828</v>
      </c>
      <c r="U111" s="19">
        <v>12</v>
      </c>
      <c r="V111" s="19">
        <v>15</v>
      </c>
      <c r="W111" s="10">
        <v>41219</v>
      </c>
      <c r="X111" s="70"/>
      <c r="Y111" s="70"/>
      <c r="Z111" s="70">
        <v>0</v>
      </c>
      <c r="AA111" s="36"/>
      <c r="AB111" s="79"/>
      <c r="AC111" s="18">
        <f>+V111+AB111</f>
        <v>15</v>
      </c>
      <c r="AD111" s="15">
        <f t="shared" si="19"/>
        <v>300000</v>
      </c>
      <c r="AE111" s="26">
        <v>50000</v>
      </c>
      <c r="AF111" s="16">
        <v>250000</v>
      </c>
      <c r="AG111" s="16">
        <v>0</v>
      </c>
      <c r="AH111" s="52">
        <f t="shared" si="22"/>
        <v>250000</v>
      </c>
      <c r="AI111" s="55">
        <v>246504</v>
      </c>
      <c r="AJ111" s="54">
        <f t="shared" si="20"/>
        <v>98.601600000000005</v>
      </c>
      <c r="AK111" s="55">
        <f t="shared" si="15"/>
        <v>3496</v>
      </c>
    </row>
    <row r="112" spans="1:37" ht="61.5" hidden="1" customHeight="1" x14ac:dyDescent="0.25">
      <c r="A112" s="12" t="s">
        <v>10</v>
      </c>
      <c r="B112" s="12" t="s">
        <v>10</v>
      </c>
      <c r="C112" s="12" t="s">
        <v>24</v>
      </c>
      <c r="D112" s="12"/>
      <c r="E112" s="31" t="s">
        <v>76</v>
      </c>
      <c r="F112" s="1" t="s">
        <v>77</v>
      </c>
      <c r="G112" s="23" t="s">
        <v>381</v>
      </c>
      <c r="H112" s="23"/>
      <c r="I112" s="32" t="s">
        <v>63</v>
      </c>
      <c r="J112" s="58" t="s">
        <v>305</v>
      </c>
      <c r="K112" s="10">
        <v>39575</v>
      </c>
      <c r="L112" s="10">
        <v>39575</v>
      </c>
      <c r="M112" s="9"/>
      <c r="N112" s="10"/>
      <c r="O112" s="11">
        <v>39575</v>
      </c>
      <c r="P112" s="12"/>
      <c r="Q112" s="13"/>
      <c r="R112" s="12"/>
      <c r="S112" s="10"/>
      <c r="T112" s="10">
        <v>39575</v>
      </c>
      <c r="U112" s="19">
        <v>12</v>
      </c>
      <c r="V112" s="19">
        <v>16</v>
      </c>
      <c r="W112" s="10">
        <v>40710</v>
      </c>
      <c r="X112" s="70">
        <v>0</v>
      </c>
      <c r="Y112" s="70"/>
      <c r="Z112" s="70" t="s">
        <v>188</v>
      </c>
      <c r="AA112" s="36"/>
      <c r="AB112" s="79"/>
      <c r="AC112" s="18">
        <v>37</v>
      </c>
      <c r="AD112" s="15">
        <f t="shared" si="19"/>
        <v>455000</v>
      </c>
      <c r="AE112" s="26">
        <v>91000</v>
      </c>
      <c r="AF112" s="16">
        <v>364000</v>
      </c>
      <c r="AG112" s="16">
        <v>0</v>
      </c>
      <c r="AH112" s="52">
        <f t="shared" si="22"/>
        <v>364000</v>
      </c>
      <c r="AI112" s="55">
        <v>361211</v>
      </c>
      <c r="AJ112" s="54">
        <f t="shared" si="20"/>
        <v>99.233791208791217</v>
      </c>
      <c r="AK112" s="55">
        <f t="shared" si="15"/>
        <v>2789</v>
      </c>
    </row>
    <row r="113" spans="1:37" ht="61.5" hidden="1" customHeight="1" x14ac:dyDescent="0.25">
      <c r="A113" s="12" t="s">
        <v>10</v>
      </c>
      <c r="B113" s="12" t="s">
        <v>29</v>
      </c>
      <c r="C113" s="12" t="s">
        <v>29</v>
      </c>
      <c r="D113" s="12"/>
      <c r="E113" s="31" t="s">
        <v>82</v>
      </c>
      <c r="F113" s="27" t="s">
        <v>83</v>
      </c>
      <c r="G113" s="23" t="s">
        <v>381</v>
      </c>
      <c r="H113" s="23"/>
      <c r="I113" s="32" t="s">
        <v>260</v>
      </c>
      <c r="J113" s="58" t="s">
        <v>265</v>
      </c>
      <c r="K113" s="34">
        <v>39127</v>
      </c>
      <c r="L113" s="34">
        <v>39307</v>
      </c>
      <c r="M113" s="33"/>
      <c r="N113" s="34"/>
      <c r="O113" s="11">
        <v>39858</v>
      </c>
      <c r="P113" s="1"/>
      <c r="Q113" s="13"/>
      <c r="R113" s="12"/>
      <c r="S113" s="10"/>
      <c r="T113" s="10">
        <v>39630</v>
      </c>
      <c r="U113" s="19"/>
      <c r="V113" s="19"/>
      <c r="W113" s="10">
        <v>40852</v>
      </c>
      <c r="X113" s="70"/>
      <c r="Y113" s="70"/>
      <c r="Z113" s="70"/>
      <c r="AA113" s="36"/>
      <c r="AB113" s="79"/>
      <c r="AC113" s="18">
        <f>+V113+AB113</f>
        <v>0</v>
      </c>
      <c r="AD113" s="15">
        <f t="shared" si="19"/>
        <v>310000</v>
      </c>
      <c r="AE113" s="26"/>
      <c r="AF113" s="16">
        <f>37079+272921</f>
        <v>310000</v>
      </c>
      <c r="AG113" s="16">
        <v>0</v>
      </c>
      <c r="AH113" s="52">
        <f t="shared" si="22"/>
        <v>310000</v>
      </c>
      <c r="AI113" s="55">
        <v>272921</v>
      </c>
      <c r="AJ113" s="54">
        <f t="shared" si="20"/>
        <v>88.039032258064523</v>
      </c>
      <c r="AK113" s="55">
        <f t="shared" si="15"/>
        <v>37079</v>
      </c>
    </row>
    <row r="114" spans="1:37" ht="61.5" hidden="1" customHeight="1" x14ac:dyDescent="0.25">
      <c r="A114" s="12" t="s">
        <v>10</v>
      </c>
      <c r="B114" s="12" t="s">
        <v>24</v>
      </c>
      <c r="C114" s="12" t="s">
        <v>24</v>
      </c>
      <c r="D114" s="12"/>
      <c r="E114" s="31" t="s">
        <v>84</v>
      </c>
      <c r="F114" s="1" t="s">
        <v>85</v>
      </c>
      <c r="G114" s="23" t="s">
        <v>381</v>
      </c>
      <c r="H114" s="23"/>
      <c r="I114" s="32" t="s">
        <v>63</v>
      </c>
      <c r="J114" s="58" t="s">
        <v>63</v>
      </c>
      <c r="K114" s="34">
        <v>40519</v>
      </c>
      <c r="L114" s="34">
        <v>40628</v>
      </c>
      <c r="M114" s="33"/>
      <c r="N114" s="34"/>
      <c r="O114" s="34">
        <v>40628</v>
      </c>
      <c r="P114" s="1"/>
      <c r="Q114" s="13"/>
      <c r="R114" s="12">
        <v>4544</v>
      </c>
      <c r="S114" s="10">
        <v>40907</v>
      </c>
      <c r="T114" s="10">
        <v>40907</v>
      </c>
      <c r="U114" s="19">
        <v>18</v>
      </c>
      <c r="V114" s="19">
        <v>24</v>
      </c>
      <c r="W114" s="10">
        <v>41638</v>
      </c>
      <c r="X114" s="70">
        <v>12</v>
      </c>
      <c r="Y114" s="70">
        <v>11</v>
      </c>
      <c r="Z114" s="70">
        <v>0</v>
      </c>
      <c r="AA114" s="36">
        <v>0</v>
      </c>
      <c r="AB114" s="36">
        <f>SUBTOTAL(9,X114:AA114)</f>
        <v>0</v>
      </c>
      <c r="AC114" s="18">
        <f>+V114+AB114</f>
        <v>24</v>
      </c>
      <c r="AD114" s="15">
        <f t="shared" si="19"/>
        <v>660000</v>
      </c>
      <c r="AE114" s="26">
        <v>60000</v>
      </c>
      <c r="AF114" s="16">
        <v>600000</v>
      </c>
      <c r="AG114" s="16">
        <v>0</v>
      </c>
      <c r="AH114" s="52">
        <f t="shared" si="22"/>
        <v>600000</v>
      </c>
      <c r="AI114" s="55">
        <f>140994+219408</f>
        <v>360402</v>
      </c>
      <c r="AJ114" s="54">
        <f t="shared" si="20"/>
        <v>60.067000000000007</v>
      </c>
      <c r="AK114" s="55">
        <f t="shared" si="15"/>
        <v>239598</v>
      </c>
    </row>
    <row r="115" spans="1:37" ht="61.5" hidden="1" customHeight="1" x14ac:dyDescent="0.25">
      <c r="A115" s="12" t="s">
        <v>10</v>
      </c>
      <c r="B115" s="12" t="s">
        <v>86</v>
      </c>
      <c r="C115" s="12" t="s">
        <v>86</v>
      </c>
      <c r="D115" s="12"/>
      <c r="E115" s="31" t="s">
        <v>204</v>
      </c>
      <c r="F115" s="1" t="s">
        <v>87</v>
      </c>
      <c r="G115" s="23" t="s">
        <v>381</v>
      </c>
      <c r="H115" s="23"/>
      <c r="I115" s="32" t="s">
        <v>28</v>
      </c>
      <c r="J115" s="58" t="s">
        <v>28</v>
      </c>
      <c r="K115" s="34">
        <v>40351</v>
      </c>
      <c r="L115" s="34">
        <v>40514</v>
      </c>
      <c r="M115" s="33"/>
      <c r="N115" s="34"/>
      <c r="O115" s="11">
        <v>40514</v>
      </c>
      <c r="P115" s="1">
        <v>668</v>
      </c>
      <c r="Q115" s="13">
        <v>40752</v>
      </c>
      <c r="R115" s="12">
        <v>4562</v>
      </c>
      <c r="S115" s="10">
        <v>40924</v>
      </c>
      <c r="T115" s="10">
        <v>40925</v>
      </c>
      <c r="U115" s="19">
        <v>20</v>
      </c>
      <c r="V115" s="19">
        <v>23</v>
      </c>
      <c r="W115" s="10">
        <v>41990</v>
      </c>
      <c r="X115" s="70">
        <v>11</v>
      </c>
      <c r="Y115" s="70">
        <v>0</v>
      </c>
      <c r="Z115" s="70">
        <v>0</v>
      </c>
      <c r="AA115" s="36">
        <v>0</v>
      </c>
      <c r="AB115" s="36">
        <f>SUBTOTAL(9,X115:AA115)</f>
        <v>0</v>
      </c>
      <c r="AC115" s="18">
        <f>+V115+AB115</f>
        <v>23</v>
      </c>
      <c r="AD115" s="15">
        <f t="shared" si="19"/>
        <v>700000</v>
      </c>
      <c r="AE115" s="26"/>
      <c r="AF115" s="16">
        <v>700000</v>
      </c>
      <c r="AG115" s="16">
        <v>0</v>
      </c>
      <c r="AH115" s="52">
        <f t="shared" si="22"/>
        <v>700000</v>
      </c>
      <c r="AI115" s="55">
        <v>646899</v>
      </c>
      <c r="AJ115" s="54">
        <f t="shared" si="20"/>
        <v>92.414142857142849</v>
      </c>
      <c r="AK115" s="55">
        <f t="shared" si="15"/>
        <v>53101</v>
      </c>
    </row>
    <row r="116" spans="1:37" ht="61.5" hidden="1" customHeight="1" x14ac:dyDescent="0.25">
      <c r="A116" s="12" t="s">
        <v>10</v>
      </c>
      <c r="B116" s="12" t="s">
        <v>10</v>
      </c>
      <c r="C116" s="12" t="s">
        <v>24</v>
      </c>
      <c r="D116" s="12"/>
      <c r="E116" s="31" t="s">
        <v>88</v>
      </c>
      <c r="F116" s="1" t="s">
        <v>89</v>
      </c>
      <c r="G116" s="23" t="s">
        <v>381</v>
      </c>
      <c r="H116" s="23"/>
      <c r="I116" s="32" t="s">
        <v>28</v>
      </c>
      <c r="J116" s="58" t="s">
        <v>28</v>
      </c>
      <c r="K116" s="34">
        <v>40661</v>
      </c>
      <c r="L116" s="34">
        <v>40661</v>
      </c>
      <c r="M116" s="33"/>
      <c r="N116" s="34"/>
      <c r="O116" s="11"/>
      <c r="P116" s="1"/>
      <c r="Q116" s="13"/>
      <c r="R116" s="12"/>
      <c r="S116" s="10"/>
      <c r="T116" s="10">
        <v>40661</v>
      </c>
      <c r="U116" s="19">
        <v>12</v>
      </c>
      <c r="V116" s="19">
        <v>18</v>
      </c>
      <c r="W116" s="10">
        <v>41180</v>
      </c>
      <c r="X116" s="70">
        <v>12</v>
      </c>
      <c r="Y116" s="70">
        <v>11</v>
      </c>
      <c r="Z116" s="70">
        <v>0</v>
      </c>
      <c r="AA116" s="36">
        <v>0</v>
      </c>
      <c r="AB116" s="36">
        <f>SUBTOTAL(9,X116:AA116)</f>
        <v>0</v>
      </c>
      <c r="AC116" s="18">
        <f>+V116+AB116</f>
        <v>18</v>
      </c>
      <c r="AD116" s="15">
        <f t="shared" si="19"/>
        <v>500000</v>
      </c>
      <c r="AE116" s="26"/>
      <c r="AF116" s="16">
        <v>500000</v>
      </c>
      <c r="AG116" s="16">
        <v>0</v>
      </c>
      <c r="AH116" s="52">
        <f t="shared" si="22"/>
        <v>500000</v>
      </c>
      <c r="AI116" s="55">
        <v>499902</v>
      </c>
      <c r="AJ116" s="54">
        <f t="shared" si="20"/>
        <v>99.980400000000003</v>
      </c>
      <c r="AK116" s="55">
        <f t="shared" si="15"/>
        <v>98</v>
      </c>
    </row>
    <row r="117" spans="1:37" ht="61.5" hidden="1" customHeight="1" x14ac:dyDescent="0.25">
      <c r="A117" s="12" t="s">
        <v>10</v>
      </c>
      <c r="B117" s="12" t="s">
        <v>10</v>
      </c>
      <c r="C117" s="12" t="s">
        <v>24</v>
      </c>
      <c r="D117" s="12"/>
      <c r="E117" s="31" t="s">
        <v>94</v>
      </c>
      <c r="F117" s="1" t="s">
        <v>95</v>
      </c>
      <c r="G117" s="23" t="s">
        <v>381</v>
      </c>
      <c r="H117" s="23"/>
      <c r="I117" s="32" t="s">
        <v>63</v>
      </c>
      <c r="J117" s="58" t="s">
        <v>63</v>
      </c>
      <c r="K117" s="10">
        <v>40064</v>
      </c>
      <c r="L117" s="10">
        <v>40064</v>
      </c>
      <c r="M117" s="9"/>
      <c r="N117" s="10"/>
      <c r="O117" s="11">
        <v>40169</v>
      </c>
      <c r="P117" s="12"/>
      <c r="Q117" s="13"/>
      <c r="R117" s="12">
        <v>4091</v>
      </c>
      <c r="S117" s="10">
        <v>40416</v>
      </c>
      <c r="T117" s="10">
        <v>40416</v>
      </c>
      <c r="U117" s="19">
        <v>12</v>
      </c>
      <c r="V117" s="19">
        <v>14</v>
      </c>
      <c r="W117" s="10">
        <v>40842</v>
      </c>
      <c r="X117" s="70">
        <v>25</v>
      </c>
      <c r="Y117" s="70">
        <v>0</v>
      </c>
      <c r="Z117" s="70">
        <v>0</v>
      </c>
      <c r="AA117" s="36">
        <v>0</v>
      </c>
      <c r="AB117" s="36">
        <f>SUBTOTAL(9,X117:AA117)</f>
        <v>0</v>
      </c>
      <c r="AC117" s="18">
        <f>+V117+AB117</f>
        <v>14</v>
      </c>
      <c r="AD117" s="15">
        <f t="shared" si="19"/>
        <v>720000</v>
      </c>
      <c r="AE117" s="26"/>
      <c r="AF117" s="16">
        <v>720000</v>
      </c>
      <c r="AG117" s="16">
        <v>0</v>
      </c>
      <c r="AH117" s="52">
        <f t="shared" si="22"/>
        <v>720000</v>
      </c>
      <c r="AI117" s="55">
        <v>719973</v>
      </c>
      <c r="AJ117" s="54">
        <f t="shared" si="20"/>
        <v>99.996250000000003</v>
      </c>
      <c r="AK117" s="55">
        <f t="shared" si="15"/>
        <v>27</v>
      </c>
    </row>
    <row r="118" spans="1:37" ht="61.5" hidden="1" customHeight="1" x14ac:dyDescent="0.25">
      <c r="A118" s="12" t="s">
        <v>10</v>
      </c>
      <c r="B118" s="12" t="s">
        <v>10</v>
      </c>
      <c r="C118" s="10" t="s">
        <v>96</v>
      </c>
      <c r="D118" s="10"/>
      <c r="E118" s="31" t="s">
        <v>97</v>
      </c>
      <c r="F118" s="1" t="s">
        <v>98</v>
      </c>
      <c r="G118" s="23" t="s">
        <v>381</v>
      </c>
      <c r="H118" s="23"/>
      <c r="I118" s="32" t="s">
        <v>261</v>
      </c>
      <c r="J118" s="58" t="s">
        <v>304</v>
      </c>
      <c r="K118" s="10">
        <v>40518</v>
      </c>
      <c r="L118" s="10">
        <v>40518</v>
      </c>
      <c r="M118" s="9"/>
      <c r="N118" s="10"/>
      <c r="O118" s="10"/>
      <c r="P118" s="12"/>
      <c r="Q118" s="10"/>
      <c r="R118" s="12"/>
      <c r="S118" s="10"/>
      <c r="T118" s="10">
        <v>40518</v>
      </c>
      <c r="U118" s="19"/>
      <c r="V118" s="19"/>
      <c r="W118" s="10">
        <v>41485</v>
      </c>
      <c r="X118" s="70">
        <v>0</v>
      </c>
      <c r="Y118" s="70">
        <v>0</v>
      </c>
      <c r="Z118" s="70">
        <v>0</v>
      </c>
      <c r="AA118" s="36">
        <v>0</v>
      </c>
      <c r="AB118" s="36">
        <f>SUBTOTAL(9,X118:AA118)</f>
        <v>0</v>
      </c>
      <c r="AC118" s="18">
        <v>31</v>
      </c>
      <c r="AD118" s="15">
        <f t="shared" si="19"/>
        <v>90000</v>
      </c>
      <c r="AE118" s="26">
        <v>10000</v>
      </c>
      <c r="AF118" s="16">
        <v>80000</v>
      </c>
      <c r="AG118" s="16">
        <v>0</v>
      </c>
      <c r="AH118" s="52">
        <f t="shared" si="22"/>
        <v>80000</v>
      </c>
      <c r="AI118" s="55">
        <v>79339</v>
      </c>
      <c r="AJ118" s="54">
        <f t="shared" si="20"/>
        <v>99.173749999999998</v>
      </c>
      <c r="AK118" s="55">
        <f t="shared" si="15"/>
        <v>661</v>
      </c>
    </row>
    <row r="119" spans="1:37" ht="61.5" hidden="1" customHeight="1" x14ac:dyDescent="0.25">
      <c r="A119" s="12" t="s">
        <v>10</v>
      </c>
      <c r="B119" s="12" t="s">
        <v>10</v>
      </c>
      <c r="C119" s="10" t="s">
        <v>29</v>
      </c>
      <c r="D119" s="10"/>
      <c r="E119" s="31" t="s">
        <v>99</v>
      </c>
      <c r="F119" s="1" t="s">
        <v>100</v>
      </c>
      <c r="G119" s="23" t="s">
        <v>381</v>
      </c>
      <c r="H119" s="23"/>
      <c r="I119" s="32" t="s">
        <v>260</v>
      </c>
      <c r="J119" s="58" t="s">
        <v>272</v>
      </c>
      <c r="K119" s="10">
        <v>40501</v>
      </c>
      <c r="L119" s="10">
        <v>40501</v>
      </c>
      <c r="M119" s="9"/>
      <c r="N119" s="10"/>
      <c r="O119" s="10"/>
      <c r="P119" s="12"/>
      <c r="Q119" s="10"/>
      <c r="R119" s="12"/>
      <c r="S119" s="10"/>
      <c r="T119" s="10">
        <v>40533</v>
      </c>
      <c r="U119" s="19"/>
      <c r="V119" s="19"/>
      <c r="W119" s="10">
        <v>40898</v>
      </c>
      <c r="X119" s="70">
        <v>0</v>
      </c>
      <c r="Y119" s="70">
        <v>0</v>
      </c>
      <c r="Z119" s="70">
        <v>0</v>
      </c>
      <c r="AA119" s="36">
        <v>0</v>
      </c>
      <c r="AB119" s="36">
        <v>0</v>
      </c>
      <c r="AC119" s="18">
        <v>12</v>
      </c>
      <c r="AD119" s="15">
        <f t="shared" si="19"/>
        <v>8800</v>
      </c>
      <c r="AE119" s="26">
        <v>0</v>
      </c>
      <c r="AF119" s="16">
        <v>8800</v>
      </c>
      <c r="AG119" s="16">
        <v>0</v>
      </c>
      <c r="AH119" s="52">
        <f t="shared" si="22"/>
        <v>8800</v>
      </c>
      <c r="AI119" s="55">
        <v>8772</v>
      </c>
      <c r="AJ119" s="54">
        <f t="shared" si="20"/>
        <v>99.681818181818187</v>
      </c>
      <c r="AK119" s="55">
        <f t="shared" si="15"/>
        <v>28</v>
      </c>
    </row>
    <row r="120" spans="1:37" ht="61.5" hidden="1" customHeight="1" x14ac:dyDescent="0.25">
      <c r="A120" s="1" t="s">
        <v>10</v>
      </c>
      <c r="B120" s="1" t="s">
        <v>10</v>
      </c>
      <c r="C120" s="13" t="s">
        <v>24</v>
      </c>
      <c r="D120" s="13"/>
      <c r="E120" s="31" t="s">
        <v>101</v>
      </c>
      <c r="F120" s="1" t="s">
        <v>102</v>
      </c>
      <c r="G120" s="23" t="s">
        <v>381</v>
      </c>
      <c r="H120" s="23"/>
      <c r="I120" s="32" t="s">
        <v>63</v>
      </c>
      <c r="J120" s="58" t="s">
        <v>287</v>
      </c>
      <c r="K120" s="13">
        <v>40410</v>
      </c>
      <c r="L120" s="13">
        <v>40410</v>
      </c>
      <c r="M120" s="23"/>
      <c r="N120" s="13"/>
      <c r="O120" s="13"/>
      <c r="P120" s="1"/>
      <c r="Q120" s="13"/>
      <c r="R120" s="1"/>
      <c r="S120" s="13"/>
      <c r="T120" s="10"/>
      <c r="U120" s="30">
        <v>24</v>
      </c>
      <c r="V120" s="30">
        <v>24</v>
      </c>
      <c r="W120" s="13">
        <v>41141</v>
      </c>
      <c r="X120" s="70">
        <v>28</v>
      </c>
      <c r="Y120" s="70">
        <v>0</v>
      </c>
      <c r="Z120" s="70">
        <v>0</v>
      </c>
      <c r="AA120" s="36">
        <v>0</v>
      </c>
      <c r="AB120" s="36">
        <f>SUBTOTAL(9,X120:AA120)</f>
        <v>0</v>
      </c>
      <c r="AC120" s="18">
        <f>+V120+AB120</f>
        <v>24</v>
      </c>
      <c r="AD120" s="15">
        <f t="shared" si="19"/>
        <v>750000</v>
      </c>
      <c r="AE120" s="25">
        <v>150000</v>
      </c>
      <c r="AF120" s="20">
        <v>600000</v>
      </c>
      <c r="AG120" s="20">
        <v>0</v>
      </c>
      <c r="AH120" s="52">
        <f t="shared" si="22"/>
        <v>600000</v>
      </c>
      <c r="AI120" s="21">
        <v>576672</v>
      </c>
      <c r="AJ120" s="54">
        <f t="shared" si="20"/>
        <v>96.111999999999995</v>
      </c>
      <c r="AK120" s="55">
        <f t="shared" si="15"/>
        <v>23328</v>
      </c>
    </row>
    <row r="121" spans="1:37" ht="61.5" hidden="1" customHeight="1" x14ac:dyDescent="0.25">
      <c r="A121" s="1" t="s">
        <v>10</v>
      </c>
      <c r="B121" s="1" t="s">
        <v>10</v>
      </c>
      <c r="C121" s="13" t="s">
        <v>48</v>
      </c>
      <c r="D121" s="13"/>
      <c r="E121" s="31" t="s">
        <v>104</v>
      </c>
      <c r="F121" s="13" t="s">
        <v>105</v>
      </c>
      <c r="G121" s="72" t="s">
        <v>381</v>
      </c>
      <c r="H121" s="72"/>
      <c r="I121" s="32" t="s">
        <v>51</v>
      </c>
      <c r="J121" s="58" t="s">
        <v>51</v>
      </c>
      <c r="K121" s="13">
        <v>40889</v>
      </c>
      <c r="L121" s="13">
        <v>40889</v>
      </c>
      <c r="M121" s="23"/>
      <c r="N121" s="13"/>
      <c r="O121" s="13"/>
      <c r="P121" s="1"/>
      <c r="Q121" s="13"/>
      <c r="R121" s="1"/>
      <c r="S121" s="13"/>
      <c r="T121" s="10">
        <v>40889</v>
      </c>
      <c r="U121" s="30"/>
      <c r="V121" s="30"/>
      <c r="W121" s="13">
        <v>41355</v>
      </c>
      <c r="X121" s="70">
        <v>0</v>
      </c>
      <c r="Y121" s="70">
        <v>0</v>
      </c>
      <c r="Z121" s="70">
        <v>0</v>
      </c>
      <c r="AA121" s="36">
        <v>0</v>
      </c>
      <c r="AB121" s="36">
        <v>0</v>
      </c>
      <c r="AC121" s="18">
        <v>15</v>
      </c>
      <c r="AD121" s="15">
        <f t="shared" si="19"/>
        <v>150000</v>
      </c>
      <c r="AE121" s="25"/>
      <c r="AF121" s="20">
        <v>150000</v>
      </c>
      <c r="AG121" s="20">
        <v>0</v>
      </c>
      <c r="AH121" s="52">
        <f t="shared" si="22"/>
        <v>150000</v>
      </c>
      <c r="AI121" s="21">
        <v>146811</v>
      </c>
      <c r="AJ121" s="54">
        <f t="shared" si="20"/>
        <v>97.874000000000009</v>
      </c>
      <c r="AK121" s="55">
        <f t="shared" si="15"/>
        <v>3189</v>
      </c>
    </row>
    <row r="122" spans="1:37" ht="61.5" hidden="1" customHeight="1" x14ac:dyDescent="0.25">
      <c r="A122" s="1" t="s">
        <v>10</v>
      </c>
      <c r="B122" s="1" t="s">
        <v>10</v>
      </c>
      <c r="C122" s="13" t="s">
        <v>29</v>
      </c>
      <c r="D122" s="13"/>
      <c r="E122" s="31" t="s">
        <v>106</v>
      </c>
      <c r="F122" s="1" t="s">
        <v>107</v>
      </c>
      <c r="G122" s="23" t="s">
        <v>381</v>
      </c>
      <c r="H122" s="23"/>
      <c r="I122" s="73" t="s">
        <v>301</v>
      </c>
      <c r="J122" s="58" t="s">
        <v>311</v>
      </c>
      <c r="K122" s="13">
        <v>40688</v>
      </c>
      <c r="L122" s="13">
        <v>40688</v>
      </c>
      <c r="M122" s="23"/>
      <c r="N122" s="13"/>
      <c r="O122" s="13"/>
      <c r="P122" s="1"/>
      <c r="Q122" s="13"/>
      <c r="R122" s="1"/>
      <c r="S122" s="13"/>
      <c r="T122" s="10">
        <v>40688</v>
      </c>
      <c r="U122" s="30">
        <v>12</v>
      </c>
      <c r="V122" s="30">
        <v>17</v>
      </c>
      <c r="W122" s="13">
        <v>41198</v>
      </c>
      <c r="X122" s="70">
        <v>0</v>
      </c>
      <c r="Y122" s="70">
        <v>0</v>
      </c>
      <c r="Z122" s="70">
        <v>0</v>
      </c>
      <c r="AA122" s="36">
        <v>0</v>
      </c>
      <c r="AB122" s="36">
        <v>0</v>
      </c>
      <c r="AC122" s="18">
        <f t="shared" ref="AC122:AC130" si="24">+V122+AB122</f>
        <v>17</v>
      </c>
      <c r="AD122" s="15">
        <f t="shared" si="19"/>
        <v>230000</v>
      </c>
      <c r="AE122" s="25"/>
      <c r="AF122" s="16">
        <v>230000</v>
      </c>
      <c r="AG122" s="75">
        <v>0</v>
      </c>
      <c r="AH122" s="52">
        <f t="shared" si="22"/>
        <v>230000</v>
      </c>
      <c r="AI122" s="21">
        <v>150745</v>
      </c>
      <c r="AJ122" s="54">
        <f t="shared" si="20"/>
        <v>65.541304347826085</v>
      </c>
      <c r="AK122" s="55">
        <f t="shared" si="15"/>
        <v>79255</v>
      </c>
    </row>
    <row r="123" spans="1:37" ht="61.5" hidden="1" customHeight="1" x14ac:dyDescent="0.25">
      <c r="A123" s="1" t="s">
        <v>10</v>
      </c>
      <c r="B123" s="1" t="s">
        <v>10</v>
      </c>
      <c r="C123" s="13" t="s">
        <v>108</v>
      </c>
      <c r="D123" s="13"/>
      <c r="E123" s="31" t="s">
        <v>109</v>
      </c>
      <c r="F123" s="1" t="s">
        <v>110</v>
      </c>
      <c r="G123" s="23" t="s">
        <v>381</v>
      </c>
      <c r="H123" s="23"/>
      <c r="I123" s="32" t="s">
        <v>261</v>
      </c>
      <c r="J123" s="58" t="s">
        <v>303</v>
      </c>
      <c r="K123" s="13">
        <v>40823</v>
      </c>
      <c r="L123" s="13">
        <v>40823</v>
      </c>
      <c r="M123" s="23"/>
      <c r="N123" s="13"/>
      <c r="O123" s="13"/>
      <c r="P123" s="1"/>
      <c r="Q123" s="13"/>
      <c r="R123" s="1"/>
      <c r="S123" s="13"/>
      <c r="T123" s="10">
        <v>40823</v>
      </c>
      <c r="U123" s="30">
        <v>18</v>
      </c>
      <c r="V123" s="30">
        <v>24</v>
      </c>
      <c r="W123" s="13">
        <v>41554</v>
      </c>
      <c r="X123" s="70">
        <v>12</v>
      </c>
      <c r="Y123" s="70">
        <v>12</v>
      </c>
      <c r="Z123" s="70">
        <v>6</v>
      </c>
      <c r="AA123" s="36">
        <v>0</v>
      </c>
      <c r="AB123" s="36">
        <f t="shared" ref="AB123:AB130" si="25">SUBTOTAL(9,X123:AA123)</f>
        <v>0</v>
      </c>
      <c r="AC123" s="18">
        <f t="shared" si="24"/>
        <v>24</v>
      </c>
      <c r="AD123" s="15">
        <f t="shared" si="19"/>
        <v>200000</v>
      </c>
      <c r="AE123" s="25"/>
      <c r="AF123" s="20">
        <v>200000</v>
      </c>
      <c r="AG123" s="20">
        <v>0</v>
      </c>
      <c r="AH123" s="52">
        <f t="shared" si="22"/>
        <v>200000</v>
      </c>
      <c r="AI123" s="55">
        <v>197363</v>
      </c>
      <c r="AJ123" s="54">
        <f t="shared" si="20"/>
        <v>98.6815</v>
      </c>
      <c r="AK123" s="55">
        <f t="shared" si="15"/>
        <v>2637</v>
      </c>
    </row>
    <row r="124" spans="1:37" ht="61.5" hidden="1" customHeight="1" x14ac:dyDescent="0.25">
      <c r="A124" s="1" t="s">
        <v>10</v>
      </c>
      <c r="B124" s="1" t="s">
        <v>10</v>
      </c>
      <c r="C124" s="1" t="s">
        <v>114</v>
      </c>
      <c r="D124" s="1"/>
      <c r="E124" s="31" t="s">
        <v>115</v>
      </c>
      <c r="F124" s="1" t="s">
        <v>116</v>
      </c>
      <c r="G124" s="49" t="s">
        <v>381</v>
      </c>
      <c r="H124" s="49"/>
      <c r="I124" s="32" t="s">
        <v>28</v>
      </c>
      <c r="J124" s="58" t="s">
        <v>284</v>
      </c>
      <c r="K124" s="13">
        <v>41465</v>
      </c>
      <c r="L124" s="13">
        <v>41470</v>
      </c>
      <c r="M124" s="23"/>
      <c r="N124" s="13"/>
      <c r="O124" s="13"/>
      <c r="P124" s="1"/>
      <c r="Q124" s="13"/>
      <c r="R124" s="1"/>
      <c r="S124" s="35"/>
      <c r="T124" s="10">
        <v>41470</v>
      </c>
      <c r="U124" s="30">
        <v>17</v>
      </c>
      <c r="V124" s="30">
        <v>20</v>
      </c>
      <c r="W124" s="13">
        <v>42078</v>
      </c>
      <c r="X124" s="70">
        <v>7</v>
      </c>
      <c r="Y124" s="70">
        <v>0</v>
      </c>
      <c r="Z124" s="70">
        <v>0</v>
      </c>
      <c r="AA124" s="36">
        <v>0</v>
      </c>
      <c r="AB124" s="36">
        <f t="shared" si="25"/>
        <v>0</v>
      </c>
      <c r="AC124" s="18">
        <f t="shared" si="24"/>
        <v>20</v>
      </c>
      <c r="AD124" s="15">
        <f t="shared" si="19"/>
        <v>1000000</v>
      </c>
      <c r="AE124" s="25"/>
      <c r="AF124" s="20">
        <v>1000000</v>
      </c>
      <c r="AG124" s="20">
        <v>0</v>
      </c>
      <c r="AH124" s="52">
        <f t="shared" si="22"/>
        <v>1000000</v>
      </c>
      <c r="AI124" s="21">
        <v>997211</v>
      </c>
      <c r="AJ124" s="54">
        <f t="shared" si="20"/>
        <v>99.721099999999993</v>
      </c>
      <c r="AK124" s="55">
        <f t="shared" si="15"/>
        <v>2789</v>
      </c>
    </row>
    <row r="125" spans="1:37" ht="61.5" hidden="1" customHeight="1" x14ac:dyDescent="0.25">
      <c r="A125" s="1" t="s">
        <v>10</v>
      </c>
      <c r="B125" s="1" t="s">
        <v>144</v>
      </c>
      <c r="C125" s="1" t="s">
        <v>117</v>
      </c>
      <c r="D125" s="1"/>
      <c r="E125" s="31" t="s">
        <v>118</v>
      </c>
      <c r="F125" s="1" t="s">
        <v>119</v>
      </c>
      <c r="G125" s="23" t="s">
        <v>381</v>
      </c>
      <c r="H125" s="23"/>
      <c r="I125" s="32" t="s">
        <v>301</v>
      </c>
      <c r="J125" s="58" t="s">
        <v>312</v>
      </c>
      <c r="K125" s="13">
        <v>40801</v>
      </c>
      <c r="L125" s="13">
        <v>40801</v>
      </c>
      <c r="M125" s="23"/>
      <c r="N125" s="13"/>
      <c r="O125" s="13"/>
      <c r="P125" s="1"/>
      <c r="Q125" s="13"/>
      <c r="R125" s="1"/>
      <c r="S125" s="13"/>
      <c r="T125" s="10">
        <v>40801</v>
      </c>
      <c r="U125" s="30">
        <v>9</v>
      </c>
      <c r="V125" s="30">
        <v>12</v>
      </c>
      <c r="W125" s="13">
        <v>41167</v>
      </c>
      <c r="X125" s="70">
        <v>12</v>
      </c>
      <c r="Y125" s="70">
        <v>12</v>
      </c>
      <c r="Z125" s="70">
        <v>6</v>
      </c>
      <c r="AA125" s="36">
        <v>0</v>
      </c>
      <c r="AB125" s="36">
        <f t="shared" si="25"/>
        <v>0</v>
      </c>
      <c r="AC125" s="18">
        <f t="shared" si="24"/>
        <v>12</v>
      </c>
      <c r="AD125" s="15">
        <f t="shared" si="19"/>
        <v>200000</v>
      </c>
      <c r="AE125" s="25"/>
      <c r="AF125" s="20">
        <v>200000</v>
      </c>
      <c r="AG125" s="20">
        <v>0</v>
      </c>
      <c r="AH125" s="52">
        <f t="shared" si="22"/>
        <v>200000</v>
      </c>
      <c r="AI125" s="21">
        <v>168292</v>
      </c>
      <c r="AJ125" s="54">
        <f t="shared" si="20"/>
        <v>84.146000000000001</v>
      </c>
      <c r="AK125" s="55">
        <f t="shared" si="15"/>
        <v>31708</v>
      </c>
    </row>
    <row r="126" spans="1:37" ht="61.5" hidden="1" customHeight="1" x14ac:dyDescent="0.25">
      <c r="A126" s="1" t="s">
        <v>10</v>
      </c>
      <c r="B126" s="1" t="s">
        <v>10</v>
      </c>
      <c r="C126" s="1" t="s">
        <v>122</v>
      </c>
      <c r="D126" s="1"/>
      <c r="E126" s="31" t="s">
        <v>123</v>
      </c>
      <c r="F126" s="13" t="s">
        <v>124</v>
      </c>
      <c r="G126" s="13" t="s">
        <v>381</v>
      </c>
      <c r="H126" s="13"/>
      <c r="I126" s="32" t="s">
        <v>260</v>
      </c>
      <c r="J126" s="58" t="s">
        <v>264</v>
      </c>
      <c r="K126" s="13">
        <v>40857</v>
      </c>
      <c r="L126" s="13">
        <v>40857</v>
      </c>
      <c r="M126" s="23"/>
      <c r="N126" s="13"/>
      <c r="O126" s="13"/>
      <c r="P126" s="1"/>
      <c r="Q126" s="13"/>
      <c r="R126" s="1"/>
      <c r="S126" s="13"/>
      <c r="T126" s="10">
        <v>40857</v>
      </c>
      <c r="U126" s="30"/>
      <c r="V126" s="30">
        <v>12</v>
      </c>
      <c r="W126" s="13">
        <v>41223</v>
      </c>
      <c r="X126" s="70">
        <v>25</v>
      </c>
      <c r="Y126" s="70">
        <v>0</v>
      </c>
      <c r="Z126" s="70">
        <v>0</v>
      </c>
      <c r="AA126" s="36">
        <v>0</v>
      </c>
      <c r="AB126" s="36">
        <f t="shared" si="25"/>
        <v>0</v>
      </c>
      <c r="AC126" s="18">
        <f t="shared" si="24"/>
        <v>12</v>
      </c>
      <c r="AD126" s="15">
        <f t="shared" si="19"/>
        <v>799788</v>
      </c>
      <c r="AE126" s="25"/>
      <c r="AF126" s="20">
        <v>799788</v>
      </c>
      <c r="AG126" s="20">
        <v>0</v>
      </c>
      <c r="AH126" s="52">
        <f t="shared" si="22"/>
        <v>799788</v>
      </c>
      <c r="AI126" s="21">
        <v>771569</v>
      </c>
      <c r="AJ126" s="54">
        <f t="shared" si="20"/>
        <v>96.471689997849424</v>
      </c>
      <c r="AK126" s="55">
        <f t="shared" si="15"/>
        <v>28219</v>
      </c>
    </row>
    <row r="127" spans="1:37" ht="61.5" hidden="1" customHeight="1" x14ac:dyDescent="0.25">
      <c r="A127" s="1" t="s">
        <v>10</v>
      </c>
      <c r="B127" s="1" t="s">
        <v>10</v>
      </c>
      <c r="C127" s="76" t="s">
        <v>125</v>
      </c>
      <c r="D127" s="76"/>
      <c r="E127" s="31" t="s">
        <v>126</v>
      </c>
      <c r="F127" s="76" t="s">
        <v>127</v>
      </c>
      <c r="G127" s="23" t="s">
        <v>381</v>
      </c>
      <c r="H127" s="23"/>
      <c r="I127" s="32" t="s">
        <v>261</v>
      </c>
      <c r="J127" s="58" t="s">
        <v>271</v>
      </c>
      <c r="K127" s="13">
        <v>40875</v>
      </c>
      <c r="L127" s="13">
        <v>40984</v>
      </c>
      <c r="M127" s="23"/>
      <c r="N127" s="13"/>
      <c r="O127" s="13">
        <v>40984</v>
      </c>
      <c r="P127" s="1"/>
      <c r="Q127" s="13"/>
      <c r="R127" s="1"/>
      <c r="S127" s="13"/>
      <c r="T127" s="10">
        <v>40984</v>
      </c>
      <c r="U127" s="36"/>
      <c r="V127" s="30">
        <v>24</v>
      </c>
      <c r="W127" s="13">
        <v>41714</v>
      </c>
      <c r="X127" s="70">
        <v>18</v>
      </c>
      <c r="Y127" s="70">
        <v>12</v>
      </c>
      <c r="Z127" s="70">
        <v>12</v>
      </c>
      <c r="AA127" s="36">
        <v>0</v>
      </c>
      <c r="AB127" s="36">
        <f t="shared" si="25"/>
        <v>0</v>
      </c>
      <c r="AC127" s="18">
        <f t="shared" si="24"/>
        <v>24</v>
      </c>
      <c r="AD127" s="15">
        <f t="shared" si="19"/>
        <v>1165000</v>
      </c>
      <c r="AE127" s="42">
        <v>200000</v>
      </c>
      <c r="AF127" s="20">
        <v>965000</v>
      </c>
      <c r="AG127" s="20">
        <v>0</v>
      </c>
      <c r="AH127" s="52">
        <f t="shared" si="22"/>
        <v>965000</v>
      </c>
      <c r="AI127" s="21">
        <v>929811</v>
      </c>
      <c r="AJ127" s="54">
        <f t="shared" si="20"/>
        <v>96.353471502590665</v>
      </c>
      <c r="AK127" s="55">
        <f t="shared" si="15"/>
        <v>35189</v>
      </c>
    </row>
    <row r="128" spans="1:37" ht="61.5" hidden="1" customHeight="1" x14ac:dyDescent="0.25">
      <c r="A128" s="1" t="s">
        <v>10</v>
      </c>
      <c r="B128" s="1" t="s">
        <v>10</v>
      </c>
      <c r="C128" s="1" t="s">
        <v>520</v>
      </c>
      <c r="D128" s="1"/>
      <c r="E128" s="31" t="s">
        <v>130</v>
      </c>
      <c r="F128" s="1" t="s">
        <v>131</v>
      </c>
      <c r="G128" s="23" t="s">
        <v>381</v>
      </c>
      <c r="H128" s="23"/>
      <c r="I128" s="32" t="s">
        <v>132</v>
      </c>
      <c r="J128" s="58" t="s">
        <v>313</v>
      </c>
      <c r="K128" s="13">
        <v>41465</v>
      </c>
      <c r="L128" s="13">
        <v>41465</v>
      </c>
      <c r="M128" s="23"/>
      <c r="N128" s="13"/>
      <c r="O128" s="13"/>
      <c r="P128" s="1"/>
      <c r="Q128" s="13"/>
      <c r="R128" s="1"/>
      <c r="S128" s="13"/>
      <c r="T128" s="10">
        <v>41450</v>
      </c>
      <c r="U128" s="30">
        <v>18</v>
      </c>
      <c r="V128" s="30">
        <v>24</v>
      </c>
      <c r="W128" s="13">
        <v>42180</v>
      </c>
      <c r="X128" s="70">
        <v>6</v>
      </c>
      <c r="Y128" s="70">
        <v>0</v>
      </c>
      <c r="Z128" s="70">
        <v>0</v>
      </c>
      <c r="AA128" s="36">
        <v>0</v>
      </c>
      <c r="AB128" s="36">
        <f t="shared" si="25"/>
        <v>0</v>
      </c>
      <c r="AC128" s="18">
        <f t="shared" si="24"/>
        <v>24</v>
      </c>
      <c r="AD128" s="15">
        <f t="shared" si="19"/>
        <v>616000</v>
      </c>
      <c r="AE128" s="25"/>
      <c r="AF128" s="20">
        <v>616000</v>
      </c>
      <c r="AG128" s="20">
        <v>0</v>
      </c>
      <c r="AH128" s="52">
        <f t="shared" si="22"/>
        <v>616000</v>
      </c>
      <c r="AI128" s="21">
        <v>610481</v>
      </c>
      <c r="AJ128" s="54">
        <f t="shared" si="20"/>
        <v>99.104058441558436</v>
      </c>
      <c r="AK128" s="55">
        <f t="shared" si="15"/>
        <v>5519</v>
      </c>
    </row>
    <row r="129" spans="1:37" ht="61.5" hidden="1" customHeight="1" x14ac:dyDescent="0.25">
      <c r="A129" s="1" t="s">
        <v>10</v>
      </c>
      <c r="B129" s="13" t="s">
        <v>10</v>
      </c>
      <c r="C129" s="13" t="s">
        <v>135</v>
      </c>
      <c r="D129" s="13"/>
      <c r="E129" s="31" t="s">
        <v>136</v>
      </c>
      <c r="F129" s="1" t="s">
        <v>137</v>
      </c>
      <c r="G129" s="49" t="s">
        <v>381</v>
      </c>
      <c r="H129" s="49"/>
      <c r="I129" s="1" t="s">
        <v>314</v>
      </c>
      <c r="J129" s="58" t="s">
        <v>314</v>
      </c>
      <c r="K129" s="13">
        <v>40889</v>
      </c>
      <c r="L129" s="13">
        <v>40889</v>
      </c>
      <c r="M129" s="23"/>
      <c r="N129" s="13"/>
      <c r="O129" s="13">
        <v>40987</v>
      </c>
      <c r="P129" s="1"/>
      <c r="Q129" s="13"/>
      <c r="R129" s="1"/>
      <c r="S129" s="13"/>
      <c r="T129" s="10">
        <v>40987</v>
      </c>
      <c r="U129" s="30">
        <v>24</v>
      </c>
      <c r="V129" s="30">
        <v>30</v>
      </c>
      <c r="W129" s="13">
        <v>41901</v>
      </c>
      <c r="X129" s="70">
        <v>3</v>
      </c>
      <c r="Y129" s="70">
        <v>0</v>
      </c>
      <c r="Z129" s="70">
        <v>0</v>
      </c>
      <c r="AA129" s="36">
        <v>0</v>
      </c>
      <c r="AB129" s="36">
        <f t="shared" si="25"/>
        <v>0</v>
      </c>
      <c r="AC129" s="18">
        <f t="shared" si="24"/>
        <v>30</v>
      </c>
      <c r="AD129" s="15">
        <f t="shared" si="19"/>
        <v>266000</v>
      </c>
      <c r="AE129" s="25"/>
      <c r="AF129" s="20">
        <v>266000</v>
      </c>
      <c r="AG129" s="20">
        <v>0</v>
      </c>
      <c r="AH129" s="52">
        <f t="shared" si="22"/>
        <v>266000</v>
      </c>
      <c r="AI129" s="55">
        <v>253598</v>
      </c>
      <c r="AJ129" s="54">
        <f t="shared" si="20"/>
        <v>95.33759398496241</v>
      </c>
      <c r="AK129" s="55">
        <f t="shared" si="15"/>
        <v>12402</v>
      </c>
    </row>
    <row r="130" spans="1:37" ht="61.5" hidden="1" customHeight="1" x14ac:dyDescent="0.25">
      <c r="A130" s="1" t="s">
        <v>10</v>
      </c>
      <c r="B130" s="13" t="s">
        <v>10</v>
      </c>
      <c r="C130" s="1" t="s">
        <v>29</v>
      </c>
      <c r="D130" s="1"/>
      <c r="E130" s="31" t="s">
        <v>141</v>
      </c>
      <c r="F130" s="1" t="s">
        <v>142</v>
      </c>
      <c r="G130" s="48" t="s">
        <v>381</v>
      </c>
      <c r="H130" s="48"/>
      <c r="I130" s="32" t="s">
        <v>143</v>
      </c>
      <c r="J130" s="58" t="s">
        <v>317</v>
      </c>
      <c r="K130" s="13">
        <v>41579</v>
      </c>
      <c r="L130" s="13">
        <v>41579</v>
      </c>
      <c r="M130" s="43"/>
      <c r="N130" s="44"/>
      <c r="O130" s="45"/>
      <c r="P130" s="46"/>
      <c r="Q130" s="44"/>
      <c r="R130" s="1"/>
      <c r="S130" s="13"/>
      <c r="T130" s="10">
        <v>41579</v>
      </c>
      <c r="U130" s="30">
        <v>27</v>
      </c>
      <c r="V130" s="30">
        <v>30</v>
      </c>
      <c r="W130" s="13">
        <v>42510</v>
      </c>
      <c r="X130" s="70">
        <v>0</v>
      </c>
      <c r="Y130" s="70">
        <v>0</v>
      </c>
      <c r="Z130" s="70">
        <v>0</v>
      </c>
      <c r="AA130" s="36">
        <v>0</v>
      </c>
      <c r="AB130" s="36">
        <f t="shared" si="25"/>
        <v>0</v>
      </c>
      <c r="AC130" s="18">
        <f t="shared" si="24"/>
        <v>30</v>
      </c>
      <c r="AD130" s="15">
        <f t="shared" si="19"/>
        <v>500000</v>
      </c>
      <c r="AE130" s="47"/>
      <c r="AF130" s="20">
        <v>500000</v>
      </c>
      <c r="AG130" s="20">
        <v>0</v>
      </c>
      <c r="AH130" s="52">
        <f t="shared" si="22"/>
        <v>500000</v>
      </c>
      <c r="AI130" s="21">
        <v>500000</v>
      </c>
      <c r="AJ130" s="54">
        <f t="shared" si="20"/>
        <v>100</v>
      </c>
      <c r="AK130" s="55">
        <f t="shared" si="15"/>
        <v>0</v>
      </c>
    </row>
    <row r="131" spans="1:37" ht="61.5" hidden="1" customHeight="1" x14ac:dyDescent="0.25">
      <c r="A131" s="1" t="s">
        <v>10</v>
      </c>
      <c r="B131" s="1" t="s">
        <v>257</v>
      </c>
      <c r="C131" s="1" t="s">
        <v>154</v>
      </c>
      <c r="D131" s="1"/>
      <c r="E131" s="31" t="s">
        <v>256</v>
      </c>
      <c r="F131" s="1" t="s">
        <v>258</v>
      </c>
      <c r="G131" s="48" t="s">
        <v>381</v>
      </c>
      <c r="H131" s="100" t="s">
        <v>465</v>
      </c>
      <c r="I131" s="32" t="s">
        <v>285</v>
      </c>
      <c r="J131" s="58" t="s">
        <v>286</v>
      </c>
      <c r="K131" s="34">
        <v>42353</v>
      </c>
      <c r="L131" s="34">
        <v>42423</v>
      </c>
      <c r="M131" s="79"/>
      <c r="N131" s="79"/>
      <c r="O131" s="79"/>
      <c r="P131" s="79"/>
      <c r="Q131" s="79"/>
      <c r="R131" s="12"/>
      <c r="S131" s="10"/>
      <c r="T131" s="10">
        <v>42423</v>
      </c>
      <c r="U131" s="19">
        <v>40</v>
      </c>
      <c r="V131" s="19">
        <v>40</v>
      </c>
      <c r="W131" s="13">
        <v>43700</v>
      </c>
      <c r="X131" s="19">
        <v>0</v>
      </c>
      <c r="Y131" s="19">
        <v>0</v>
      </c>
      <c r="Z131" s="19">
        <v>0</v>
      </c>
      <c r="AA131" s="19">
        <v>0</v>
      </c>
      <c r="AB131" s="19">
        <f>SUM(X131:AA131)</f>
        <v>0</v>
      </c>
      <c r="AC131" s="18">
        <f>+V131+AB131</f>
        <v>40</v>
      </c>
      <c r="AD131" s="15">
        <f t="shared" si="19"/>
        <v>601255.58000000007</v>
      </c>
      <c r="AE131" s="60">
        <v>0</v>
      </c>
      <c r="AF131" s="26">
        <v>975000</v>
      </c>
      <c r="AG131" s="26">
        <v>373744.42</v>
      </c>
      <c r="AH131" s="52">
        <f t="shared" si="22"/>
        <v>601255.58000000007</v>
      </c>
      <c r="AI131" s="61">
        <v>601255.57999999996</v>
      </c>
      <c r="AJ131" s="54">
        <f t="shared" si="20"/>
        <v>99.999999999999972</v>
      </c>
      <c r="AK131" s="55">
        <f t="shared" si="15"/>
        <v>0</v>
      </c>
    </row>
    <row r="132" spans="1:37" ht="61.5" hidden="1" customHeight="1" x14ac:dyDescent="0.25">
      <c r="A132" s="1" t="s">
        <v>10</v>
      </c>
      <c r="B132" s="13" t="s">
        <v>10</v>
      </c>
      <c r="C132" s="13" t="s">
        <v>120</v>
      </c>
      <c r="D132" s="13"/>
      <c r="E132" s="31" t="s">
        <v>158</v>
      </c>
      <c r="F132" s="1" t="s">
        <v>159</v>
      </c>
      <c r="G132" s="49" t="s">
        <v>381</v>
      </c>
      <c r="H132" s="49"/>
      <c r="I132" s="1" t="s">
        <v>160</v>
      </c>
      <c r="J132" s="58" t="s">
        <v>273</v>
      </c>
      <c r="K132" s="34">
        <v>41089</v>
      </c>
      <c r="L132" s="34">
        <v>41100</v>
      </c>
      <c r="M132" s="79"/>
      <c r="N132" s="62"/>
      <c r="O132" s="79"/>
      <c r="P132" s="79"/>
      <c r="Q132" s="79"/>
      <c r="R132" s="196"/>
      <c r="S132" s="36"/>
      <c r="T132" s="10">
        <v>41089</v>
      </c>
      <c r="U132" s="30">
        <v>18</v>
      </c>
      <c r="V132" s="30">
        <v>18</v>
      </c>
      <c r="W132" s="13">
        <v>41637</v>
      </c>
      <c r="X132" s="70">
        <v>12</v>
      </c>
      <c r="Y132" s="70">
        <v>12</v>
      </c>
      <c r="Z132" s="70">
        <v>0</v>
      </c>
      <c r="AA132" s="36"/>
      <c r="AB132" s="70">
        <f>SUBTOTAL(9,X132:AA132)</f>
        <v>0</v>
      </c>
      <c r="AC132" s="18">
        <f>+V132+AB132</f>
        <v>18</v>
      </c>
      <c r="AD132" s="15">
        <f t="shared" si="19"/>
        <v>350000</v>
      </c>
      <c r="AE132" s="195"/>
      <c r="AF132" s="20">
        <v>350000</v>
      </c>
      <c r="AG132" s="20">
        <v>0</v>
      </c>
      <c r="AH132" s="52">
        <f t="shared" si="22"/>
        <v>350000</v>
      </c>
      <c r="AI132" s="21">
        <v>348543</v>
      </c>
      <c r="AJ132" s="54">
        <f t="shared" si="20"/>
        <v>99.583714285714279</v>
      </c>
      <c r="AK132" s="55">
        <f t="shared" si="15"/>
        <v>1457</v>
      </c>
    </row>
    <row r="133" spans="1:37" ht="61.5" hidden="1" customHeight="1" x14ac:dyDescent="0.25">
      <c r="A133" s="1" t="s">
        <v>10</v>
      </c>
      <c r="B133" s="13" t="s">
        <v>10</v>
      </c>
      <c r="C133" s="1" t="s">
        <v>29</v>
      </c>
      <c r="D133" s="1"/>
      <c r="E133" s="31" t="s">
        <v>139</v>
      </c>
      <c r="F133" s="1" t="s">
        <v>140</v>
      </c>
      <c r="G133" s="48" t="s">
        <v>381</v>
      </c>
      <c r="H133" s="48"/>
      <c r="I133" s="32" t="s">
        <v>260</v>
      </c>
      <c r="J133" s="58" t="s">
        <v>260</v>
      </c>
      <c r="K133" s="13">
        <v>41480</v>
      </c>
      <c r="L133" s="13">
        <v>41480</v>
      </c>
      <c r="M133" s="43"/>
      <c r="N133" s="44"/>
      <c r="O133" s="45"/>
      <c r="P133" s="46"/>
      <c r="Q133" s="44"/>
      <c r="R133" s="1"/>
      <c r="S133" s="13"/>
      <c r="T133" s="10">
        <v>41480</v>
      </c>
      <c r="U133" s="30"/>
      <c r="V133" s="30"/>
      <c r="W133" s="13">
        <v>42439</v>
      </c>
      <c r="X133" s="70">
        <v>0</v>
      </c>
      <c r="Y133" s="70">
        <v>0</v>
      </c>
      <c r="Z133" s="70">
        <v>0</v>
      </c>
      <c r="AA133" s="36">
        <v>0</v>
      </c>
      <c r="AB133" s="36">
        <v>0</v>
      </c>
      <c r="AC133" s="18">
        <v>33</v>
      </c>
      <c r="AD133" s="15">
        <f t="shared" si="19"/>
        <v>236701</v>
      </c>
      <c r="AE133" s="47"/>
      <c r="AF133" s="20">
        <v>236701</v>
      </c>
      <c r="AG133" s="20">
        <v>0</v>
      </c>
      <c r="AH133" s="52">
        <f t="shared" si="22"/>
        <v>236701</v>
      </c>
      <c r="AI133" s="55">
        <v>236701</v>
      </c>
      <c r="AJ133" s="54">
        <f t="shared" si="20"/>
        <v>100</v>
      </c>
      <c r="AK133" s="55">
        <f t="shared" si="15"/>
        <v>0</v>
      </c>
    </row>
    <row r="134" spans="1:37" ht="61.5" hidden="1" customHeight="1" x14ac:dyDescent="0.25">
      <c r="A134" s="1" t="s">
        <v>10</v>
      </c>
      <c r="B134" s="13" t="s">
        <v>10</v>
      </c>
      <c r="C134" s="13" t="s">
        <v>148</v>
      </c>
      <c r="D134" s="13"/>
      <c r="E134" s="31" t="s">
        <v>164</v>
      </c>
      <c r="F134" s="1" t="s">
        <v>165</v>
      </c>
      <c r="G134" s="48" t="s">
        <v>381</v>
      </c>
      <c r="H134" s="48"/>
      <c r="I134" s="1" t="s">
        <v>132</v>
      </c>
      <c r="J134" s="58" t="s">
        <v>132</v>
      </c>
      <c r="K134" s="34">
        <v>40053</v>
      </c>
      <c r="L134" s="34">
        <v>40078</v>
      </c>
      <c r="M134" s="79"/>
      <c r="N134" s="79"/>
      <c r="O134" s="79"/>
      <c r="P134" s="79"/>
      <c r="Q134" s="79"/>
      <c r="R134" s="20"/>
      <c r="S134" s="36"/>
      <c r="T134" s="10">
        <v>40078</v>
      </c>
      <c r="U134" s="30">
        <v>24</v>
      </c>
      <c r="V134" s="30">
        <v>28</v>
      </c>
      <c r="W134" s="13">
        <v>41201</v>
      </c>
      <c r="X134" s="79"/>
      <c r="Y134" s="79"/>
      <c r="Z134" s="79"/>
      <c r="AA134" s="79"/>
      <c r="AB134" s="79"/>
      <c r="AC134" s="18">
        <f>+V134+AB134</f>
        <v>28</v>
      </c>
      <c r="AD134" s="15">
        <f t="shared" si="19"/>
        <v>1220280</v>
      </c>
      <c r="AE134" s="25">
        <v>120000</v>
      </c>
      <c r="AF134" s="20">
        <v>1100280</v>
      </c>
      <c r="AG134" s="20">
        <v>0</v>
      </c>
      <c r="AH134" s="52">
        <f t="shared" si="22"/>
        <v>1100280</v>
      </c>
      <c r="AI134" s="21">
        <v>1004202</v>
      </c>
      <c r="AJ134" s="54">
        <f t="shared" si="20"/>
        <v>91.267859090413353</v>
      </c>
      <c r="AK134" s="55">
        <f t="shared" si="15"/>
        <v>96078</v>
      </c>
    </row>
    <row r="135" spans="1:37" ht="61.5" hidden="1" customHeight="1" x14ac:dyDescent="0.25">
      <c r="A135" s="1" t="s">
        <v>10</v>
      </c>
      <c r="B135" s="13" t="s">
        <v>10</v>
      </c>
      <c r="C135" s="13" t="s">
        <v>145</v>
      </c>
      <c r="D135" s="13"/>
      <c r="E135" s="31" t="s">
        <v>166</v>
      </c>
      <c r="F135" s="1" t="s">
        <v>167</v>
      </c>
      <c r="G135" s="48" t="s">
        <v>381</v>
      </c>
      <c r="H135" s="48"/>
      <c r="I135" s="1" t="s">
        <v>132</v>
      </c>
      <c r="J135" s="58" t="s">
        <v>132</v>
      </c>
      <c r="K135" s="34">
        <v>40154</v>
      </c>
      <c r="L135" s="34">
        <v>40225</v>
      </c>
      <c r="M135" s="79"/>
      <c r="N135" s="79"/>
      <c r="O135" s="79"/>
      <c r="P135" s="79"/>
      <c r="Q135" s="79"/>
      <c r="R135" s="20"/>
      <c r="S135" s="36"/>
      <c r="T135" s="10">
        <v>40225</v>
      </c>
      <c r="U135" s="30"/>
      <c r="V135" s="30"/>
      <c r="W135" s="13">
        <v>41187</v>
      </c>
      <c r="X135" s="79"/>
      <c r="Y135" s="79"/>
      <c r="Z135" s="79"/>
      <c r="AA135" s="79"/>
      <c r="AB135" s="79"/>
      <c r="AC135" s="18">
        <v>32</v>
      </c>
      <c r="AD135" s="15">
        <f t="shared" si="19"/>
        <v>750000</v>
      </c>
      <c r="AE135" s="195">
        <v>250000</v>
      </c>
      <c r="AF135" s="20">
        <v>500000</v>
      </c>
      <c r="AG135" s="20">
        <v>0</v>
      </c>
      <c r="AH135" s="52">
        <f t="shared" si="22"/>
        <v>500000</v>
      </c>
      <c r="AI135" s="21">
        <v>498129</v>
      </c>
      <c r="AJ135" s="54">
        <f t="shared" si="20"/>
        <v>99.625799999999998</v>
      </c>
      <c r="AK135" s="55">
        <f t="shared" si="15"/>
        <v>1871</v>
      </c>
    </row>
    <row r="136" spans="1:37" ht="61.5" hidden="1" customHeight="1" x14ac:dyDescent="0.25">
      <c r="A136" s="1" t="s">
        <v>10</v>
      </c>
      <c r="B136" s="13" t="s">
        <v>168</v>
      </c>
      <c r="C136" s="13" t="s">
        <v>168</v>
      </c>
      <c r="D136" s="13"/>
      <c r="E136" s="31" t="s">
        <v>169</v>
      </c>
      <c r="F136" s="1" t="s">
        <v>170</v>
      </c>
      <c r="G136" s="48" t="s">
        <v>381</v>
      </c>
      <c r="H136" s="48"/>
      <c r="I136" s="1" t="s">
        <v>315</v>
      </c>
      <c r="J136" s="58" t="s">
        <v>316</v>
      </c>
      <c r="K136" s="34">
        <v>40955</v>
      </c>
      <c r="L136" s="34">
        <v>40962</v>
      </c>
      <c r="M136" s="79"/>
      <c r="N136" s="79"/>
      <c r="O136" s="79"/>
      <c r="P136" s="79"/>
      <c r="Q136" s="79"/>
      <c r="R136" s="20"/>
      <c r="S136" s="36"/>
      <c r="T136" s="10">
        <v>40962</v>
      </c>
      <c r="U136" s="30"/>
      <c r="V136" s="30">
        <v>12</v>
      </c>
      <c r="W136" s="13">
        <v>41326</v>
      </c>
      <c r="X136" s="79"/>
      <c r="Y136" s="79"/>
      <c r="Z136" s="79"/>
      <c r="AA136" s="79"/>
      <c r="AB136" s="79"/>
      <c r="AC136" s="18">
        <f t="shared" ref="AC136:AC141" si="26">+V136+AB136</f>
        <v>12</v>
      </c>
      <c r="AD136" s="15">
        <f t="shared" si="19"/>
        <v>200000</v>
      </c>
      <c r="AE136" s="195"/>
      <c r="AF136" s="20">
        <v>200000</v>
      </c>
      <c r="AG136" s="20">
        <v>0</v>
      </c>
      <c r="AH136" s="52">
        <f t="shared" si="22"/>
        <v>200000</v>
      </c>
      <c r="AI136" s="21">
        <v>195796</v>
      </c>
      <c r="AJ136" s="54">
        <f t="shared" si="20"/>
        <v>97.897999999999996</v>
      </c>
      <c r="AK136" s="55">
        <f t="shared" si="15"/>
        <v>4204</v>
      </c>
    </row>
    <row r="137" spans="1:37" ht="61.5" hidden="1" customHeight="1" x14ac:dyDescent="0.25">
      <c r="A137" s="1" t="s">
        <v>10</v>
      </c>
      <c r="B137" s="13" t="s">
        <v>168</v>
      </c>
      <c r="C137" s="13" t="s">
        <v>168</v>
      </c>
      <c r="D137" s="13"/>
      <c r="E137" s="31" t="s">
        <v>171</v>
      </c>
      <c r="F137" s="1" t="s">
        <v>172</v>
      </c>
      <c r="G137" s="48" t="s">
        <v>381</v>
      </c>
      <c r="H137" s="48"/>
      <c r="I137" s="1" t="s">
        <v>315</v>
      </c>
      <c r="J137" s="58" t="s">
        <v>316</v>
      </c>
      <c r="K137" s="34">
        <v>41032</v>
      </c>
      <c r="L137" s="34">
        <v>41036</v>
      </c>
      <c r="M137" s="79"/>
      <c r="N137" s="79"/>
      <c r="O137" s="79"/>
      <c r="P137" s="79"/>
      <c r="Q137" s="79"/>
      <c r="R137" s="20"/>
      <c r="S137" s="36"/>
      <c r="T137" s="10">
        <v>41036</v>
      </c>
      <c r="U137" s="30"/>
      <c r="V137" s="30">
        <v>8</v>
      </c>
      <c r="W137" s="13">
        <v>41328</v>
      </c>
      <c r="X137" s="79"/>
      <c r="Y137" s="79"/>
      <c r="Z137" s="79"/>
      <c r="AA137" s="79"/>
      <c r="AB137" s="79"/>
      <c r="AC137" s="18">
        <f t="shared" si="26"/>
        <v>8</v>
      </c>
      <c r="AD137" s="15">
        <f t="shared" si="19"/>
        <v>200000</v>
      </c>
      <c r="AE137" s="195"/>
      <c r="AF137" s="20">
        <v>200000</v>
      </c>
      <c r="AG137" s="20">
        <v>0</v>
      </c>
      <c r="AH137" s="52">
        <f t="shared" si="22"/>
        <v>200000</v>
      </c>
      <c r="AI137" s="21">
        <v>200000</v>
      </c>
      <c r="AJ137" s="54">
        <f t="shared" si="20"/>
        <v>100</v>
      </c>
      <c r="AK137" s="55">
        <f t="shared" si="15"/>
        <v>0</v>
      </c>
    </row>
    <row r="138" spans="1:37" ht="61.5" hidden="1" customHeight="1" x14ac:dyDescent="0.25">
      <c r="A138" s="1" t="s">
        <v>10</v>
      </c>
      <c r="B138" s="13" t="s">
        <v>10</v>
      </c>
      <c r="C138" s="13" t="s">
        <v>135</v>
      </c>
      <c r="D138" s="13"/>
      <c r="E138" s="31" t="s">
        <v>173</v>
      </c>
      <c r="F138" s="1" t="s">
        <v>174</v>
      </c>
      <c r="G138" s="48" t="s">
        <v>381</v>
      </c>
      <c r="H138" s="48"/>
      <c r="I138" s="1" t="s">
        <v>51</v>
      </c>
      <c r="J138" s="58" t="s">
        <v>51</v>
      </c>
      <c r="K138" s="34">
        <v>41253</v>
      </c>
      <c r="L138" s="34">
        <v>41253</v>
      </c>
      <c r="M138" s="79"/>
      <c r="N138" s="79"/>
      <c r="O138" s="79"/>
      <c r="P138" s="79"/>
      <c r="Q138" s="79"/>
      <c r="R138" s="20"/>
      <c r="S138" s="36"/>
      <c r="T138" s="10">
        <v>41253</v>
      </c>
      <c r="U138" s="30">
        <v>24</v>
      </c>
      <c r="V138" s="30">
        <v>24</v>
      </c>
      <c r="W138" s="13">
        <v>41983</v>
      </c>
      <c r="X138" s="70">
        <v>10</v>
      </c>
      <c r="Y138" s="70">
        <v>0</v>
      </c>
      <c r="Z138" s="70">
        <v>0</v>
      </c>
      <c r="AA138" s="36">
        <v>0</v>
      </c>
      <c r="AB138" s="70">
        <f>SUBTOTAL(9,X138:AA138)</f>
        <v>0</v>
      </c>
      <c r="AC138" s="18">
        <f t="shared" si="26"/>
        <v>24</v>
      </c>
      <c r="AD138" s="15">
        <f t="shared" si="19"/>
        <v>275980</v>
      </c>
      <c r="AE138" s="60">
        <v>28000</v>
      </c>
      <c r="AF138" s="20">
        <v>247980</v>
      </c>
      <c r="AG138" s="20">
        <v>0</v>
      </c>
      <c r="AH138" s="52">
        <f t="shared" si="22"/>
        <v>247980</v>
      </c>
      <c r="AI138" s="21">
        <v>247980</v>
      </c>
      <c r="AJ138" s="54">
        <f t="shared" si="20"/>
        <v>100</v>
      </c>
      <c r="AK138" s="55">
        <f t="shared" si="15"/>
        <v>0</v>
      </c>
    </row>
    <row r="139" spans="1:37" ht="61.5" hidden="1" customHeight="1" x14ac:dyDescent="0.25">
      <c r="A139" s="1" t="s">
        <v>10</v>
      </c>
      <c r="B139" s="13" t="s">
        <v>175</v>
      </c>
      <c r="C139" s="12" t="s">
        <v>175</v>
      </c>
      <c r="D139" s="12"/>
      <c r="E139" s="31" t="s">
        <v>176</v>
      </c>
      <c r="F139" s="1" t="s">
        <v>177</v>
      </c>
      <c r="G139" s="48" t="s">
        <v>381</v>
      </c>
      <c r="H139" s="48"/>
      <c r="I139" s="1" t="s">
        <v>260</v>
      </c>
      <c r="J139" s="58" t="s">
        <v>260</v>
      </c>
      <c r="K139" s="34">
        <v>37433</v>
      </c>
      <c r="L139" s="34">
        <v>37468</v>
      </c>
      <c r="M139" s="79"/>
      <c r="N139" s="79"/>
      <c r="O139" s="79"/>
      <c r="P139" s="79"/>
      <c r="Q139" s="79"/>
      <c r="R139" s="66"/>
      <c r="S139" s="79"/>
      <c r="T139" s="10">
        <v>37468</v>
      </c>
      <c r="U139" s="30">
        <v>36</v>
      </c>
      <c r="V139" s="30">
        <v>40</v>
      </c>
      <c r="W139" s="13">
        <v>38717</v>
      </c>
      <c r="X139" s="70">
        <v>96</v>
      </c>
      <c r="Y139" s="70">
        <v>0</v>
      </c>
      <c r="Z139" s="70">
        <v>0</v>
      </c>
      <c r="AA139" s="36">
        <v>0</v>
      </c>
      <c r="AB139" s="70">
        <f>SUBTOTAL(9,X139:AA139)</f>
        <v>0</v>
      </c>
      <c r="AC139" s="18">
        <f t="shared" si="26"/>
        <v>40</v>
      </c>
      <c r="AD139" s="15">
        <f t="shared" si="19"/>
        <v>641000</v>
      </c>
      <c r="AE139" s="195"/>
      <c r="AF139" s="26">
        <v>641000</v>
      </c>
      <c r="AG139" s="26">
        <v>0</v>
      </c>
      <c r="AH139" s="52">
        <f t="shared" si="22"/>
        <v>641000</v>
      </c>
      <c r="AI139" s="21">
        <v>459799</v>
      </c>
      <c r="AJ139" s="54">
        <f t="shared" si="20"/>
        <v>71.73151326053042</v>
      </c>
      <c r="AK139" s="55">
        <f t="shared" si="15"/>
        <v>181201</v>
      </c>
    </row>
    <row r="140" spans="1:37" ht="61.5" hidden="1" customHeight="1" x14ac:dyDescent="0.25">
      <c r="A140" s="1" t="s">
        <v>10</v>
      </c>
      <c r="B140" s="1" t="s">
        <v>10</v>
      </c>
      <c r="C140" s="1" t="s">
        <v>138</v>
      </c>
      <c r="D140" s="1"/>
      <c r="E140" s="31" t="s">
        <v>182</v>
      </c>
      <c r="F140" s="1" t="s">
        <v>183</v>
      </c>
      <c r="G140" s="48" t="s">
        <v>381</v>
      </c>
      <c r="H140" s="48"/>
      <c r="I140" s="1" t="s">
        <v>260</v>
      </c>
      <c r="J140" s="58" t="s">
        <v>260</v>
      </c>
      <c r="K140" s="34">
        <v>41145</v>
      </c>
      <c r="L140" s="34">
        <v>41145</v>
      </c>
      <c r="M140" s="79"/>
      <c r="N140" s="79"/>
      <c r="O140" s="79"/>
      <c r="P140" s="79"/>
      <c r="Q140" s="79"/>
      <c r="R140" s="79"/>
      <c r="S140" s="79"/>
      <c r="T140" s="10">
        <v>41145</v>
      </c>
      <c r="U140" s="30"/>
      <c r="V140" s="30">
        <v>14</v>
      </c>
      <c r="W140" s="13">
        <v>41577</v>
      </c>
      <c r="X140" s="70"/>
      <c r="Y140" s="70"/>
      <c r="Z140" s="70"/>
      <c r="AA140" s="36"/>
      <c r="AB140" s="70">
        <f>SUBTOTAL(9,X140:AA140)</f>
        <v>0</v>
      </c>
      <c r="AC140" s="18">
        <f t="shared" si="26"/>
        <v>14</v>
      </c>
      <c r="AD140" s="15">
        <f t="shared" si="19"/>
        <v>20000</v>
      </c>
      <c r="AE140" s="195"/>
      <c r="AF140" s="25">
        <v>20000</v>
      </c>
      <c r="AG140" s="25">
        <v>0</v>
      </c>
      <c r="AH140" s="52">
        <f t="shared" si="22"/>
        <v>20000</v>
      </c>
      <c r="AI140" s="61">
        <v>18614</v>
      </c>
      <c r="AJ140" s="54">
        <f t="shared" si="20"/>
        <v>93.07</v>
      </c>
      <c r="AK140" s="55">
        <f t="shared" si="15"/>
        <v>1386</v>
      </c>
    </row>
    <row r="141" spans="1:37" ht="61.5" hidden="1" customHeight="1" x14ac:dyDescent="0.25">
      <c r="A141" s="76" t="s">
        <v>10</v>
      </c>
      <c r="B141" s="76" t="s">
        <v>10</v>
      </c>
      <c r="C141" s="76" t="s">
        <v>24</v>
      </c>
      <c r="D141" s="76"/>
      <c r="E141" s="130" t="s">
        <v>193</v>
      </c>
      <c r="F141" s="76" t="s">
        <v>194</v>
      </c>
      <c r="G141" s="147" t="s">
        <v>381</v>
      </c>
      <c r="H141" s="48"/>
      <c r="I141" s="1" t="s">
        <v>315</v>
      </c>
      <c r="J141" s="58" t="s">
        <v>288</v>
      </c>
      <c r="K141" s="144">
        <v>41619</v>
      </c>
      <c r="L141" s="34">
        <v>41619</v>
      </c>
      <c r="M141" s="79"/>
      <c r="N141" s="79"/>
      <c r="O141" s="79"/>
      <c r="P141" s="79"/>
      <c r="Q141" s="79"/>
      <c r="R141" s="79"/>
      <c r="S141" s="79"/>
      <c r="T141" s="10">
        <v>41619</v>
      </c>
      <c r="U141" s="30">
        <v>12</v>
      </c>
      <c r="V141" s="30">
        <v>18</v>
      </c>
      <c r="W141" s="13">
        <v>42166</v>
      </c>
      <c r="X141" s="70">
        <v>3</v>
      </c>
      <c r="Y141" s="70">
        <v>0</v>
      </c>
      <c r="Z141" s="70">
        <v>0</v>
      </c>
      <c r="AA141" s="36">
        <v>0</v>
      </c>
      <c r="AB141" s="70">
        <f>SUBTOTAL(9,X141:AA141)</f>
        <v>0</v>
      </c>
      <c r="AC141" s="18">
        <f t="shared" si="26"/>
        <v>18</v>
      </c>
      <c r="AD141" s="15">
        <f t="shared" si="19"/>
        <v>250000</v>
      </c>
      <c r="AE141" s="195"/>
      <c r="AF141" s="139">
        <v>250000</v>
      </c>
      <c r="AG141" s="139">
        <v>0</v>
      </c>
      <c r="AH141" s="140">
        <f t="shared" si="22"/>
        <v>250000</v>
      </c>
      <c r="AI141" s="148">
        <v>240333</v>
      </c>
      <c r="AJ141" s="141">
        <f t="shared" si="20"/>
        <v>96.133200000000002</v>
      </c>
      <c r="AK141" s="142">
        <f t="shared" si="15"/>
        <v>9667</v>
      </c>
    </row>
    <row r="142" spans="1:37" ht="61.5" hidden="1" customHeight="1" x14ac:dyDescent="0.25">
      <c r="A142" s="10" t="s">
        <v>10</v>
      </c>
      <c r="B142" s="10" t="s">
        <v>10</v>
      </c>
      <c r="C142" s="1" t="s">
        <v>10</v>
      </c>
      <c r="D142" s="12"/>
      <c r="E142" s="31" t="s">
        <v>90</v>
      </c>
      <c r="F142" s="32" t="s">
        <v>603</v>
      </c>
      <c r="G142" s="32" t="s">
        <v>381</v>
      </c>
      <c r="H142" s="31" t="s">
        <v>453</v>
      </c>
      <c r="I142" s="1" t="s">
        <v>73</v>
      </c>
      <c r="J142" s="32" t="s">
        <v>73</v>
      </c>
      <c r="K142" s="11">
        <v>43467</v>
      </c>
      <c r="L142" s="115"/>
      <c r="M142" s="189"/>
      <c r="N142" s="189"/>
      <c r="O142" s="189"/>
      <c r="P142" s="189"/>
      <c r="Q142" s="189"/>
      <c r="R142" s="192"/>
      <c r="S142" s="192"/>
      <c r="T142" s="10"/>
      <c r="U142" s="10"/>
      <c r="V142" s="19"/>
      <c r="W142" s="10">
        <v>44196</v>
      </c>
      <c r="X142" s="115"/>
      <c r="Y142" s="115"/>
      <c r="Z142" s="115"/>
      <c r="AA142" s="115"/>
      <c r="AB142" s="115"/>
      <c r="AC142" s="115"/>
      <c r="AD142" s="115"/>
      <c r="AE142" s="80"/>
      <c r="AF142" s="115">
        <v>492692</v>
      </c>
      <c r="AG142" s="115"/>
      <c r="AH142" s="175">
        <v>498361</v>
      </c>
      <c r="AI142" s="175">
        <v>444818.36</v>
      </c>
      <c r="AJ142" s="80">
        <f t="shared" ref="AJ142:AJ149" si="27">+AI142/AH142*100</f>
        <v>89.256254000614007</v>
      </c>
      <c r="AK142" s="175">
        <f t="shared" ref="AK142:AK180" si="28">+AH142-AI142</f>
        <v>53542.640000000014</v>
      </c>
    </row>
    <row r="143" spans="1:37" ht="61.5" hidden="1" customHeight="1" x14ac:dyDescent="0.25">
      <c r="A143" s="162" t="s">
        <v>10</v>
      </c>
      <c r="B143" s="17" t="s">
        <v>10</v>
      </c>
      <c r="C143" s="168" t="s">
        <v>150</v>
      </c>
      <c r="D143" s="187"/>
      <c r="E143" s="163" t="s">
        <v>600</v>
      </c>
      <c r="F143" s="57" t="s">
        <v>605</v>
      </c>
      <c r="G143" s="51" t="s">
        <v>381</v>
      </c>
      <c r="H143" s="163" t="s">
        <v>598</v>
      </c>
      <c r="I143" s="56" t="s">
        <v>260</v>
      </c>
      <c r="J143" s="51" t="s">
        <v>599</v>
      </c>
      <c r="K143" s="41">
        <v>43613</v>
      </c>
      <c r="L143" s="97"/>
      <c r="M143" s="83"/>
      <c r="N143" s="83"/>
      <c r="O143" s="83"/>
      <c r="P143" s="83"/>
      <c r="Q143" s="83"/>
      <c r="R143" s="84"/>
      <c r="S143" s="84"/>
      <c r="T143" s="17"/>
      <c r="U143" s="17"/>
      <c r="V143" s="18">
        <v>6</v>
      </c>
      <c r="W143" s="17">
        <v>43797</v>
      </c>
      <c r="X143" s="97"/>
      <c r="Y143" s="97"/>
      <c r="Z143" s="97"/>
      <c r="AA143" s="97"/>
      <c r="AB143" s="97"/>
      <c r="AC143" s="97"/>
      <c r="AD143" s="97"/>
      <c r="AE143" s="54"/>
      <c r="AF143" s="97">
        <v>17880</v>
      </c>
      <c r="AG143" s="97">
        <v>6610.47</v>
      </c>
      <c r="AH143" s="97">
        <f>+AF143-AG143</f>
        <v>11269.529999999999</v>
      </c>
      <c r="AI143" s="97">
        <v>11269.53</v>
      </c>
      <c r="AJ143" s="54">
        <f t="shared" si="27"/>
        <v>100.00000000000003</v>
      </c>
      <c r="AK143" s="97">
        <f t="shared" si="28"/>
        <v>0</v>
      </c>
    </row>
    <row r="144" spans="1:37" ht="61.5" hidden="1" customHeight="1" x14ac:dyDescent="0.25">
      <c r="A144" s="91" t="s">
        <v>10</v>
      </c>
      <c r="B144" s="10" t="s">
        <v>10</v>
      </c>
      <c r="C144" s="82" t="s">
        <v>24</v>
      </c>
      <c r="D144" s="89"/>
      <c r="E144" s="31" t="s">
        <v>601</v>
      </c>
      <c r="F144" s="32" t="s">
        <v>595</v>
      </c>
      <c r="G144" s="51" t="s">
        <v>381</v>
      </c>
      <c r="H144" s="31" t="s">
        <v>596</v>
      </c>
      <c r="I144" s="1" t="s">
        <v>63</v>
      </c>
      <c r="J144" s="58" t="s">
        <v>597</v>
      </c>
      <c r="K144" s="11">
        <v>43434</v>
      </c>
      <c r="L144" s="62"/>
      <c r="M144" s="83"/>
      <c r="N144" s="83"/>
      <c r="O144" s="83"/>
      <c r="P144" s="83"/>
      <c r="Q144" s="83"/>
      <c r="R144" s="84"/>
      <c r="S144" s="84"/>
      <c r="T144" s="10"/>
      <c r="U144" s="10"/>
      <c r="V144" s="18">
        <v>6</v>
      </c>
      <c r="W144" s="10">
        <v>43615</v>
      </c>
      <c r="X144" s="62">
        <v>12</v>
      </c>
      <c r="Y144" s="62"/>
      <c r="Z144" s="62"/>
      <c r="AA144" s="62"/>
      <c r="AB144" s="62"/>
      <c r="AC144" s="62"/>
      <c r="AD144" s="62"/>
      <c r="AE144" s="80"/>
      <c r="AF144" s="62">
        <v>20000</v>
      </c>
      <c r="AG144" s="62">
        <v>12372.2</v>
      </c>
      <c r="AH144" s="62">
        <f>+AF144-AG144</f>
        <v>7627.7999999999993</v>
      </c>
      <c r="AI144" s="62">
        <v>7627.8</v>
      </c>
      <c r="AJ144" s="80">
        <f t="shared" si="27"/>
        <v>100.00000000000003</v>
      </c>
      <c r="AK144" s="62">
        <f t="shared" si="28"/>
        <v>0</v>
      </c>
    </row>
    <row r="145" spans="1:38" ht="61.5" hidden="1" customHeight="1" x14ac:dyDescent="0.25">
      <c r="A145" s="91" t="s">
        <v>10</v>
      </c>
      <c r="B145" s="10" t="s">
        <v>10</v>
      </c>
      <c r="C145" s="82" t="s">
        <v>419</v>
      </c>
      <c r="D145" s="89"/>
      <c r="E145" s="31" t="s">
        <v>602</v>
      </c>
      <c r="F145" s="32" t="s">
        <v>592</v>
      </c>
      <c r="G145" s="51" t="s">
        <v>381</v>
      </c>
      <c r="H145" s="31" t="s">
        <v>593</v>
      </c>
      <c r="I145" s="32" t="s">
        <v>274</v>
      </c>
      <c r="J145" s="13" t="s">
        <v>594</v>
      </c>
      <c r="K145" s="11">
        <v>43388</v>
      </c>
      <c r="L145" s="62"/>
      <c r="M145" s="83"/>
      <c r="N145" s="83"/>
      <c r="O145" s="83"/>
      <c r="P145" s="83"/>
      <c r="Q145" s="83"/>
      <c r="R145" s="84"/>
      <c r="S145" s="84"/>
      <c r="T145" s="10"/>
      <c r="U145" s="10"/>
      <c r="V145" s="18">
        <v>6</v>
      </c>
      <c r="W145" s="114">
        <v>43570</v>
      </c>
      <c r="X145" s="62"/>
      <c r="Y145" s="62"/>
      <c r="Z145" s="62"/>
      <c r="AA145" s="62"/>
      <c r="AB145" s="62"/>
      <c r="AC145" s="62"/>
      <c r="AD145" s="62"/>
      <c r="AE145" s="80"/>
      <c r="AF145" s="62">
        <v>19487.93</v>
      </c>
      <c r="AG145" s="80"/>
      <c r="AH145" s="62">
        <v>19487.93</v>
      </c>
      <c r="AI145" s="62">
        <v>19487.93</v>
      </c>
      <c r="AJ145" s="80">
        <f t="shared" si="27"/>
        <v>100</v>
      </c>
      <c r="AK145" s="62">
        <f t="shared" si="28"/>
        <v>0</v>
      </c>
    </row>
    <row r="146" spans="1:38" ht="61.5" hidden="1" customHeight="1" x14ac:dyDescent="0.25">
      <c r="A146" s="91" t="s">
        <v>10</v>
      </c>
      <c r="B146" s="10" t="s">
        <v>10</v>
      </c>
      <c r="C146" s="82" t="s">
        <v>10</v>
      </c>
      <c r="D146" s="89"/>
      <c r="E146" s="31" t="s">
        <v>90</v>
      </c>
      <c r="F146" s="32" t="s">
        <v>497</v>
      </c>
      <c r="G146" s="51" t="s">
        <v>381</v>
      </c>
      <c r="H146" s="31" t="s">
        <v>453</v>
      </c>
      <c r="I146" s="9" t="s">
        <v>73</v>
      </c>
      <c r="J146" s="10" t="s">
        <v>73</v>
      </c>
      <c r="K146" s="11">
        <v>43102</v>
      </c>
      <c r="L146" s="62"/>
      <c r="M146" s="83"/>
      <c r="N146" s="83"/>
      <c r="O146" s="83"/>
      <c r="P146" s="83"/>
      <c r="Q146" s="83"/>
      <c r="R146" s="84"/>
      <c r="S146" s="84"/>
      <c r="T146" s="10"/>
      <c r="U146" s="10"/>
      <c r="V146" s="18">
        <v>24</v>
      </c>
      <c r="W146" s="10">
        <v>43830</v>
      </c>
      <c r="X146" s="10"/>
      <c r="Y146" s="10"/>
      <c r="Z146" s="10"/>
      <c r="AA146" s="10"/>
      <c r="AB146" s="62"/>
      <c r="AC146" s="62"/>
      <c r="AD146" s="79"/>
      <c r="AE146" s="62"/>
      <c r="AF146" s="62">
        <v>501384</v>
      </c>
      <c r="AG146" s="62">
        <v>801.13</v>
      </c>
      <c r="AH146" s="62">
        <f t="shared" ref="AH146:AH158" si="29">+AF146-AG146</f>
        <v>500582.87</v>
      </c>
      <c r="AI146" s="62">
        <v>500582.87</v>
      </c>
      <c r="AJ146" s="80">
        <f t="shared" si="27"/>
        <v>100</v>
      </c>
      <c r="AK146" s="62">
        <f t="shared" si="28"/>
        <v>0</v>
      </c>
    </row>
    <row r="147" spans="1:38" ht="61.5" hidden="1" customHeight="1" x14ac:dyDescent="0.25">
      <c r="A147" s="10" t="s">
        <v>10</v>
      </c>
      <c r="B147" s="10" t="s">
        <v>10</v>
      </c>
      <c r="C147" s="1" t="s">
        <v>419</v>
      </c>
      <c r="D147" s="48"/>
      <c r="E147" s="31" t="s">
        <v>499</v>
      </c>
      <c r="F147" s="1" t="s">
        <v>477</v>
      </c>
      <c r="G147" s="89" t="s">
        <v>381</v>
      </c>
      <c r="H147" s="31" t="s">
        <v>478</v>
      </c>
      <c r="I147" s="32" t="s">
        <v>274</v>
      </c>
      <c r="J147" s="51" t="s">
        <v>422</v>
      </c>
      <c r="K147" s="10">
        <v>42989</v>
      </c>
      <c r="L147" s="9"/>
      <c r="M147" s="10"/>
      <c r="N147" s="11"/>
      <c r="O147" s="62"/>
      <c r="P147" s="83"/>
      <c r="Q147" s="83"/>
      <c r="R147" s="83"/>
      <c r="S147" s="83"/>
      <c r="T147" s="83"/>
      <c r="U147" s="84"/>
      <c r="V147" s="18"/>
      <c r="W147" s="10">
        <v>43354</v>
      </c>
      <c r="X147" s="10"/>
      <c r="Y147" s="10"/>
      <c r="Z147" s="10"/>
      <c r="AA147" s="10"/>
      <c r="AB147" s="10"/>
      <c r="AC147" s="10"/>
      <c r="AD147" s="62"/>
      <c r="AE147" s="62"/>
      <c r="AF147" s="62">
        <v>15930</v>
      </c>
      <c r="AG147" s="79"/>
      <c r="AH147" s="62">
        <f t="shared" si="29"/>
        <v>15930</v>
      </c>
      <c r="AI147" s="62">
        <v>0</v>
      </c>
      <c r="AJ147" s="80">
        <f t="shared" si="27"/>
        <v>0</v>
      </c>
      <c r="AK147" s="62">
        <f t="shared" si="28"/>
        <v>15930</v>
      </c>
    </row>
    <row r="148" spans="1:38" ht="61.5" hidden="1" customHeight="1" x14ac:dyDescent="0.25">
      <c r="A148" s="10" t="s">
        <v>10</v>
      </c>
      <c r="B148" s="10" t="s">
        <v>10</v>
      </c>
      <c r="C148" s="1" t="s">
        <v>29</v>
      </c>
      <c r="D148" s="48"/>
      <c r="E148" s="31" t="s">
        <v>500</v>
      </c>
      <c r="F148" s="1" t="s">
        <v>476</v>
      </c>
      <c r="G148" s="89" t="s">
        <v>381</v>
      </c>
      <c r="H148" s="31" t="s">
        <v>479</v>
      </c>
      <c r="I148" s="32" t="s">
        <v>274</v>
      </c>
      <c r="J148" s="51" t="s">
        <v>422</v>
      </c>
      <c r="K148" s="10">
        <v>42985</v>
      </c>
      <c r="L148" s="9"/>
      <c r="M148" s="10"/>
      <c r="N148" s="11"/>
      <c r="O148" s="62"/>
      <c r="P148" s="83"/>
      <c r="Q148" s="83"/>
      <c r="R148" s="83"/>
      <c r="S148" s="83"/>
      <c r="T148" s="83"/>
      <c r="U148" s="84"/>
      <c r="V148" s="18"/>
      <c r="W148" s="10">
        <v>43350</v>
      </c>
      <c r="X148" s="10"/>
      <c r="Y148" s="10"/>
      <c r="Z148" s="10"/>
      <c r="AA148" s="10"/>
      <c r="AB148" s="10"/>
      <c r="AC148" s="10"/>
      <c r="AD148" s="62"/>
      <c r="AE148" s="62"/>
      <c r="AF148" s="62">
        <v>14985</v>
      </c>
      <c r="AG148" s="79"/>
      <c r="AH148" s="62">
        <f t="shared" si="29"/>
        <v>14985</v>
      </c>
      <c r="AI148" s="62">
        <v>0</v>
      </c>
      <c r="AJ148" s="80">
        <f t="shared" si="27"/>
        <v>0</v>
      </c>
      <c r="AK148" s="62">
        <f t="shared" si="28"/>
        <v>14985</v>
      </c>
    </row>
    <row r="149" spans="1:38" ht="61.5" hidden="1" customHeight="1" x14ac:dyDescent="0.25">
      <c r="A149" s="10" t="s">
        <v>10</v>
      </c>
      <c r="B149" s="10" t="s">
        <v>10</v>
      </c>
      <c r="C149" s="1" t="s">
        <v>10</v>
      </c>
      <c r="D149" s="48"/>
      <c r="E149" s="31" t="s">
        <v>90</v>
      </c>
      <c r="F149" s="1" t="s">
        <v>441</v>
      </c>
      <c r="G149" s="89" t="s">
        <v>381</v>
      </c>
      <c r="H149" s="31" t="s">
        <v>453</v>
      </c>
      <c r="I149" s="32" t="s">
        <v>73</v>
      </c>
      <c r="J149" s="58" t="s">
        <v>73</v>
      </c>
      <c r="K149" s="10">
        <v>42738</v>
      </c>
      <c r="L149" s="9"/>
      <c r="M149" s="10"/>
      <c r="N149" s="11"/>
      <c r="O149" s="81"/>
      <c r="P149" s="81"/>
      <c r="Q149" s="2"/>
      <c r="R149" s="2"/>
      <c r="S149" s="2"/>
      <c r="T149" s="2"/>
      <c r="U149" s="2"/>
      <c r="V149" s="18"/>
      <c r="W149" s="10">
        <v>43465</v>
      </c>
      <c r="X149" s="2"/>
      <c r="Y149" s="10"/>
      <c r="Z149" s="10"/>
      <c r="AA149" s="10"/>
      <c r="AB149" s="10"/>
      <c r="AC149" s="10"/>
      <c r="AD149" s="79">
        <f>+AE149+AF149</f>
        <v>502111</v>
      </c>
      <c r="AE149" s="79"/>
      <c r="AF149" s="62">
        <v>502111</v>
      </c>
      <c r="AG149" s="62">
        <v>65880.27</v>
      </c>
      <c r="AH149" s="62">
        <f t="shared" si="29"/>
        <v>436230.73</v>
      </c>
      <c r="AI149" s="62">
        <v>436230.73</v>
      </c>
      <c r="AJ149" s="80">
        <f t="shared" si="27"/>
        <v>100</v>
      </c>
      <c r="AK149" s="62">
        <f t="shared" si="28"/>
        <v>0</v>
      </c>
    </row>
    <row r="150" spans="1:38" ht="61.5" hidden="1" customHeight="1" x14ac:dyDescent="0.25">
      <c r="A150" s="1" t="s">
        <v>10</v>
      </c>
      <c r="B150" s="1" t="s">
        <v>10</v>
      </c>
      <c r="C150" s="1" t="s">
        <v>10</v>
      </c>
      <c r="D150" s="48"/>
      <c r="E150" s="31" t="s">
        <v>90</v>
      </c>
      <c r="F150" s="1" t="s">
        <v>231</v>
      </c>
      <c r="G150" s="48" t="s">
        <v>381</v>
      </c>
      <c r="H150" s="64"/>
      <c r="I150" s="51" t="s">
        <v>73</v>
      </c>
      <c r="J150" s="51" t="s">
        <v>73</v>
      </c>
      <c r="K150" s="34">
        <v>42011</v>
      </c>
      <c r="L150" s="13">
        <v>42011</v>
      </c>
      <c r="M150" s="36"/>
      <c r="N150" s="79"/>
      <c r="O150" s="2"/>
      <c r="P150" s="2"/>
      <c r="Q150" s="2"/>
      <c r="R150" s="94"/>
      <c r="S150" s="29"/>
      <c r="T150" s="29">
        <v>42011</v>
      </c>
      <c r="U150" s="37">
        <v>24</v>
      </c>
      <c r="V150" s="37">
        <v>24</v>
      </c>
      <c r="W150" s="13">
        <v>42735</v>
      </c>
      <c r="X150" s="19">
        <v>0</v>
      </c>
      <c r="Y150" s="19">
        <v>0</v>
      </c>
      <c r="Z150" s="19">
        <v>0</v>
      </c>
      <c r="AA150" s="19">
        <v>0</v>
      </c>
      <c r="AB150" s="63">
        <f>SUM(X150:AA150)</f>
        <v>0</v>
      </c>
      <c r="AC150" s="19">
        <f>+V150+AB150</f>
        <v>24</v>
      </c>
      <c r="AD150" s="26">
        <f t="shared" ref="AD150:AD158" si="30">+AE150+AH150</f>
        <v>306951</v>
      </c>
      <c r="AE150" s="60"/>
      <c r="AF150" s="26">
        <v>308028</v>
      </c>
      <c r="AG150" s="26">
        <v>1077</v>
      </c>
      <c r="AH150" s="16">
        <f t="shared" si="29"/>
        <v>306951</v>
      </c>
      <c r="AI150" s="61">
        <v>303488</v>
      </c>
      <c r="AJ150" s="80">
        <f t="shared" ref="AJ150:AJ158" si="31">AI150/AH150*100</f>
        <v>98.871806900775695</v>
      </c>
      <c r="AK150" s="55">
        <f t="shared" si="28"/>
        <v>3463</v>
      </c>
    </row>
    <row r="151" spans="1:38" ht="61.5" hidden="1" customHeight="1" x14ac:dyDescent="0.25">
      <c r="A151" s="1" t="s">
        <v>10</v>
      </c>
      <c r="B151" s="1" t="s">
        <v>10</v>
      </c>
      <c r="C151" s="1" t="s">
        <v>10</v>
      </c>
      <c r="D151" s="48"/>
      <c r="E151" s="31" t="s">
        <v>90</v>
      </c>
      <c r="F151" s="1" t="s">
        <v>243</v>
      </c>
      <c r="G151" s="48" t="s">
        <v>381</v>
      </c>
      <c r="H151" s="31" t="s">
        <v>453</v>
      </c>
      <c r="I151" s="32" t="s">
        <v>73</v>
      </c>
      <c r="J151" s="51" t="s">
        <v>73</v>
      </c>
      <c r="K151" s="34">
        <v>42391</v>
      </c>
      <c r="L151" s="34">
        <v>42391</v>
      </c>
      <c r="M151" s="36"/>
      <c r="N151" s="79"/>
      <c r="O151" s="2"/>
      <c r="P151" s="2"/>
      <c r="Q151" s="2"/>
      <c r="R151" s="94"/>
      <c r="S151" s="29"/>
      <c r="T151" s="29">
        <v>42391</v>
      </c>
      <c r="U151" s="95"/>
      <c r="V151" s="95"/>
      <c r="W151" s="13">
        <v>43100</v>
      </c>
      <c r="X151" s="19">
        <v>0</v>
      </c>
      <c r="Y151" s="19">
        <v>0</v>
      </c>
      <c r="Z151" s="19">
        <v>0</v>
      </c>
      <c r="AA151" s="19">
        <v>0</v>
      </c>
      <c r="AB151" s="63">
        <f>SUM(X151:AA151)</f>
        <v>0</v>
      </c>
      <c r="AC151" s="19">
        <f>+V151+AB151</f>
        <v>0</v>
      </c>
      <c r="AD151" s="26">
        <f t="shared" si="30"/>
        <v>485457</v>
      </c>
      <c r="AE151" s="60"/>
      <c r="AF151" s="26">
        <v>503777</v>
      </c>
      <c r="AG151" s="26">
        <v>18320</v>
      </c>
      <c r="AH151" s="16">
        <f t="shared" si="29"/>
        <v>485457</v>
      </c>
      <c r="AI151" s="61">
        <v>468575</v>
      </c>
      <c r="AJ151" s="80">
        <f t="shared" si="31"/>
        <v>96.522452040036498</v>
      </c>
      <c r="AK151" s="55">
        <f t="shared" si="28"/>
        <v>16882</v>
      </c>
    </row>
    <row r="152" spans="1:38" ht="61.5" hidden="1" customHeight="1" x14ac:dyDescent="0.25">
      <c r="A152" s="12" t="s">
        <v>10</v>
      </c>
      <c r="B152" s="12" t="s">
        <v>10</v>
      </c>
      <c r="C152" s="12" t="s">
        <v>29</v>
      </c>
      <c r="D152" s="12"/>
      <c r="E152" s="31" t="s">
        <v>90</v>
      </c>
      <c r="F152" s="1" t="s">
        <v>91</v>
      </c>
      <c r="G152" s="23" t="s">
        <v>381</v>
      </c>
      <c r="H152" s="23"/>
      <c r="I152" s="1" t="s">
        <v>73</v>
      </c>
      <c r="J152" s="58" t="s">
        <v>260</v>
      </c>
      <c r="K152" s="10">
        <v>35431</v>
      </c>
      <c r="L152" s="10">
        <v>35431</v>
      </c>
      <c r="M152" s="9" t="s">
        <v>55</v>
      </c>
      <c r="N152" s="10" t="s">
        <v>55</v>
      </c>
      <c r="O152" s="11">
        <v>35735</v>
      </c>
      <c r="P152" s="12" t="s">
        <v>55</v>
      </c>
      <c r="Q152" s="13" t="s">
        <v>55</v>
      </c>
      <c r="R152" s="12"/>
      <c r="S152" s="10"/>
      <c r="T152" s="10">
        <v>35735</v>
      </c>
      <c r="U152" s="19"/>
      <c r="V152" s="19"/>
      <c r="W152" s="10">
        <v>41018</v>
      </c>
      <c r="X152" s="70">
        <v>0</v>
      </c>
      <c r="Y152" s="70">
        <v>0</v>
      </c>
      <c r="Z152" s="70">
        <v>0</v>
      </c>
      <c r="AA152" s="36">
        <v>0</v>
      </c>
      <c r="AB152" s="36">
        <f>SUBTOTAL(9,X152:AA152)</f>
        <v>0</v>
      </c>
      <c r="AC152" s="18">
        <v>180</v>
      </c>
      <c r="AD152" s="15">
        <f t="shared" si="30"/>
        <v>1140622</v>
      </c>
      <c r="AE152" s="26"/>
      <c r="AF152" s="16">
        <v>1140622</v>
      </c>
      <c r="AG152" s="16">
        <v>0</v>
      </c>
      <c r="AH152" s="52">
        <f t="shared" si="29"/>
        <v>1140622</v>
      </c>
      <c r="AI152" s="55">
        <v>1053934</v>
      </c>
      <c r="AJ152" s="54">
        <f t="shared" si="31"/>
        <v>92.399936175174602</v>
      </c>
      <c r="AK152" s="55">
        <f t="shared" si="28"/>
        <v>86688</v>
      </c>
    </row>
    <row r="153" spans="1:38" ht="61.5" hidden="1" customHeight="1" x14ac:dyDescent="0.25">
      <c r="A153" s="1" t="s">
        <v>10</v>
      </c>
      <c r="B153" s="1" t="s">
        <v>10</v>
      </c>
      <c r="C153" s="13" t="s">
        <v>29</v>
      </c>
      <c r="D153" s="13"/>
      <c r="E153" s="31" t="s">
        <v>90</v>
      </c>
      <c r="F153" s="1" t="s">
        <v>103</v>
      </c>
      <c r="G153" s="23" t="s">
        <v>381</v>
      </c>
      <c r="H153" s="23"/>
      <c r="I153" s="1" t="s">
        <v>73</v>
      </c>
      <c r="J153" s="58" t="s">
        <v>260</v>
      </c>
      <c r="K153" s="13">
        <v>40695</v>
      </c>
      <c r="L153" s="13">
        <v>40695</v>
      </c>
      <c r="M153" s="23"/>
      <c r="N153" s="13"/>
      <c r="O153" s="13"/>
      <c r="P153" s="1"/>
      <c r="Q153" s="13"/>
      <c r="R153" s="1"/>
      <c r="S153" s="13"/>
      <c r="T153" s="10">
        <v>40695</v>
      </c>
      <c r="U153" s="30"/>
      <c r="V153" s="30"/>
      <c r="W153" s="13">
        <v>41257</v>
      </c>
      <c r="X153" s="70">
        <v>0</v>
      </c>
      <c r="Y153" s="70">
        <v>0</v>
      </c>
      <c r="Z153" s="70">
        <v>0</v>
      </c>
      <c r="AA153" s="36">
        <v>0</v>
      </c>
      <c r="AB153" s="36">
        <v>0</v>
      </c>
      <c r="AC153" s="18">
        <v>18</v>
      </c>
      <c r="AD153" s="15">
        <f t="shared" si="30"/>
        <v>300000</v>
      </c>
      <c r="AE153" s="25"/>
      <c r="AF153" s="16">
        <v>300000</v>
      </c>
      <c r="AG153" s="16">
        <v>0</v>
      </c>
      <c r="AH153" s="52">
        <f t="shared" si="29"/>
        <v>300000</v>
      </c>
      <c r="AI153" s="21">
        <v>299695</v>
      </c>
      <c r="AJ153" s="54">
        <f t="shared" si="31"/>
        <v>99.898333333333341</v>
      </c>
      <c r="AK153" s="55">
        <f t="shared" si="28"/>
        <v>305</v>
      </c>
    </row>
    <row r="154" spans="1:38" ht="61.5" hidden="1" customHeight="1" x14ac:dyDescent="0.25">
      <c r="A154" s="1" t="s">
        <v>10</v>
      </c>
      <c r="B154" s="1" t="s">
        <v>10</v>
      </c>
      <c r="C154" s="1" t="s">
        <v>29</v>
      </c>
      <c r="D154" s="1"/>
      <c r="E154" s="31" t="s">
        <v>90</v>
      </c>
      <c r="F154" s="1" t="s">
        <v>180</v>
      </c>
      <c r="G154" s="48" t="s">
        <v>381</v>
      </c>
      <c r="H154" s="48"/>
      <c r="I154" s="1" t="s">
        <v>73</v>
      </c>
      <c r="J154" s="48" t="s">
        <v>73</v>
      </c>
      <c r="K154" s="34">
        <v>40933</v>
      </c>
      <c r="L154" s="34">
        <v>40933</v>
      </c>
      <c r="M154" s="79"/>
      <c r="N154" s="79"/>
      <c r="O154" s="79"/>
      <c r="P154" s="79"/>
      <c r="Q154" s="79"/>
      <c r="R154" s="194"/>
      <c r="S154" s="79"/>
      <c r="T154" s="10">
        <v>40933</v>
      </c>
      <c r="U154" s="30"/>
      <c r="V154" s="30">
        <v>23</v>
      </c>
      <c r="W154" s="13">
        <v>41627</v>
      </c>
      <c r="X154" s="70"/>
      <c r="Y154" s="70"/>
      <c r="Z154" s="70"/>
      <c r="AA154" s="36"/>
      <c r="AB154" s="70">
        <f>SUBTOTAL(9,X154:AA154)</f>
        <v>0</v>
      </c>
      <c r="AC154" s="18">
        <f>+V154+AB154</f>
        <v>23</v>
      </c>
      <c r="AD154" s="15">
        <f t="shared" si="30"/>
        <v>327827</v>
      </c>
      <c r="AE154" s="195"/>
      <c r="AF154" s="25">
        <v>327827</v>
      </c>
      <c r="AG154" s="25">
        <v>0</v>
      </c>
      <c r="AH154" s="52">
        <f t="shared" si="29"/>
        <v>327827</v>
      </c>
      <c r="AI154" s="61">
        <v>325262</v>
      </c>
      <c r="AJ154" s="54">
        <f t="shared" si="31"/>
        <v>99.217575123464513</v>
      </c>
      <c r="AK154" s="55">
        <f t="shared" si="28"/>
        <v>2565</v>
      </c>
    </row>
    <row r="155" spans="1:38" ht="61.5" hidden="1" customHeight="1" x14ac:dyDescent="0.25">
      <c r="A155" s="1" t="s">
        <v>10</v>
      </c>
      <c r="B155" s="1" t="s">
        <v>10</v>
      </c>
      <c r="C155" s="1" t="s">
        <v>29</v>
      </c>
      <c r="D155" s="1"/>
      <c r="E155" s="31" t="s">
        <v>90</v>
      </c>
      <c r="F155" s="1" t="s">
        <v>181</v>
      </c>
      <c r="G155" s="48" t="s">
        <v>381</v>
      </c>
      <c r="H155" s="48"/>
      <c r="I155" s="1" t="s">
        <v>73</v>
      </c>
      <c r="J155" s="48" t="s">
        <v>73</v>
      </c>
      <c r="K155" s="34">
        <v>41281</v>
      </c>
      <c r="L155" s="34">
        <v>41281</v>
      </c>
      <c r="M155" s="79"/>
      <c r="N155" s="79"/>
      <c r="O155" s="79"/>
      <c r="P155" s="79"/>
      <c r="Q155" s="79"/>
      <c r="R155" s="79"/>
      <c r="S155" s="79"/>
      <c r="T155" s="10">
        <v>41281</v>
      </c>
      <c r="U155" s="30"/>
      <c r="V155" s="30">
        <v>23</v>
      </c>
      <c r="W155" s="13">
        <v>41990</v>
      </c>
      <c r="X155" s="70"/>
      <c r="Y155" s="70"/>
      <c r="Z155" s="70"/>
      <c r="AA155" s="36"/>
      <c r="AB155" s="70">
        <f>SUBTOTAL(9,X155:AA155)</f>
        <v>0</v>
      </c>
      <c r="AC155" s="18">
        <f>+V155+AB155</f>
        <v>23</v>
      </c>
      <c r="AD155" s="15">
        <f t="shared" si="30"/>
        <v>309717</v>
      </c>
      <c r="AE155" s="195"/>
      <c r="AF155" s="25">
        <v>309717</v>
      </c>
      <c r="AG155" s="25">
        <v>0</v>
      </c>
      <c r="AH155" s="52">
        <f t="shared" si="29"/>
        <v>309717</v>
      </c>
      <c r="AI155" s="61">
        <v>308580</v>
      </c>
      <c r="AJ155" s="54">
        <f t="shared" si="31"/>
        <v>99.632890671161093</v>
      </c>
      <c r="AK155" s="55">
        <f t="shared" si="28"/>
        <v>1137</v>
      </c>
    </row>
    <row r="156" spans="1:38" ht="61.5" hidden="1" customHeight="1" x14ac:dyDescent="0.25">
      <c r="A156" s="1" t="s">
        <v>10</v>
      </c>
      <c r="B156" s="1" t="s">
        <v>10</v>
      </c>
      <c r="C156" s="1" t="s">
        <v>206</v>
      </c>
      <c r="D156" s="1"/>
      <c r="E156" s="31" t="s">
        <v>207</v>
      </c>
      <c r="F156" s="1" t="s">
        <v>208</v>
      </c>
      <c r="G156" s="48" t="s">
        <v>381</v>
      </c>
      <c r="H156" s="48"/>
      <c r="I156" s="32" t="s">
        <v>260</v>
      </c>
      <c r="J156" s="58" t="s">
        <v>260</v>
      </c>
      <c r="K156" s="34">
        <v>41908</v>
      </c>
      <c r="L156" s="13">
        <v>41908</v>
      </c>
      <c r="M156" s="79"/>
      <c r="N156" s="79"/>
      <c r="O156" s="79"/>
      <c r="P156" s="79"/>
      <c r="Q156" s="79"/>
      <c r="R156" s="12"/>
      <c r="S156" s="10"/>
      <c r="T156" s="10">
        <v>41908</v>
      </c>
      <c r="U156" s="30">
        <v>12</v>
      </c>
      <c r="V156" s="30">
        <v>12</v>
      </c>
      <c r="W156" s="13">
        <v>42273</v>
      </c>
      <c r="X156" s="70">
        <v>0</v>
      </c>
      <c r="Y156" s="70"/>
      <c r="Z156" s="70">
        <v>0</v>
      </c>
      <c r="AA156" s="36">
        <v>0</v>
      </c>
      <c r="AB156" s="70">
        <f>SUBTOTAL(9,X156:AA156)</f>
        <v>0</v>
      </c>
      <c r="AC156" s="18">
        <f>+V156+AB156</f>
        <v>12</v>
      </c>
      <c r="AD156" s="15">
        <f t="shared" si="30"/>
        <v>17640</v>
      </c>
      <c r="AE156" s="60"/>
      <c r="AF156" s="26">
        <v>17640</v>
      </c>
      <c r="AG156" s="26">
        <v>0</v>
      </c>
      <c r="AH156" s="52">
        <f t="shared" si="29"/>
        <v>17640</v>
      </c>
      <c r="AI156" s="61">
        <v>15479</v>
      </c>
      <c r="AJ156" s="54">
        <f t="shared" si="31"/>
        <v>87.749433106575964</v>
      </c>
      <c r="AK156" s="55">
        <f t="shared" si="28"/>
        <v>2161</v>
      </c>
    </row>
    <row r="157" spans="1:38" ht="61.5" hidden="1" customHeight="1" x14ac:dyDescent="0.25">
      <c r="A157" s="1" t="s">
        <v>10</v>
      </c>
      <c r="B157" s="1" t="s">
        <v>10</v>
      </c>
      <c r="C157" s="1" t="s">
        <v>209</v>
      </c>
      <c r="D157" s="1"/>
      <c r="E157" s="31" t="s">
        <v>210</v>
      </c>
      <c r="F157" s="1" t="s">
        <v>211</v>
      </c>
      <c r="G157" s="48" t="s">
        <v>381</v>
      </c>
      <c r="H157" s="48"/>
      <c r="I157" s="32" t="s">
        <v>260</v>
      </c>
      <c r="J157" s="58" t="s">
        <v>260</v>
      </c>
      <c r="K157" s="34">
        <v>41816</v>
      </c>
      <c r="L157" s="13">
        <v>41816</v>
      </c>
      <c r="M157" s="79"/>
      <c r="N157" s="79"/>
      <c r="O157" s="79"/>
      <c r="P157" s="79"/>
      <c r="Q157" s="79"/>
      <c r="R157" s="12"/>
      <c r="S157" s="10"/>
      <c r="T157" s="10">
        <v>41816</v>
      </c>
      <c r="U157" s="30">
        <v>12</v>
      </c>
      <c r="V157" s="30">
        <v>12</v>
      </c>
      <c r="W157" s="13">
        <v>42073</v>
      </c>
      <c r="X157" s="70"/>
      <c r="Y157" s="70"/>
      <c r="Z157" s="70">
        <v>0</v>
      </c>
      <c r="AA157" s="36"/>
      <c r="AB157" s="79"/>
      <c r="AC157" s="18">
        <f>+V157+AB157</f>
        <v>12</v>
      </c>
      <c r="AD157" s="15">
        <f t="shared" si="30"/>
        <v>19930</v>
      </c>
      <c r="AE157" s="60"/>
      <c r="AF157" s="26">
        <v>19930</v>
      </c>
      <c r="AG157" s="26">
        <v>0</v>
      </c>
      <c r="AH157" s="52">
        <f t="shared" si="29"/>
        <v>19930</v>
      </c>
      <c r="AI157" s="61">
        <v>16908</v>
      </c>
      <c r="AJ157" s="54">
        <f t="shared" si="31"/>
        <v>84.836929252383342</v>
      </c>
      <c r="AK157" s="55">
        <f t="shared" si="28"/>
        <v>3022</v>
      </c>
    </row>
    <row r="158" spans="1:38" ht="61.5" hidden="1" customHeight="1" x14ac:dyDescent="0.25">
      <c r="A158" s="76" t="s">
        <v>10</v>
      </c>
      <c r="B158" s="76" t="s">
        <v>10</v>
      </c>
      <c r="C158" s="76" t="s">
        <v>10</v>
      </c>
      <c r="D158" s="76"/>
      <c r="E158" s="130" t="s">
        <v>90</v>
      </c>
      <c r="F158" s="76" t="s">
        <v>232</v>
      </c>
      <c r="G158" s="147" t="s">
        <v>381</v>
      </c>
      <c r="H158" s="147"/>
      <c r="I158" s="73" t="s">
        <v>73</v>
      </c>
      <c r="J158" s="132" t="s">
        <v>73</v>
      </c>
      <c r="K158" s="144">
        <v>41646</v>
      </c>
      <c r="L158" s="136">
        <v>41646</v>
      </c>
      <c r="M158" s="74"/>
      <c r="N158" s="197"/>
      <c r="O158" s="197"/>
      <c r="P158" s="197"/>
      <c r="Q158" s="197"/>
      <c r="R158" s="197"/>
      <c r="S158" s="197"/>
      <c r="T158" s="133">
        <v>41646</v>
      </c>
      <c r="U158" s="198"/>
      <c r="V158" s="198"/>
      <c r="W158" s="136">
        <v>42234</v>
      </c>
      <c r="X158" s="197"/>
      <c r="Y158" s="197"/>
      <c r="Z158" s="197"/>
      <c r="AA158" s="197"/>
      <c r="AB158" s="197"/>
      <c r="AC158" s="134">
        <v>18</v>
      </c>
      <c r="AD158" s="138">
        <f t="shared" si="30"/>
        <v>312752</v>
      </c>
      <c r="AE158" s="199"/>
      <c r="AF158" s="149">
        <v>312752</v>
      </c>
      <c r="AG158" s="149">
        <v>0</v>
      </c>
      <c r="AH158" s="140">
        <f t="shared" si="29"/>
        <v>312752</v>
      </c>
      <c r="AI158" s="148">
        <v>311121</v>
      </c>
      <c r="AJ158" s="141">
        <f t="shared" si="31"/>
        <v>99.478500537166823</v>
      </c>
      <c r="AK158" s="142">
        <f t="shared" si="28"/>
        <v>1631</v>
      </c>
    </row>
    <row r="159" spans="1:38" ht="61.5" customHeight="1" x14ac:dyDescent="0.25">
      <c r="A159" s="293" t="s">
        <v>10</v>
      </c>
      <c r="B159" s="294" t="s">
        <v>10</v>
      </c>
      <c r="C159" s="293" t="s">
        <v>29</v>
      </c>
      <c r="D159" s="118"/>
      <c r="E159" s="295" t="s">
        <v>693</v>
      </c>
      <c r="F159" s="286" t="s">
        <v>694</v>
      </c>
      <c r="G159" s="296" t="s">
        <v>27</v>
      </c>
      <c r="H159" s="297" t="s">
        <v>735</v>
      </c>
      <c r="I159" s="1" t="s">
        <v>260</v>
      </c>
      <c r="J159" s="32" t="s">
        <v>425</v>
      </c>
      <c r="K159" s="294">
        <v>43620</v>
      </c>
      <c r="L159" s="10"/>
      <c r="M159" s="13"/>
      <c r="N159" s="13"/>
      <c r="O159" s="10"/>
      <c r="P159" s="13"/>
      <c r="Q159" s="13"/>
      <c r="R159" s="10"/>
      <c r="S159" s="13"/>
      <c r="T159" s="13">
        <v>43620</v>
      </c>
      <c r="U159" s="10"/>
      <c r="V159" s="13"/>
      <c r="W159" s="294">
        <v>44716</v>
      </c>
      <c r="X159" s="10"/>
      <c r="Y159" s="13"/>
      <c r="Z159" s="119"/>
      <c r="AA159" s="119"/>
      <c r="AB159" s="119"/>
      <c r="AC159" s="119"/>
      <c r="AD159" s="119"/>
      <c r="AE159" s="119"/>
      <c r="AF159" s="119"/>
      <c r="AG159" s="119"/>
      <c r="AH159" s="292">
        <v>198000</v>
      </c>
      <c r="AI159" s="292">
        <v>170302.66</v>
      </c>
      <c r="AJ159" s="298">
        <f t="shared" ref="AJ159:AJ180" si="32">AI159/AH159*100</f>
        <v>86.01144444444445</v>
      </c>
      <c r="AK159" s="299">
        <f t="shared" si="28"/>
        <v>27697.339999999997</v>
      </c>
      <c r="AL159" s="274"/>
    </row>
    <row r="160" spans="1:38" ht="61.5" hidden="1" customHeight="1" x14ac:dyDescent="0.25">
      <c r="A160" s="210" t="s">
        <v>10</v>
      </c>
      <c r="B160" s="92" t="s">
        <v>10</v>
      </c>
      <c r="C160" s="210" t="s">
        <v>29</v>
      </c>
      <c r="D160" s="210"/>
      <c r="E160" s="242" t="s">
        <v>535</v>
      </c>
      <c r="F160" s="57" t="s">
        <v>532</v>
      </c>
      <c r="G160" s="71" t="s">
        <v>381</v>
      </c>
      <c r="H160" s="210"/>
      <c r="I160" s="210"/>
      <c r="J160" s="210"/>
      <c r="K160" s="92">
        <v>43637</v>
      </c>
      <c r="L160" s="17"/>
      <c r="M160" s="92"/>
      <c r="N160" s="92"/>
      <c r="O160" s="17"/>
      <c r="P160" s="92"/>
      <c r="Q160" s="92"/>
      <c r="R160" s="17"/>
      <c r="S160" s="92"/>
      <c r="T160" s="92">
        <v>43286</v>
      </c>
      <c r="U160" s="17"/>
      <c r="V160" s="92"/>
      <c r="W160" s="92">
        <v>44747</v>
      </c>
      <c r="X160" s="17"/>
      <c r="Y160" s="92"/>
      <c r="Z160" s="211"/>
      <c r="AA160" s="211"/>
      <c r="AB160" s="211"/>
      <c r="AC160" s="211"/>
      <c r="AD160" s="211"/>
      <c r="AE160" s="211"/>
      <c r="AF160" s="211"/>
      <c r="AG160" s="211"/>
      <c r="AH160" s="243">
        <v>450000</v>
      </c>
      <c r="AI160" s="243">
        <v>439920.93</v>
      </c>
      <c r="AJ160" s="244">
        <f t="shared" si="32"/>
        <v>97.760206666666662</v>
      </c>
      <c r="AK160" s="243">
        <f t="shared" si="28"/>
        <v>10079.070000000007</v>
      </c>
    </row>
    <row r="161" spans="1:38" ht="61.5" customHeight="1" x14ac:dyDescent="0.25">
      <c r="A161" s="293" t="s">
        <v>10</v>
      </c>
      <c r="B161" s="294" t="s">
        <v>10</v>
      </c>
      <c r="C161" s="293" t="s">
        <v>419</v>
      </c>
      <c r="D161" s="118"/>
      <c r="E161" s="295" t="s">
        <v>695</v>
      </c>
      <c r="F161" s="286" t="s">
        <v>696</v>
      </c>
      <c r="G161" s="296" t="s">
        <v>27</v>
      </c>
      <c r="H161" s="297" t="s">
        <v>811</v>
      </c>
      <c r="I161" s="118"/>
      <c r="J161" s="118"/>
      <c r="K161" s="294">
        <v>43308</v>
      </c>
      <c r="L161" s="10"/>
      <c r="M161" s="13"/>
      <c r="N161" s="13"/>
      <c r="O161" s="10"/>
      <c r="P161" s="13"/>
      <c r="Q161" s="13"/>
      <c r="R161" s="10"/>
      <c r="S161" s="13"/>
      <c r="T161" s="13">
        <v>43308</v>
      </c>
      <c r="U161" s="10"/>
      <c r="V161" s="13"/>
      <c r="W161" s="294">
        <v>44769</v>
      </c>
      <c r="X161" s="10"/>
      <c r="Y161" s="13"/>
      <c r="Z161" s="119"/>
      <c r="AA161" s="119"/>
      <c r="AB161" s="119"/>
      <c r="AC161" s="119"/>
      <c r="AD161" s="119"/>
      <c r="AE161" s="119"/>
      <c r="AF161" s="119"/>
      <c r="AG161" s="119"/>
      <c r="AH161" s="299">
        <v>2300000</v>
      </c>
      <c r="AI161" s="299">
        <v>1128587.3400000001</v>
      </c>
      <c r="AJ161" s="298">
        <f t="shared" si="32"/>
        <v>49.069014782608697</v>
      </c>
      <c r="AK161" s="299">
        <f t="shared" si="28"/>
        <v>1171412.6599999999</v>
      </c>
      <c r="AL161" s="274"/>
    </row>
    <row r="162" spans="1:38" ht="66" customHeight="1" x14ac:dyDescent="0.25">
      <c r="A162" s="293" t="s">
        <v>10</v>
      </c>
      <c r="B162" s="294" t="s">
        <v>10</v>
      </c>
      <c r="C162" s="293" t="s">
        <v>29</v>
      </c>
      <c r="D162" s="118"/>
      <c r="E162" s="295" t="s">
        <v>697</v>
      </c>
      <c r="F162" s="286" t="s">
        <v>698</v>
      </c>
      <c r="G162" s="296" t="s">
        <v>27</v>
      </c>
      <c r="H162" s="297" t="s">
        <v>788</v>
      </c>
      <c r="I162" s="1" t="s">
        <v>260</v>
      </c>
      <c r="J162" s="32" t="s">
        <v>425</v>
      </c>
      <c r="K162" s="294">
        <v>43684</v>
      </c>
      <c r="L162" s="10"/>
      <c r="M162" s="13"/>
      <c r="N162" s="13"/>
      <c r="O162" s="10"/>
      <c r="P162" s="13"/>
      <c r="Q162" s="13"/>
      <c r="R162" s="10"/>
      <c r="S162" s="13"/>
      <c r="T162" s="13">
        <v>43684</v>
      </c>
      <c r="U162" s="10"/>
      <c r="V162" s="13"/>
      <c r="W162" s="294">
        <v>45145</v>
      </c>
      <c r="X162" s="10"/>
      <c r="Y162" s="13"/>
      <c r="Z162" s="119"/>
      <c r="AA162" s="119"/>
      <c r="AB162" s="119"/>
      <c r="AC162" s="119"/>
      <c r="AD162" s="119"/>
      <c r="AE162" s="119"/>
      <c r="AF162" s="119"/>
      <c r="AG162" s="119"/>
      <c r="AH162" s="292">
        <v>150000</v>
      </c>
      <c r="AI162" s="292">
        <v>145955.48000000001</v>
      </c>
      <c r="AJ162" s="298">
        <f t="shared" si="32"/>
        <v>97.303653333333344</v>
      </c>
      <c r="AK162" s="299">
        <f t="shared" si="28"/>
        <v>4044.5199999999895</v>
      </c>
      <c r="AL162" s="274"/>
    </row>
    <row r="163" spans="1:38" ht="63" customHeight="1" x14ac:dyDescent="0.25">
      <c r="A163" s="293" t="s">
        <v>10</v>
      </c>
      <c r="B163" s="294" t="s">
        <v>10</v>
      </c>
      <c r="C163" s="293" t="s">
        <v>52</v>
      </c>
      <c r="D163" s="118"/>
      <c r="E163" s="295" t="s">
        <v>699</v>
      </c>
      <c r="F163" s="286" t="s">
        <v>700</v>
      </c>
      <c r="G163" s="296" t="s">
        <v>27</v>
      </c>
      <c r="H163" s="297" t="s">
        <v>817</v>
      </c>
      <c r="I163" s="118"/>
      <c r="J163" s="118"/>
      <c r="K163" s="294">
        <v>44264</v>
      </c>
      <c r="L163" s="10"/>
      <c r="M163" s="13"/>
      <c r="N163" s="13"/>
      <c r="O163" s="10"/>
      <c r="P163" s="13"/>
      <c r="Q163" s="13"/>
      <c r="R163" s="10"/>
      <c r="S163" s="13"/>
      <c r="T163" s="13">
        <v>44264</v>
      </c>
      <c r="U163" s="10"/>
      <c r="V163" s="13"/>
      <c r="W163" s="294">
        <v>44813</v>
      </c>
      <c r="X163" s="10"/>
      <c r="Y163" s="13"/>
      <c r="Z163" s="119"/>
      <c r="AA163" s="119"/>
      <c r="AB163" s="119"/>
      <c r="AC163" s="119"/>
      <c r="AD163" s="119"/>
      <c r="AE163" s="119"/>
      <c r="AF163" s="119"/>
      <c r="AG163" s="119"/>
      <c r="AH163" s="292">
        <v>300000</v>
      </c>
      <c r="AI163" s="292">
        <v>130871.55</v>
      </c>
      <c r="AJ163" s="298">
        <f t="shared" si="32"/>
        <v>43.623850000000004</v>
      </c>
      <c r="AK163" s="299">
        <f t="shared" si="28"/>
        <v>169128.45</v>
      </c>
      <c r="AL163" s="274"/>
    </row>
    <row r="164" spans="1:38" ht="61.5" hidden="1" customHeight="1" x14ac:dyDescent="0.25">
      <c r="A164" s="210" t="s">
        <v>10</v>
      </c>
      <c r="B164" s="92" t="s">
        <v>10</v>
      </c>
      <c r="C164" s="210"/>
      <c r="D164" s="210"/>
      <c r="E164" s="242" t="s">
        <v>719</v>
      </c>
      <c r="F164" s="57" t="s">
        <v>701</v>
      </c>
      <c r="G164" s="71" t="s">
        <v>404</v>
      </c>
      <c r="H164" s="223"/>
      <c r="I164" s="210"/>
      <c r="J164" s="210"/>
      <c r="K164" s="92">
        <v>44120</v>
      </c>
      <c r="L164" s="17"/>
      <c r="M164" s="92"/>
      <c r="N164" s="92"/>
      <c r="O164" s="17"/>
      <c r="P164" s="92"/>
      <c r="Q164" s="92"/>
      <c r="R164" s="17"/>
      <c r="S164" s="92"/>
      <c r="T164" s="92"/>
      <c r="U164" s="17"/>
      <c r="V164" s="92"/>
      <c r="W164" s="92">
        <v>44850</v>
      </c>
      <c r="X164" s="17"/>
      <c r="Y164" s="92"/>
      <c r="Z164" s="211"/>
      <c r="AA164" s="211"/>
      <c r="AB164" s="211"/>
      <c r="AC164" s="211"/>
      <c r="AD164" s="211"/>
      <c r="AE164" s="211"/>
      <c r="AF164" s="211"/>
      <c r="AG164" s="211"/>
      <c r="AH164" s="245">
        <v>198718</v>
      </c>
      <c r="AI164" s="243">
        <v>0</v>
      </c>
      <c r="AJ164" s="244">
        <f t="shared" si="32"/>
        <v>0</v>
      </c>
      <c r="AK164" s="243">
        <f t="shared" si="28"/>
        <v>198718</v>
      </c>
    </row>
    <row r="165" spans="1:38" ht="61.5" hidden="1" customHeight="1" x14ac:dyDescent="0.25">
      <c r="A165" s="118" t="s">
        <v>10</v>
      </c>
      <c r="B165" s="13" t="s">
        <v>10</v>
      </c>
      <c r="C165" s="118" t="s">
        <v>10</v>
      </c>
      <c r="D165" s="239"/>
      <c r="E165" s="214" t="s">
        <v>90</v>
      </c>
      <c r="F165" s="32" t="s">
        <v>702</v>
      </c>
      <c r="G165" s="23" t="s">
        <v>381</v>
      </c>
      <c r="H165" s="171" t="s">
        <v>90</v>
      </c>
      <c r="I165" s="118"/>
      <c r="J165" s="118"/>
      <c r="K165" s="13">
        <v>44200</v>
      </c>
      <c r="L165" s="10"/>
      <c r="M165" s="13"/>
      <c r="N165" s="13"/>
      <c r="O165" s="10"/>
      <c r="P165" s="13"/>
      <c r="Q165" s="13"/>
      <c r="R165" s="10"/>
      <c r="S165" s="13"/>
      <c r="T165" s="13">
        <v>44229.015081010002</v>
      </c>
      <c r="U165" s="10"/>
      <c r="V165" s="13"/>
      <c r="W165" s="13">
        <v>44926</v>
      </c>
      <c r="X165" s="10"/>
      <c r="Y165" s="13"/>
      <c r="Z165" s="119"/>
      <c r="AA165" s="119"/>
      <c r="AB165" s="119"/>
      <c r="AC165" s="231"/>
      <c r="AD165" s="240"/>
      <c r="AE165" s="119"/>
      <c r="AF165" s="119"/>
      <c r="AG165" s="231"/>
      <c r="AH165" s="215">
        <v>769308</v>
      </c>
      <c r="AI165" s="215">
        <v>753639.82</v>
      </c>
      <c r="AJ165" s="173">
        <f t="shared" si="32"/>
        <v>97.963341080555509</v>
      </c>
      <c r="AK165" s="174">
        <f t="shared" si="28"/>
        <v>15668.180000000051</v>
      </c>
    </row>
    <row r="166" spans="1:38" ht="61.5" customHeight="1" x14ac:dyDescent="0.25">
      <c r="A166" s="293" t="s">
        <v>10</v>
      </c>
      <c r="B166" s="294" t="s">
        <v>10</v>
      </c>
      <c r="C166" s="293" t="s">
        <v>10</v>
      </c>
      <c r="D166" s="118"/>
      <c r="E166" s="295" t="s">
        <v>720</v>
      </c>
      <c r="F166" s="286" t="s">
        <v>703</v>
      </c>
      <c r="G166" s="296" t="s">
        <v>27</v>
      </c>
      <c r="H166" s="297" t="s">
        <v>789</v>
      </c>
      <c r="I166" s="118"/>
      <c r="J166" s="118"/>
      <c r="K166" s="294">
        <v>43936</v>
      </c>
      <c r="L166" s="10"/>
      <c r="M166" s="13"/>
      <c r="N166" s="13"/>
      <c r="O166" s="10"/>
      <c r="P166" s="13"/>
      <c r="Q166" s="13"/>
      <c r="R166" s="10"/>
      <c r="S166" s="13"/>
      <c r="T166" s="13">
        <v>43950</v>
      </c>
      <c r="U166" s="10"/>
      <c r="V166" s="13"/>
      <c r="W166" s="294">
        <v>45397</v>
      </c>
      <c r="X166" s="10"/>
      <c r="Y166" s="13"/>
      <c r="Z166" s="119"/>
      <c r="AA166" s="119"/>
      <c r="AB166" s="119"/>
      <c r="AC166" s="119"/>
      <c r="AD166" s="119"/>
      <c r="AE166" s="119"/>
      <c r="AF166" s="119"/>
      <c r="AG166" s="119"/>
      <c r="AH166" s="300">
        <v>180000</v>
      </c>
      <c r="AI166" s="300">
        <v>113110.81</v>
      </c>
      <c r="AJ166" s="298">
        <f t="shared" si="32"/>
        <v>62.839338888888882</v>
      </c>
      <c r="AK166" s="299">
        <f t="shared" si="28"/>
        <v>66889.19</v>
      </c>
      <c r="AL166" s="274"/>
    </row>
    <row r="167" spans="1:38" ht="102.75" hidden="1" customHeight="1" x14ac:dyDescent="0.25">
      <c r="A167" s="118" t="s">
        <v>10</v>
      </c>
      <c r="B167" s="13" t="s">
        <v>10</v>
      </c>
      <c r="C167" s="118" t="s">
        <v>502</v>
      </c>
      <c r="D167" s="118"/>
      <c r="E167" s="214" t="s">
        <v>721</v>
      </c>
      <c r="F167" s="32" t="s">
        <v>704</v>
      </c>
      <c r="G167" s="23" t="s">
        <v>381</v>
      </c>
      <c r="H167" s="171" t="s">
        <v>787</v>
      </c>
      <c r="I167" s="118"/>
      <c r="J167" s="118"/>
      <c r="K167" s="13">
        <v>43655</v>
      </c>
      <c r="L167" s="10"/>
      <c r="M167" s="13"/>
      <c r="N167" s="13"/>
      <c r="O167" s="10"/>
      <c r="P167" s="13"/>
      <c r="Q167" s="13"/>
      <c r="R167" s="10"/>
      <c r="S167" s="13"/>
      <c r="T167" s="13">
        <v>43663</v>
      </c>
      <c r="U167" s="10"/>
      <c r="V167" s="13"/>
      <c r="W167" s="13">
        <v>45116</v>
      </c>
      <c r="X167" s="10"/>
      <c r="Y167" s="13"/>
      <c r="Z167" s="119"/>
      <c r="AA167" s="119"/>
      <c r="AB167" s="119"/>
      <c r="AC167" s="119"/>
      <c r="AD167" s="119"/>
      <c r="AE167" s="119"/>
      <c r="AF167" s="119"/>
      <c r="AG167" s="119"/>
      <c r="AH167" s="277">
        <v>375000</v>
      </c>
      <c r="AI167" s="277">
        <v>223582.63</v>
      </c>
      <c r="AJ167" s="173">
        <f t="shared" si="32"/>
        <v>59.622034666666664</v>
      </c>
      <c r="AK167" s="174">
        <f t="shared" si="28"/>
        <v>151417.37</v>
      </c>
      <c r="AL167" s="274"/>
    </row>
    <row r="168" spans="1:38" ht="129.75" customHeight="1" x14ac:dyDescent="0.25">
      <c r="A168" s="293" t="s">
        <v>10</v>
      </c>
      <c r="B168" s="294" t="s">
        <v>10</v>
      </c>
      <c r="C168" s="293" t="s">
        <v>24</v>
      </c>
      <c r="D168" s="118"/>
      <c r="E168" s="295" t="s">
        <v>722</v>
      </c>
      <c r="F168" s="286" t="s">
        <v>705</v>
      </c>
      <c r="G168" s="296" t="s">
        <v>27</v>
      </c>
      <c r="H168" s="297" t="s">
        <v>794</v>
      </c>
      <c r="I168" s="118"/>
      <c r="J168" s="118"/>
      <c r="K168" s="294">
        <v>44393</v>
      </c>
      <c r="L168" s="10"/>
      <c r="M168" s="13"/>
      <c r="N168" s="13"/>
      <c r="O168" s="10"/>
      <c r="P168" s="13"/>
      <c r="Q168" s="13"/>
      <c r="R168" s="10"/>
      <c r="S168" s="13"/>
      <c r="T168" s="13">
        <v>44418.379814810003</v>
      </c>
      <c r="U168" s="10"/>
      <c r="V168" s="13"/>
      <c r="W168" s="294">
        <v>45123</v>
      </c>
      <c r="X168" s="10"/>
      <c r="Y168" s="13"/>
      <c r="Z168" s="119"/>
      <c r="AA168" s="119"/>
      <c r="AB168" s="119"/>
      <c r="AC168" s="119"/>
      <c r="AD168" s="119"/>
      <c r="AE168" s="119"/>
      <c r="AF168" s="119"/>
      <c r="AG168" s="119"/>
      <c r="AH168" s="300">
        <v>370000</v>
      </c>
      <c r="AI168" s="300">
        <v>354916.29</v>
      </c>
      <c r="AJ168" s="298">
        <f t="shared" si="32"/>
        <v>95.923321621621611</v>
      </c>
      <c r="AK168" s="299">
        <f t="shared" si="28"/>
        <v>15083.710000000021</v>
      </c>
      <c r="AL168" s="274"/>
    </row>
    <row r="169" spans="1:38" ht="61.5" customHeight="1" x14ac:dyDescent="0.25">
      <c r="A169" s="293" t="s">
        <v>10</v>
      </c>
      <c r="B169" s="294" t="s">
        <v>10</v>
      </c>
      <c r="C169" s="293" t="s">
        <v>502</v>
      </c>
      <c r="D169" s="118"/>
      <c r="E169" s="295" t="s">
        <v>723</v>
      </c>
      <c r="F169" s="286" t="s">
        <v>706</v>
      </c>
      <c r="G169" s="296" t="s">
        <v>27</v>
      </c>
      <c r="H169" s="297" t="s">
        <v>790</v>
      </c>
      <c r="I169" s="118"/>
      <c r="J169" s="118"/>
      <c r="K169" s="294">
        <v>44055</v>
      </c>
      <c r="L169" s="10"/>
      <c r="M169" s="13"/>
      <c r="N169" s="13"/>
      <c r="O169" s="10"/>
      <c r="P169" s="13"/>
      <c r="Q169" s="13"/>
      <c r="R169" s="10"/>
      <c r="S169" s="13"/>
      <c r="T169" s="13">
        <v>44060</v>
      </c>
      <c r="U169" s="10"/>
      <c r="V169" s="13"/>
      <c r="W169" s="294">
        <v>45150</v>
      </c>
      <c r="X169" s="10"/>
      <c r="Y169" s="13"/>
      <c r="Z169" s="119"/>
      <c r="AA169" s="119"/>
      <c r="AB169" s="119"/>
      <c r="AC169" s="119"/>
      <c r="AD169" s="119"/>
      <c r="AE169" s="119"/>
      <c r="AF169" s="119"/>
      <c r="AG169" s="119"/>
      <c r="AH169" s="300">
        <v>120000</v>
      </c>
      <c r="AI169" s="301">
        <v>94628.27</v>
      </c>
      <c r="AJ169" s="298">
        <f t="shared" si="32"/>
        <v>78.856891666666669</v>
      </c>
      <c r="AK169" s="299">
        <f t="shared" si="28"/>
        <v>25371.729999999996</v>
      </c>
      <c r="AL169" s="274"/>
    </row>
    <row r="170" spans="1:38" ht="61.5" hidden="1" customHeight="1" x14ac:dyDescent="0.25">
      <c r="A170" s="202" t="s">
        <v>10</v>
      </c>
      <c r="B170" s="170" t="s">
        <v>10</v>
      </c>
      <c r="C170" s="203" t="s">
        <v>734</v>
      </c>
      <c r="D170" s="202"/>
      <c r="E170" s="204" t="s">
        <v>724</v>
      </c>
      <c r="F170" s="57" t="s">
        <v>707</v>
      </c>
      <c r="G170" s="205" t="s">
        <v>749</v>
      </c>
      <c r="H170" s="223"/>
      <c r="I170" s="210"/>
      <c r="J170" s="210"/>
      <c r="K170" s="92">
        <v>44434</v>
      </c>
      <c r="L170" s="17"/>
      <c r="M170" s="92"/>
      <c r="N170" s="92"/>
      <c r="O170" s="17"/>
      <c r="P170" s="92"/>
      <c r="Q170" s="92"/>
      <c r="R170" s="17"/>
      <c r="S170" s="92"/>
      <c r="T170" s="92">
        <v>44446.454675920002</v>
      </c>
      <c r="U170" s="17"/>
      <c r="V170" s="92"/>
      <c r="W170" s="92">
        <v>45164</v>
      </c>
      <c r="X170" s="17"/>
      <c r="Y170" s="92"/>
      <c r="Z170" s="211"/>
      <c r="AA170" s="211"/>
      <c r="AB170" s="211"/>
      <c r="AC170" s="211"/>
      <c r="AD170" s="211"/>
      <c r="AE170" s="211"/>
      <c r="AF170" s="206"/>
      <c r="AG170" s="206"/>
      <c r="AH170" s="207">
        <v>170000</v>
      </c>
      <c r="AI170" s="207">
        <v>0</v>
      </c>
      <c r="AJ170" s="208">
        <f t="shared" si="32"/>
        <v>0</v>
      </c>
      <c r="AK170" s="209">
        <f t="shared" si="28"/>
        <v>170000</v>
      </c>
    </row>
    <row r="171" spans="1:38" ht="114" customHeight="1" x14ac:dyDescent="0.25">
      <c r="A171" s="293" t="s">
        <v>10</v>
      </c>
      <c r="B171" s="294" t="s">
        <v>10</v>
      </c>
      <c r="C171" s="293" t="s">
        <v>502</v>
      </c>
      <c r="D171" s="118"/>
      <c r="E171" s="295" t="s">
        <v>725</v>
      </c>
      <c r="F171" s="286" t="s">
        <v>708</v>
      </c>
      <c r="G171" s="296" t="s">
        <v>27</v>
      </c>
      <c r="H171" s="297" t="s">
        <v>812</v>
      </c>
      <c r="I171" s="118"/>
      <c r="J171" s="118"/>
      <c r="K171" s="294">
        <v>44089</v>
      </c>
      <c r="L171" s="10"/>
      <c r="M171" s="13"/>
      <c r="N171" s="13"/>
      <c r="O171" s="10"/>
      <c r="P171" s="13"/>
      <c r="Q171" s="13"/>
      <c r="R171" s="10"/>
      <c r="S171" s="13"/>
      <c r="T171" s="13">
        <v>44292.659432870001</v>
      </c>
      <c r="U171" s="10"/>
      <c r="V171" s="13"/>
      <c r="W171" s="294">
        <v>45184</v>
      </c>
      <c r="X171" s="10"/>
      <c r="Y171" s="13"/>
      <c r="Z171" s="119"/>
      <c r="AA171" s="119"/>
      <c r="AB171" s="119"/>
      <c r="AC171" s="119"/>
      <c r="AD171" s="119"/>
      <c r="AE171" s="119"/>
      <c r="AF171" s="119"/>
      <c r="AG171" s="119"/>
      <c r="AH171" s="300">
        <v>400000</v>
      </c>
      <c r="AI171" s="300">
        <v>79878.02</v>
      </c>
      <c r="AJ171" s="298">
        <f t="shared" si="32"/>
        <v>19.969505000000002</v>
      </c>
      <c r="AK171" s="299">
        <f t="shared" si="28"/>
        <v>320121.98</v>
      </c>
      <c r="AL171" s="274"/>
    </row>
    <row r="172" spans="1:38" ht="61.5" hidden="1" customHeight="1" x14ac:dyDescent="0.25">
      <c r="A172" s="202" t="s">
        <v>10</v>
      </c>
      <c r="B172" s="170" t="s">
        <v>10</v>
      </c>
      <c r="C172" s="203" t="s">
        <v>135</v>
      </c>
      <c r="D172" s="202"/>
      <c r="E172" s="204" t="s">
        <v>726</v>
      </c>
      <c r="F172" s="57" t="s">
        <v>709</v>
      </c>
      <c r="G172" s="205" t="s">
        <v>749</v>
      </c>
      <c r="H172" s="223"/>
      <c r="I172" s="210"/>
      <c r="J172" s="210"/>
      <c r="K172" s="92">
        <v>44488</v>
      </c>
      <c r="L172" s="17"/>
      <c r="M172" s="92"/>
      <c r="N172" s="92"/>
      <c r="O172" s="17"/>
      <c r="P172" s="92"/>
      <c r="Q172" s="92"/>
      <c r="R172" s="17"/>
      <c r="S172" s="92"/>
      <c r="T172" s="92">
        <v>44512.653657399998</v>
      </c>
      <c r="U172" s="17"/>
      <c r="V172" s="92"/>
      <c r="W172" s="92">
        <v>45218</v>
      </c>
      <c r="X172" s="17"/>
      <c r="Y172" s="92"/>
      <c r="Z172" s="211"/>
      <c r="AA172" s="211"/>
      <c r="AB172" s="211"/>
      <c r="AC172" s="211"/>
      <c r="AD172" s="211"/>
      <c r="AE172" s="211"/>
      <c r="AF172" s="206"/>
      <c r="AG172" s="206"/>
      <c r="AH172" s="207">
        <v>100000</v>
      </c>
      <c r="AI172" s="207">
        <v>0</v>
      </c>
      <c r="AJ172" s="208">
        <f t="shared" si="32"/>
        <v>0</v>
      </c>
      <c r="AK172" s="209">
        <f t="shared" si="28"/>
        <v>100000</v>
      </c>
    </row>
    <row r="173" spans="1:38" ht="61.5" customHeight="1" x14ac:dyDescent="0.25">
      <c r="A173" s="293" t="s">
        <v>10</v>
      </c>
      <c r="B173" s="294" t="s">
        <v>10</v>
      </c>
      <c r="C173" s="293" t="s">
        <v>29</v>
      </c>
      <c r="D173" s="118"/>
      <c r="E173" s="295" t="s">
        <v>727</v>
      </c>
      <c r="F173" s="286" t="s">
        <v>710</v>
      </c>
      <c r="G173" s="296" t="s">
        <v>27</v>
      </c>
      <c r="H173" s="297" t="s">
        <v>791</v>
      </c>
      <c r="I173" s="118"/>
      <c r="J173" s="118"/>
      <c r="K173" s="294">
        <v>44314</v>
      </c>
      <c r="L173" s="10"/>
      <c r="M173" s="13"/>
      <c r="N173" s="13"/>
      <c r="O173" s="10"/>
      <c r="P173" s="13"/>
      <c r="Q173" s="13"/>
      <c r="R173" s="10"/>
      <c r="S173" s="13"/>
      <c r="T173" s="13">
        <v>44347.457442129999</v>
      </c>
      <c r="U173" s="10"/>
      <c r="V173" s="13"/>
      <c r="W173" s="294">
        <v>45227</v>
      </c>
      <c r="X173" s="10"/>
      <c r="Y173" s="13"/>
      <c r="Z173" s="119"/>
      <c r="AA173" s="119"/>
      <c r="AB173" s="119"/>
      <c r="AC173" s="119"/>
      <c r="AD173" s="119"/>
      <c r="AE173" s="119"/>
      <c r="AF173" s="119"/>
      <c r="AG173" s="119"/>
      <c r="AH173" s="300">
        <v>200000</v>
      </c>
      <c r="AI173" s="300">
        <v>198903.49</v>
      </c>
      <c r="AJ173" s="298">
        <f t="shared" si="32"/>
        <v>99.451744999999988</v>
      </c>
      <c r="AK173" s="299">
        <f t="shared" si="28"/>
        <v>1096.5100000000093</v>
      </c>
      <c r="AL173" s="274"/>
    </row>
    <row r="174" spans="1:38" ht="66.75" customHeight="1" x14ac:dyDescent="0.25">
      <c r="A174" s="293" t="s">
        <v>10</v>
      </c>
      <c r="B174" s="294" t="s">
        <v>10</v>
      </c>
      <c r="C174" s="293" t="s">
        <v>29</v>
      </c>
      <c r="D174" s="118"/>
      <c r="E174" s="295" t="s">
        <v>728</v>
      </c>
      <c r="F174" s="286" t="s">
        <v>711</v>
      </c>
      <c r="G174" s="296" t="s">
        <v>27</v>
      </c>
      <c r="H174" s="297" t="s">
        <v>792</v>
      </c>
      <c r="I174" s="118"/>
      <c r="J174" s="118"/>
      <c r="K174" s="294">
        <v>44336</v>
      </c>
      <c r="L174" s="10"/>
      <c r="M174" s="13"/>
      <c r="N174" s="13"/>
      <c r="O174" s="10"/>
      <c r="P174" s="13"/>
      <c r="Q174" s="13"/>
      <c r="R174" s="10"/>
      <c r="S174" s="13"/>
      <c r="T174" s="13">
        <v>44357.516458329999</v>
      </c>
      <c r="U174" s="10"/>
      <c r="V174" s="13"/>
      <c r="W174" s="294">
        <v>45250</v>
      </c>
      <c r="X174" s="10"/>
      <c r="Y174" s="13"/>
      <c r="Z174" s="119"/>
      <c r="AA174" s="119"/>
      <c r="AB174" s="119"/>
      <c r="AC174" s="119"/>
      <c r="AD174" s="119"/>
      <c r="AE174" s="119"/>
      <c r="AF174" s="119"/>
      <c r="AG174" s="119"/>
      <c r="AH174" s="300">
        <v>100000</v>
      </c>
      <c r="AI174" s="300">
        <v>99919.93</v>
      </c>
      <c r="AJ174" s="298">
        <f t="shared" si="32"/>
        <v>99.919929999999994</v>
      </c>
      <c r="AK174" s="299">
        <f t="shared" si="28"/>
        <v>80.070000000006985</v>
      </c>
      <c r="AL174" s="274"/>
    </row>
    <row r="175" spans="1:38" ht="120" customHeight="1" x14ac:dyDescent="0.25">
      <c r="A175" s="293" t="s">
        <v>10</v>
      </c>
      <c r="B175" s="294" t="s">
        <v>10</v>
      </c>
      <c r="C175" s="293" t="s">
        <v>24</v>
      </c>
      <c r="D175" s="118"/>
      <c r="E175" s="295" t="s">
        <v>729</v>
      </c>
      <c r="F175" s="286" t="s">
        <v>712</v>
      </c>
      <c r="G175" s="296" t="s">
        <v>27</v>
      </c>
      <c r="H175" s="297" t="s">
        <v>818</v>
      </c>
      <c r="I175" s="118"/>
      <c r="J175" s="118"/>
      <c r="K175" s="294">
        <v>44169</v>
      </c>
      <c r="L175" s="10"/>
      <c r="M175" s="13"/>
      <c r="N175" s="13"/>
      <c r="O175" s="10"/>
      <c r="P175" s="13"/>
      <c r="Q175" s="13"/>
      <c r="R175" s="10"/>
      <c r="S175" s="13"/>
      <c r="T175" s="13">
        <v>44223.580150460002</v>
      </c>
      <c r="U175" s="10"/>
      <c r="V175" s="13"/>
      <c r="W175" s="294">
        <v>45264</v>
      </c>
      <c r="X175" s="10"/>
      <c r="Y175" s="13"/>
      <c r="Z175" s="119"/>
      <c r="AA175" s="119"/>
      <c r="AB175" s="119"/>
      <c r="AC175" s="119"/>
      <c r="AD175" s="119"/>
      <c r="AE175" s="119"/>
      <c r="AF175" s="119"/>
      <c r="AG175" s="119"/>
      <c r="AH175" s="300">
        <v>200000</v>
      </c>
      <c r="AI175" s="300">
        <v>199999.27</v>
      </c>
      <c r="AJ175" s="298">
        <f t="shared" si="32"/>
        <v>99.999634999999998</v>
      </c>
      <c r="AK175" s="309">
        <v>0</v>
      </c>
      <c r="AL175" s="274"/>
    </row>
    <row r="176" spans="1:38" ht="77.25" customHeight="1" x14ac:dyDescent="0.25">
      <c r="A176" s="293" t="s">
        <v>10</v>
      </c>
      <c r="B176" s="294" t="s">
        <v>10</v>
      </c>
      <c r="C176" s="293" t="s">
        <v>24</v>
      </c>
      <c r="D176" s="118"/>
      <c r="E176" s="295" t="s">
        <v>730</v>
      </c>
      <c r="F176" s="286" t="s">
        <v>713</v>
      </c>
      <c r="G176" s="296" t="s">
        <v>27</v>
      </c>
      <c r="H176" s="297" t="s">
        <v>834</v>
      </c>
      <c r="I176" s="118"/>
      <c r="J176" s="118"/>
      <c r="K176" s="294">
        <v>44543</v>
      </c>
      <c r="L176" s="10"/>
      <c r="M176" s="13"/>
      <c r="N176" s="13"/>
      <c r="O176" s="10"/>
      <c r="P176" s="13"/>
      <c r="Q176" s="13"/>
      <c r="R176" s="10"/>
      <c r="S176" s="13"/>
      <c r="T176" s="13">
        <v>44552.326631939999</v>
      </c>
      <c r="U176" s="10"/>
      <c r="V176" s="13"/>
      <c r="W176" s="294">
        <v>45273</v>
      </c>
      <c r="X176" s="10"/>
      <c r="Y176" s="13"/>
      <c r="Z176" s="119"/>
      <c r="AA176" s="119"/>
      <c r="AB176" s="119"/>
      <c r="AC176" s="119"/>
      <c r="AD176" s="119"/>
      <c r="AE176" s="119"/>
      <c r="AF176" s="119"/>
      <c r="AG176" s="119"/>
      <c r="AH176" s="479">
        <v>450000</v>
      </c>
      <c r="AI176" s="479">
        <v>178978.51</v>
      </c>
      <c r="AJ176" s="298">
        <f t="shared" si="32"/>
        <v>39.773002222222225</v>
      </c>
      <c r="AK176" s="299">
        <f t="shared" si="28"/>
        <v>271021.49</v>
      </c>
      <c r="AL176" s="274"/>
    </row>
    <row r="177" spans="1:43" ht="86.25" customHeight="1" x14ac:dyDescent="0.25">
      <c r="A177" s="293" t="s">
        <v>10</v>
      </c>
      <c r="B177" s="294" t="s">
        <v>10</v>
      </c>
      <c r="C177" s="293" t="s">
        <v>120</v>
      </c>
      <c r="D177" s="118"/>
      <c r="E177" s="295" t="s">
        <v>731</v>
      </c>
      <c r="F177" s="286" t="s">
        <v>715</v>
      </c>
      <c r="G177" s="296" t="s">
        <v>27</v>
      </c>
      <c r="H177" s="297" t="s">
        <v>816</v>
      </c>
      <c r="I177" s="118"/>
      <c r="J177" s="118"/>
      <c r="K177" s="294">
        <v>44385</v>
      </c>
      <c r="L177" s="10"/>
      <c r="M177" s="13"/>
      <c r="N177" s="13"/>
      <c r="O177" s="10"/>
      <c r="P177" s="13"/>
      <c r="Q177" s="13"/>
      <c r="R177" s="10"/>
      <c r="S177" s="13"/>
      <c r="T177" s="13">
        <v>44475.601655090002</v>
      </c>
      <c r="U177" s="10"/>
      <c r="V177" s="13"/>
      <c r="W177" s="294">
        <v>45299</v>
      </c>
      <c r="X177" s="10"/>
      <c r="Y177" s="13"/>
      <c r="Z177" s="119"/>
      <c r="AA177" s="119"/>
      <c r="AB177" s="119"/>
      <c r="AC177" s="119"/>
      <c r="AD177" s="119"/>
      <c r="AE177" s="119"/>
      <c r="AF177" s="119"/>
      <c r="AG177" s="119"/>
      <c r="AH177" s="300">
        <v>440000</v>
      </c>
      <c r="AI177" s="300">
        <v>149117.07</v>
      </c>
      <c r="AJ177" s="298">
        <f t="shared" si="32"/>
        <v>33.890243181818185</v>
      </c>
      <c r="AK177" s="299">
        <f t="shared" si="28"/>
        <v>290882.93</v>
      </c>
      <c r="AL177" s="274"/>
    </row>
    <row r="178" spans="1:43" ht="97.5" customHeight="1" x14ac:dyDescent="0.25">
      <c r="A178" s="293" t="s">
        <v>10</v>
      </c>
      <c r="B178" s="294" t="s">
        <v>10</v>
      </c>
      <c r="C178" s="293" t="s">
        <v>120</v>
      </c>
      <c r="D178" s="118"/>
      <c r="E178" s="295" t="s">
        <v>731</v>
      </c>
      <c r="F178" s="286" t="s">
        <v>716</v>
      </c>
      <c r="G178" s="296" t="s">
        <v>821</v>
      </c>
      <c r="H178" s="297" t="s">
        <v>816</v>
      </c>
      <c r="I178" s="118"/>
      <c r="J178" s="118"/>
      <c r="K178" s="294">
        <v>44385</v>
      </c>
      <c r="L178" s="10"/>
      <c r="M178" s="13"/>
      <c r="N178" s="13"/>
      <c r="O178" s="10"/>
      <c r="P178" s="13"/>
      <c r="Q178" s="13"/>
      <c r="R178" s="10"/>
      <c r="S178" s="13"/>
      <c r="T178" s="13">
        <v>44537.838576380003</v>
      </c>
      <c r="U178" s="10"/>
      <c r="V178" s="13"/>
      <c r="W178" s="294">
        <v>45409</v>
      </c>
      <c r="X178" s="10"/>
      <c r="Y178" s="13"/>
      <c r="Z178" s="119"/>
      <c r="AA178" s="119"/>
      <c r="AB178" s="119"/>
      <c r="AC178" s="119"/>
      <c r="AD178" s="119"/>
      <c r="AE178" s="119"/>
      <c r="AF178" s="119"/>
      <c r="AG178" s="119"/>
      <c r="AH178" s="479">
        <v>100000</v>
      </c>
      <c r="AI178" s="479">
        <v>97362.81</v>
      </c>
      <c r="AJ178" s="298">
        <f t="shared" si="32"/>
        <v>97.362809999999996</v>
      </c>
      <c r="AK178" s="299">
        <f t="shared" si="28"/>
        <v>2637.1900000000023</v>
      </c>
      <c r="AL178" s="274"/>
    </row>
    <row r="179" spans="1:43" ht="99.75" customHeight="1" x14ac:dyDescent="0.25">
      <c r="A179" s="293" t="s">
        <v>10</v>
      </c>
      <c r="B179" s="294" t="s">
        <v>10</v>
      </c>
      <c r="C179" s="293" t="s">
        <v>24</v>
      </c>
      <c r="D179" s="118"/>
      <c r="E179" s="295" t="s">
        <v>732</v>
      </c>
      <c r="F179" s="286" t="s">
        <v>717</v>
      </c>
      <c r="G179" s="296" t="s">
        <v>27</v>
      </c>
      <c r="H179" s="297" t="s">
        <v>793</v>
      </c>
      <c r="I179" s="118"/>
      <c r="J179" s="118"/>
      <c r="K179" s="294">
        <v>44385</v>
      </c>
      <c r="L179" s="10"/>
      <c r="M179" s="13"/>
      <c r="N179" s="13"/>
      <c r="O179" s="10"/>
      <c r="P179" s="13"/>
      <c r="Q179" s="13"/>
      <c r="R179" s="10"/>
      <c r="S179" s="13"/>
      <c r="T179" s="13">
        <v>44467.735949069996</v>
      </c>
      <c r="U179" s="10"/>
      <c r="V179" s="13"/>
      <c r="W179" s="294">
        <v>45481</v>
      </c>
      <c r="X179" s="10"/>
      <c r="Y179" s="13"/>
      <c r="Z179" s="119"/>
      <c r="AA179" s="119"/>
      <c r="AB179" s="119"/>
      <c r="AC179" s="119"/>
      <c r="AD179" s="119"/>
      <c r="AE179" s="119"/>
      <c r="AF179" s="119"/>
      <c r="AG179" s="119"/>
      <c r="AH179" s="300">
        <v>350000</v>
      </c>
      <c r="AI179" s="300">
        <v>337643.58</v>
      </c>
      <c r="AJ179" s="298">
        <f t="shared" si="32"/>
        <v>96.469594285714294</v>
      </c>
      <c r="AK179" s="299">
        <f t="shared" si="28"/>
        <v>12356.419999999984</v>
      </c>
      <c r="AL179" s="274"/>
    </row>
    <row r="180" spans="1:43" ht="131.25" customHeight="1" x14ac:dyDescent="0.25">
      <c r="A180" s="293" t="s">
        <v>10</v>
      </c>
      <c r="B180" s="294" t="s">
        <v>10</v>
      </c>
      <c r="C180" s="293" t="s">
        <v>48</v>
      </c>
      <c r="D180" s="118"/>
      <c r="E180" s="295" t="s">
        <v>733</v>
      </c>
      <c r="F180" s="286" t="s">
        <v>718</v>
      </c>
      <c r="G180" s="296" t="s">
        <v>27</v>
      </c>
      <c r="H180" s="297" t="s">
        <v>797</v>
      </c>
      <c r="I180" s="118"/>
      <c r="J180" s="118"/>
      <c r="K180" s="294">
        <v>44545</v>
      </c>
      <c r="L180" s="10"/>
      <c r="M180" s="13"/>
      <c r="N180" s="13"/>
      <c r="O180" s="10"/>
      <c r="P180" s="13"/>
      <c r="Q180" s="13"/>
      <c r="R180" s="10"/>
      <c r="S180" s="13"/>
      <c r="T180" s="13">
        <v>44552.325543979998</v>
      </c>
      <c r="U180" s="10"/>
      <c r="V180" s="13"/>
      <c r="W180" s="294">
        <v>45641</v>
      </c>
      <c r="X180" s="10"/>
      <c r="Y180" s="13"/>
      <c r="Z180" s="119"/>
      <c r="AA180" s="119"/>
      <c r="AB180" s="119"/>
      <c r="AC180" s="119"/>
      <c r="AD180" s="119"/>
      <c r="AE180" s="119"/>
      <c r="AF180" s="119"/>
      <c r="AG180" s="119"/>
      <c r="AH180" s="300">
        <v>155000</v>
      </c>
      <c r="AI180" s="300">
        <v>154999.65</v>
      </c>
      <c r="AJ180" s="298">
        <f t="shared" si="32"/>
        <v>99.99977419354839</v>
      </c>
      <c r="AK180" s="299">
        <f t="shared" si="28"/>
        <v>0.35000000000582077</v>
      </c>
      <c r="AL180" s="274"/>
    </row>
    <row r="181" spans="1:43" ht="147" customHeight="1" x14ac:dyDescent="0.25">
      <c r="A181" s="293" t="s">
        <v>10</v>
      </c>
      <c r="B181" s="294" t="s">
        <v>10</v>
      </c>
      <c r="C181" s="293" t="s">
        <v>145</v>
      </c>
      <c r="D181" s="118"/>
      <c r="E181" s="295" t="s">
        <v>750</v>
      </c>
      <c r="F181" s="286" t="s">
        <v>751</v>
      </c>
      <c r="G181" s="296" t="s">
        <v>27</v>
      </c>
      <c r="H181" s="297" t="s">
        <v>803</v>
      </c>
      <c r="I181" s="188"/>
      <c r="J181" s="188"/>
      <c r="K181" s="294">
        <v>44900</v>
      </c>
      <c r="L181" s="10"/>
      <c r="M181" s="13"/>
      <c r="N181" s="13"/>
      <c r="O181" s="10"/>
      <c r="P181" s="13"/>
      <c r="Q181" s="13"/>
      <c r="R181" s="10"/>
      <c r="S181" s="13"/>
      <c r="T181" s="13">
        <v>44900</v>
      </c>
      <c r="U181" s="10"/>
      <c r="V181" s="13"/>
      <c r="W181" s="294">
        <v>45193</v>
      </c>
      <c r="X181" s="10"/>
      <c r="Y181" s="13"/>
      <c r="Z181" s="278"/>
      <c r="AA181" s="278"/>
      <c r="AB181" s="278"/>
      <c r="AC181" s="278"/>
      <c r="AD181" s="278"/>
      <c r="AE181" s="278"/>
      <c r="AF181" s="278"/>
      <c r="AG181" s="278"/>
      <c r="AH181" s="300">
        <v>153750</v>
      </c>
      <c r="AI181" s="300">
        <v>153750</v>
      </c>
      <c r="AJ181" s="298">
        <f t="shared" ref="AJ181" si="33">AI181/AH181*100</f>
        <v>100</v>
      </c>
      <c r="AK181" s="299">
        <f t="shared" ref="AK181" si="34">+AH181-AI181</f>
        <v>0</v>
      </c>
      <c r="AL181" s="274"/>
    </row>
    <row r="182" spans="1:43" ht="38.25" x14ac:dyDescent="0.25">
      <c r="A182" s="293" t="s">
        <v>10</v>
      </c>
      <c r="B182" s="294" t="s">
        <v>10</v>
      </c>
      <c r="C182" s="293" t="s">
        <v>155</v>
      </c>
      <c r="D182" s="278"/>
      <c r="E182" s="295" t="s">
        <v>752</v>
      </c>
      <c r="F182" s="286" t="s">
        <v>753</v>
      </c>
      <c r="G182" s="296" t="s">
        <v>27</v>
      </c>
      <c r="H182" s="297" t="s">
        <v>804</v>
      </c>
      <c r="I182" s="188"/>
      <c r="J182" s="188"/>
      <c r="K182" s="294">
        <v>44902</v>
      </c>
      <c r="L182" s="10"/>
      <c r="M182" s="13"/>
      <c r="N182" s="13"/>
      <c r="O182" s="10"/>
      <c r="P182" s="13"/>
      <c r="Q182" s="13"/>
      <c r="R182" s="10"/>
      <c r="S182" s="13"/>
      <c r="T182" s="13">
        <v>44902</v>
      </c>
      <c r="U182" s="10"/>
      <c r="V182" s="13"/>
      <c r="W182" s="294">
        <v>45633</v>
      </c>
      <c r="X182" s="10"/>
      <c r="Y182" s="13"/>
      <c r="Z182" s="278"/>
      <c r="AA182" s="278"/>
      <c r="AB182" s="278"/>
      <c r="AC182" s="278"/>
      <c r="AD182" s="278"/>
      <c r="AE182" s="278"/>
      <c r="AF182" s="278"/>
      <c r="AG182" s="278"/>
      <c r="AH182" s="300">
        <v>200000</v>
      </c>
      <c r="AI182" s="300">
        <v>31025.599999999999</v>
      </c>
      <c r="AJ182" s="298">
        <f t="shared" ref="AJ182" si="35">AI182/AH182*100</f>
        <v>15.512799999999999</v>
      </c>
      <c r="AK182" s="299">
        <f t="shared" ref="AK182" si="36">+AH182-AI182</f>
        <v>168974.4</v>
      </c>
      <c r="AL182" s="272"/>
      <c r="AM182" s="217"/>
      <c r="AN182" s="217"/>
    </row>
    <row r="183" spans="1:43" ht="89.25" x14ac:dyDescent="0.25">
      <c r="A183" s="293" t="s">
        <v>10</v>
      </c>
      <c r="B183" s="294" t="s">
        <v>10</v>
      </c>
      <c r="C183" s="293" t="s">
        <v>135</v>
      </c>
      <c r="D183" s="278"/>
      <c r="E183" s="295" t="s">
        <v>754</v>
      </c>
      <c r="F183" s="286" t="s">
        <v>755</v>
      </c>
      <c r="G183" s="296" t="s">
        <v>27</v>
      </c>
      <c r="H183" s="302" t="s">
        <v>805</v>
      </c>
      <c r="I183" s="215"/>
      <c r="J183" s="173"/>
      <c r="K183" s="294">
        <v>44902</v>
      </c>
      <c r="L183" s="10"/>
      <c r="M183" s="13"/>
      <c r="N183" s="13"/>
      <c r="O183" s="10"/>
      <c r="P183" s="13"/>
      <c r="Q183" s="13"/>
      <c r="R183" s="10"/>
      <c r="S183" s="13"/>
      <c r="T183" s="13">
        <v>44902</v>
      </c>
      <c r="U183" s="10"/>
      <c r="V183" s="13"/>
      <c r="W183" s="294">
        <v>45633</v>
      </c>
      <c r="X183" s="10"/>
      <c r="Y183" s="13"/>
      <c r="Z183" s="215"/>
      <c r="AA183" s="215"/>
      <c r="AB183" s="173"/>
      <c r="AC183" s="174"/>
      <c r="AD183" s="23"/>
      <c r="AE183" s="215"/>
      <c r="AF183" s="215"/>
      <c r="AG183" s="173"/>
      <c r="AH183" s="304">
        <v>250000</v>
      </c>
      <c r="AI183" s="480">
        <v>19254.330000000002</v>
      </c>
      <c r="AJ183" s="481">
        <f t="shared" ref="AJ183" si="37">AI183/AH183*100</f>
        <v>7.7017319999999998</v>
      </c>
      <c r="AK183" s="306">
        <f t="shared" ref="AK183" si="38">+AH183-AI183</f>
        <v>230745.66999999998</v>
      </c>
      <c r="AL183" s="218"/>
      <c r="AM183" s="219"/>
      <c r="AN183" s="220"/>
    </row>
    <row r="184" spans="1:43" ht="25.5" hidden="1" x14ac:dyDescent="0.25">
      <c r="A184" s="210" t="s">
        <v>10</v>
      </c>
      <c r="B184" s="92" t="s">
        <v>10</v>
      </c>
      <c r="C184" s="210"/>
      <c r="D184" s="262"/>
      <c r="E184" s="242" t="s">
        <v>724</v>
      </c>
      <c r="F184" s="57" t="s">
        <v>707</v>
      </c>
      <c r="G184" s="71"/>
      <c r="H184" s="213"/>
      <c r="I184" s="57"/>
      <c r="J184" s="71"/>
      <c r="K184" s="92"/>
      <c r="L184" s="17"/>
      <c r="M184" s="92"/>
      <c r="N184" s="92"/>
      <c r="O184" s="17"/>
      <c r="P184" s="92"/>
      <c r="Q184" s="92"/>
      <c r="R184" s="17"/>
      <c r="S184" s="92"/>
      <c r="T184" s="92"/>
      <c r="U184" s="17"/>
      <c r="V184" s="92"/>
      <c r="W184" s="92"/>
      <c r="X184" s="17"/>
      <c r="Y184" s="92"/>
      <c r="Z184" s="262"/>
      <c r="AA184" s="242"/>
      <c r="AB184" s="57"/>
      <c r="AC184" s="71"/>
      <c r="AD184" s="57"/>
      <c r="AE184" s="71"/>
      <c r="AF184" s="263"/>
      <c r="AG184" s="210"/>
      <c r="AH184" s="213">
        <v>170000</v>
      </c>
      <c r="AI184" s="57">
        <v>13580</v>
      </c>
      <c r="AJ184" s="212">
        <f t="shared" ref="AJ184:AJ185" si="39">AI184/AH184*100</f>
        <v>7.9882352941176471</v>
      </c>
      <c r="AK184" s="213">
        <f t="shared" ref="AK184:AK185" si="40">+AH184-AI184</f>
        <v>156420</v>
      </c>
      <c r="AL184" s="219"/>
      <c r="AM184" s="219"/>
      <c r="AN184" s="219"/>
      <c r="AO184" s="219"/>
      <c r="AP184" s="219"/>
      <c r="AQ184" s="219"/>
    </row>
    <row r="185" spans="1:43" ht="25.5" hidden="1" customHeight="1" x14ac:dyDescent="0.25">
      <c r="A185" s="118" t="s">
        <v>10</v>
      </c>
      <c r="B185" s="13" t="s">
        <v>10</v>
      </c>
      <c r="C185" s="118" t="s">
        <v>29</v>
      </c>
      <c r="D185" s="216"/>
      <c r="E185" s="214" t="s">
        <v>756</v>
      </c>
      <c r="F185" s="32" t="s">
        <v>707</v>
      </c>
      <c r="G185" s="23"/>
      <c r="H185" s="174"/>
      <c r="I185" s="32"/>
      <c r="J185" s="23"/>
      <c r="K185" s="13"/>
      <c r="L185" s="10"/>
      <c r="M185" s="13"/>
      <c r="N185" s="13"/>
      <c r="O185" s="10"/>
      <c r="P185" s="13"/>
      <c r="Q185" s="13"/>
      <c r="R185" s="10"/>
      <c r="S185" s="13"/>
      <c r="T185" s="13"/>
      <c r="U185" s="10"/>
      <c r="V185" s="13"/>
      <c r="W185" s="13"/>
      <c r="X185" s="10"/>
      <c r="Y185" s="13"/>
      <c r="Z185" s="216"/>
      <c r="AA185" s="214"/>
      <c r="AB185" s="32"/>
      <c r="AC185" s="23"/>
      <c r="AD185" s="32"/>
      <c r="AE185" s="23"/>
      <c r="AF185" s="215"/>
      <c r="AG185" s="118"/>
      <c r="AH185" s="174">
        <v>300000</v>
      </c>
      <c r="AI185" s="32">
        <v>0</v>
      </c>
      <c r="AJ185" s="23">
        <f t="shared" si="39"/>
        <v>0</v>
      </c>
      <c r="AK185" s="174">
        <f t="shared" si="40"/>
        <v>300000</v>
      </c>
      <c r="AL185" s="219"/>
      <c r="AM185" s="219"/>
      <c r="AN185" s="219"/>
      <c r="AO185" s="219"/>
      <c r="AP185" s="219"/>
      <c r="AQ185" s="219"/>
    </row>
    <row r="186" spans="1:43" hidden="1" x14ac:dyDescent="0.25">
      <c r="A186" s="118" t="s">
        <v>10</v>
      </c>
      <c r="B186" s="13" t="s">
        <v>10</v>
      </c>
      <c r="C186" s="118"/>
      <c r="D186" s="216"/>
      <c r="E186" s="214"/>
      <c r="F186" s="32"/>
      <c r="G186" s="23"/>
      <c r="K186" s="13"/>
      <c r="L186" s="10"/>
      <c r="M186" s="13"/>
      <c r="N186" s="13"/>
      <c r="O186" s="10"/>
      <c r="P186" s="13"/>
      <c r="Q186" s="13"/>
      <c r="R186" s="10"/>
      <c r="S186" s="13"/>
      <c r="T186" s="13"/>
      <c r="U186" s="10"/>
      <c r="V186" s="13"/>
      <c r="W186" s="13"/>
      <c r="X186" s="10"/>
      <c r="Y186" s="13"/>
      <c r="AH186" s="174"/>
      <c r="AI186" s="32"/>
      <c r="AJ186" s="23"/>
      <c r="AK186" s="174"/>
    </row>
    <row r="187" spans="1:43" ht="82.5" customHeight="1" x14ac:dyDescent="0.25">
      <c r="A187" s="293" t="s">
        <v>10</v>
      </c>
      <c r="B187" s="294" t="s">
        <v>10</v>
      </c>
      <c r="C187" s="293" t="s">
        <v>138</v>
      </c>
      <c r="D187" s="278"/>
      <c r="E187" s="295" t="s">
        <v>757</v>
      </c>
      <c r="F187" s="286" t="s">
        <v>758</v>
      </c>
      <c r="G187" s="296" t="s">
        <v>27</v>
      </c>
      <c r="H187" s="303" t="s">
        <v>802</v>
      </c>
      <c r="I187" s="32"/>
      <c r="J187" s="173"/>
      <c r="K187" s="294">
        <v>44897</v>
      </c>
      <c r="L187" s="10"/>
      <c r="M187" s="13"/>
      <c r="N187" s="13"/>
      <c r="O187" s="10"/>
      <c r="P187" s="13"/>
      <c r="Q187" s="13"/>
      <c r="R187" s="10"/>
      <c r="S187" s="13"/>
      <c r="T187" s="13">
        <v>44897</v>
      </c>
      <c r="U187" s="10"/>
      <c r="V187" s="13"/>
      <c r="W187" s="294">
        <v>45810</v>
      </c>
      <c r="X187" s="10"/>
      <c r="Y187" s="13"/>
      <c r="Z187" s="174"/>
      <c r="AA187" s="23"/>
      <c r="AB187" s="174"/>
      <c r="AC187" s="32"/>
      <c r="AD187" s="174"/>
      <c r="AE187" s="23"/>
      <c r="AF187" s="174"/>
      <c r="AG187" s="32"/>
      <c r="AH187" s="304">
        <v>200000</v>
      </c>
      <c r="AI187" s="480">
        <v>40672.239999999998</v>
      </c>
      <c r="AJ187" s="481">
        <f t="shared" ref="AJ187" si="41">AI187/AH187*100</f>
        <v>20.336119999999998</v>
      </c>
      <c r="AK187" s="306">
        <f t="shared" ref="AK187" si="42">+AH187-AI187</f>
        <v>159327.76</v>
      </c>
      <c r="AL187" s="218"/>
      <c r="AM187" s="219"/>
      <c r="AN187" s="220"/>
    </row>
    <row r="188" spans="1:43" ht="210" customHeight="1" x14ac:dyDescent="0.25">
      <c r="A188" s="293" t="s">
        <v>10</v>
      </c>
      <c r="B188" s="294" t="s">
        <v>10</v>
      </c>
      <c r="C188" s="293" t="s">
        <v>120</v>
      </c>
      <c r="D188" s="278"/>
      <c r="E188" s="295" t="s">
        <v>760</v>
      </c>
      <c r="F188" s="286" t="s">
        <v>759</v>
      </c>
      <c r="G188" s="296" t="s">
        <v>27</v>
      </c>
      <c r="H188" s="297" t="s">
        <v>798</v>
      </c>
      <c r="I188" s="188"/>
      <c r="J188" s="188"/>
      <c r="K188" s="294">
        <v>44740</v>
      </c>
      <c r="L188" s="10"/>
      <c r="M188" s="13"/>
      <c r="N188" s="13"/>
      <c r="O188" s="10"/>
      <c r="P188" s="13"/>
      <c r="Q188" s="13"/>
      <c r="R188" s="10"/>
      <c r="S188" s="13"/>
      <c r="T188" s="13">
        <v>44740</v>
      </c>
      <c r="U188" s="10"/>
      <c r="V188" s="13"/>
      <c r="W188" s="294">
        <v>45471</v>
      </c>
      <c r="X188" s="10"/>
      <c r="Y188" s="13"/>
      <c r="Z188" s="174"/>
      <c r="AA188" s="23"/>
      <c r="AB188" s="174"/>
      <c r="AC188" s="32"/>
      <c r="AD188" s="174"/>
      <c r="AE188" s="23"/>
      <c r="AF188" s="174"/>
      <c r="AG188" s="32"/>
      <c r="AH188" s="304">
        <v>200000</v>
      </c>
      <c r="AI188" s="480">
        <v>130656.91</v>
      </c>
      <c r="AJ188" s="481">
        <f t="shared" ref="AJ188" si="43">AI188/AH188*100</f>
        <v>65.328454999999991</v>
      </c>
      <c r="AK188" s="299">
        <f t="shared" ref="AK188" si="44">+AH188-AI188</f>
        <v>69343.09</v>
      </c>
      <c r="AL188" s="274"/>
    </row>
    <row r="189" spans="1:43" ht="57" customHeight="1" x14ac:dyDescent="0.25">
      <c r="A189" s="293" t="s">
        <v>10</v>
      </c>
      <c r="B189" s="294" t="s">
        <v>10</v>
      </c>
      <c r="C189" s="293" t="s">
        <v>762</v>
      </c>
      <c r="D189" s="278"/>
      <c r="E189" s="295" t="s">
        <v>763</v>
      </c>
      <c r="F189" s="286" t="s">
        <v>761</v>
      </c>
      <c r="G189" s="296" t="s">
        <v>27</v>
      </c>
      <c r="H189" s="297" t="s">
        <v>813</v>
      </c>
      <c r="I189" s="188"/>
      <c r="J189" s="188"/>
      <c r="K189" s="294">
        <v>44671</v>
      </c>
      <c r="L189" s="10"/>
      <c r="M189" s="13"/>
      <c r="N189" s="13"/>
      <c r="O189" s="10"/>
      <c r="P189" s="13"/>
      <c r="Q189" s="13"/>
      <c r="R189" s="10"/>
      <c r="S189" s="13"/>
      <c r="T189" s="13">
        <v>44671</v>
      </c>
      <c r="U189" s="10"/>
      <c r="V189" s="13"/>
      <c r="W189" s="294">
        <v>45402</v>
      </c>
      <c r="X189" s="10"/>
      <c r="Y189" s="13"/>
      <c r="Z189" s="174"/>
      <c r="AA189" s="23"/>
      <c r="AB189" s="174"/>
      <c r="AC189" s="32"/>
      <c r="AD189" s="174"/>
      <c r="AE189" s="23"/>
      <c r="AF189" s="174"/>
      <c r="AG189" s="32"/>
      <c r="AH189" s="304">
        <v>120000</v>
      </c>
      <c r="AI189" s="480">
        <v>113588.5</v>
      </c>
      <c r="AJ189" s="481">
        <f t="shared" ref="AJ189" si="45">AI189/AH189*100</f>
        <v>94.657083333333333</v>
      </c>
      <c r="AK189" s="299">
        <f t="shared" ref="AK189" si="46">+AH189-AI189</f>
        <v>6411.5</v>
      </c>
      <c r="AL189" s="274"/>
    </row>
    <row r="190" spans="1:43" ht="51" hidden="1" x14ac:dyDescent="0.25">
      <c r="A190" s="118" t="s">
        <v>10</v>
      </c>
      <c r="B190" s="13" t="s">
        <v>10</v>
      </c>
      <c r="C190" s="118" t="s">
        <v>135</v>
      </c>
      <c r="D190" s="278"/>
      <c r="E190" s="214" t="s">
        <v>726</v>
      </c>
      <c r="F190" s="32" t="s">
        <v>709</v>
      </c>
      <c r="G190" s="23" t="s">
        <v>381</v>
      </c>
      <c r="H190" s="171" t="s">
        <v>796</v>
      </c>
      <c r="I190" s="188"/>
      <c r="J190" s="188"/>
      <c r="K190" s="13">
        <v>44488</v>
      </c>
      <c r="L190" s="10"/>
      <c r="M190" s="13"/>
      <c r="N190" s="13"/>
      <c r="O190" s="10"/>
      <c r="P190" s="13"/>
      <c r="Q190" s="13"/>
      <c r="R190" s="10"/>
      <c r="S190" s="13"/>
      <c r="T190" s="13">
        <v>44488</v>
      </c>
      <c r="U190" s="10"/>
      <c r="V190" s="13"/>
      <c r="W190" s="13">
        <v>45218</v>
      </c>
      <c r="X190" s="10"/>
      <c r="Y190" s="13"/>
      <c r="Z190" s="174"/>
      <c r="AA190" s="23"/>
      <c r="AB190" s="174"/>
      <c r="AC190" s="32"/>
      <c r="AD190" s="174"/>
      <c r="AE190" s="23"/>
      <c r="AF190" s="174"/>
      <c r="AG190" s="32"/>
      <c r="AH190" s="276">
        <v>100000</v>
      </c>
      <c r="AI190" s="279">
        <v>53211.09</v>
      </c>
      <c r="AJ190" s="173">
        <f t="shared" ref="AJ190" si="47">AI190/AH190*100</f>
        <v>53.211089999999992</v>
      </c>
      <c r="AK190" s="174">
        <f t="shared" ref="AK190" si="48">+AH190-AI190</f>
        <v>46788.91</v>
      </c>
      <c r="AL190" s="274"/>
    </row>
    <row r="191" spans="1:43" ht="102" x14ac:dyDescent="0.25">
      <c r="A191" s="293" t="s">
        <v>10</v>
      </c>
      <c r="B191" s="294" t="s">
        <v>10</v>
      </c>
      <c r="C191" s="293" t="s">
        <v>70</v>
      </c>
      <c r="D191" s="278"/>
      <c r="E191" s="295" t="s">
        <v>765</v>
      </c>
      <c r="F191" s="286" t="s">
        <v>764</v>
      </c>
      <c r="G191" s="296" t="s">
        <v>27</v>
      </c>
      <c r="H191" s="297" t="s">
        <v>815</v>
      </c>
      <c r="I191" s="188"/>
      <c r="J191" s="188"/>
      <c r="K191" s="294">
        <v>44763</v>
      </c>
      <c r="L191" s="10"/>
      <c r="M191" s="13"/>
      <c r="N191" s="13"/>
      <c r="O191" s="10"/>
      <c r="P191" s="13"/>
      <c r="Q191" s="13"/>
      <c r="R191" s="10"/>
      <c r="S191" s="13"/>
      <c r="T191" s="13">
        <v>44763</v>
      </c>
      <c r="U191" s="10"/>
      <c r="V191" s="13"/>
      <c r="W191" s="294">
        <v>45859</v>
      </c>
      <c r="X191" s="10"/>
      <c r="Y191" s="13"/>
      <c r="Z191" s="174"/>
      <c r="AA191" s="23"/>
      <c r="AB191" s="174"/>
      <c r="AC191" s="32"/>
      <c r="AD191" s="174"/>
      <c r="AE191" s="23"/>
      <c r="AF191" s="174"/>
      <c r="AG191" s="32"/>
      <c r="AH191" s="304">
        <v>350000</v>
      </c>
      <c r="AI191" s="480">
        <v>1600</v>
      </c>
      <c r="AJ191" s="481">
        <f t="shared" ref="AJ191" si="49">AI191/AH191*100</f>
        <v>0.45714285714285718</v>
      </c>
      <c r="AK191" s="299">
        <f t="shared" ref="AK191" si="50">+AH191-AI191</f>
        <v>348400</v>
      </c>
      <c r="AL191" s="274"/>
    </row>
    <row r="192" spans="1:43" ht="63.75" x14ac:dyDescent="0.25">
      <c r="A192" s="293" t="s">
        <v>10</v>
      </c>
      <c r="B192" s="294" t="s">
        <v>10</v>
      </c>
      <c r="C192" s="293" t="s">
        <v>24</v>
      </c>
      <c r="D192" s="278"/>
      <c r="E192" s="295" t="s">
        <v>766</v>
      </c>
      <c r="F192" s="286" t="s">
        <v>767</v>
      </c>
      <c r="G192" s="296" t="s">
        <v>27</v>
      </c>
      <c r="H192" s="297" t="s">
        <v>799</v>
      </c>
      <c r="I192" s="188"/>
      <c r="J192" s="188"/>
      <c r="K192" s="294">
        <v>44754</v>
      </c>
      <c r="L192" s="10"/>
      <c r="M192" s="13"/>
      <c r="N192" s="13"/>
      <c r="O192" s="10"/>
      <c r="P192" s="13"/>
      <c r="Q192" s="13"/>
      <c r="R192" s="10"/>
      <c r="S192" s="13"/>
      <c r="T192" s="13">
        <v>44754</v>
      </c>
      <c r="U192" s="10"/>
      <c r="V192" s="13"/>
      <c r="W192" s="294">
        <v>45850</v>
      </c>
      <c r="X192" s="10"/>
      <c r="Y192" s="13"/>
      <c r="Z192" s="174"/>
      <c r="AA192" s="23"/>
      <c r="AB192" s="174"/>
      <c r="AC192" s="32"/>
      <c r="AD192" s="174"/>
      <c r="AE192" s="23"/>
      <c r="AF192" s="174"/>
      <c r="AG192" s="32"/>
      <c r="AH192" s="304">
        <v>350000</v>
      </c>
      <c r="AI192" s="480">
        <v>100424.2</v>
      </c>
      <c r="AJ192" s="481">
        <f t="shared" ref="AJ192" si="51">AI192/AH192*100</f>
        <v>28.692628571428568</v>
      </c>
      <c r="AK192" s="299">
        <f t="shared" ref="AK192" si="52">+AH192-AI192</f>
        <v>249575.8</v>
      </c>
      <c r="AL192" s="274"/>
    </row>
    <row r="193" spans="1:38" ht="118.5" customHeight="1" x14ac:dyDescent="0.25">
      <c r="A193" s="293" t="s">
        <v>10</v>
      </c>
      <c r="B193" s="294" t="s">
        <v>10</v>
      </c>
      <c r="C193" s="293" t="s">
        <v>770</v>
      </c>
      <c r="D193" s="278"/>
      <c r="E193" s="295" t="s">
        <v>769</v>
      </c>
      <c r="F193" s="286" t="s">
        <v>768</v>
      </c>
      <c r="G193" s="296" t="s">
        <v>27</v>
      </c>
      <c r="H193" s="297" t="s">
        <v>814</v>
      </c>
      <c r="I193" s="188"/>
      <c r="J193" s="188"/>
      <c r="K193" s="294">
        <v>44713</v>
      </c>
      <c r="L193" s="10"/>
      <c r="M193" s="13"/>
      <c r="N193" s="13"/>
      <c r="O193" s="10"/>
      <c r="P193" s="13"/>
      <c r="Q193" s="13"/>
      <c r="R193" s="10"/>
      <c r="S193" s="13"/>
      <c r="T193" s="13">
        <v>44713</v>
      </c>
      <c r="U193" s="10"/>
      <c r="V193" s="13"/>
      <c r="W193" s="294">
        <v>45444</v>
      </c>
      <c r="X193" s="10"/>
      <c r="Y193" s="13"/>
      <c r="Z193" s="174"/>
      <c r="AA193" s="23"/>
      <c r="AB193" s="174"/>
      <c r="AC193" s="32"/>
      <c r="AD193" s="174"/>
      <c r="AE193" s="23"/>
      <c r="AF193" s="174"/>
      <c r="AG193" s="32"/>
      <c r="AH193" s="304">
        <v>200000</v>
      </c>
      <c r="AI193" s="480">
        <v>187205.52</v>
      </c>
      <c r="AJ193" s="481">
        <f t="shared" ref="AJ193" si="53">AI193/AH193*100</f>
        <v>93.602759999999989</v>
      </c>
      <c r="AK193" s="299">
        <f t="shared" ref="AK193" si="54">+AH193-AI193</f>
        <v>12794.48000000001</v>
      </c>
      <c r="AL193" s="274"/>
    </row>
    <row r="194" spans="1:38" x14ac:dyDescent="0.25">
      <c r="A194" s="293" t="s">
        <v>10</v>
      </c>
      <c r="B194" s="294" t="s">
        <v>10</v>
      </c>
      <c r="C194" s="293" t="s">
        <v>10</v>
      </c>
      <c r="D194" s="278"/>
      <c r="E194" s="295" t="s">
        <v>771</v>
      </c>
      <c r="F194" s="286" t="s">
        <v>714</v>
      </c>
      <c r="G194" s="296" t="s">
        <v>27</v>
      </c>
      <c r="H194" s="297" t="s">
        <v>771</v>
      </c>
      <c r="I194" s="188"/>
      <c r="J194" s="188"/>
      <c r="K194" s="294">
        <v>44564</v>
      </c>
      <c r="L194" s="10"/>
      <c r="M194" s="13"/>
      <c r="N194" s="13"/>
      <c r="O194" s="10"/>
      <c r="P194" s="13"/>
      <c r="Q194" s="13"/>
      <c r="R194" s="10"/>
      <c r="S194" s="13"/>
      <c r="T194" s="13">
        <v>44564</v>
      </c>
      <c r="U194" s="10"/>
      <c r="V194" s="13"/>
      <c r="W194" s="294">
        <v>45291</v>
      </c>
      <c r="X194" s="10"/>
      <c r="Y194" s="13"/>
      <c r="Z194" s="174"/>
      <c r="AA194" s="23"/>
      <c r="AB194" s="174"/>
      <c r="AC194" s="32"/>
      <c r="AD194" s="174"/>
      <c r="AE194" s="23"/>
      <c r="AF194" s="174"/>
      <c r="AG194" s="32"/>
      <c r="AH194" s="304">
        <v>433249</v>
      </c>
      <c r="AI194" s="480">
        <v>363041.25</v>
      </c>
      <c r="AJ194" s="481">
        <f t="shared" ref="AJ194:AJ195" si="55">AI194/AH194*100</f>
        <v>83.795057807404064</v>
      </c>
      <c r="AK194" s="299">
        <f t="shared" ref="AK194:AK195" si="56">+AH194-AI194</f>
        <v>70207.75</v>
      </c>
      <c r="AL194" s="274"/>
    </row>
    <row r="195" spans="1:38" ht="61.5" customHeight="1" x14ac:dyDescent="0.25">
      <c r="A195" s="293" t="s">
        <v>10</v>
      </c>
      <c r="B195" s="294" t="s">
        <v>10</v>
      </c>
      <c r="C195" s="293" t="s">
        <v>135</v>
      </c>
      <c r="D195" s="278"/>
      <c r="E195" s="295" t="s">
        <v>724</v>
      </c>
      <c r="F195" s="293" t="s">
        <v>707</v>
      </c>
      <c r="G195" s="296" t="s">
        <v>27</v>
      </c>
      <c r="H195" s="297" t="s">
        <v>795</v>
      </c>
      <c r="I195" s="188"/>
      <c r="J195" s="188"/>
      <c r="K195" s="294">
        <v>44434</v>
      </c>
      <c r="L195" s="10"/>
      <c r="M195" s="13"/>
      <c r="N195" s="13"/>
      <c r="O195" s="10"/>
      <c r="P195" s="13"/>
      <c r="Q195" s="13"/>
      <c r="R195" s="10"/>
      <c r="S195" s="13"/>
      <c r="T195" s="13">
        <v>44434</v>
      </c>
      <c r="U195" s="10">
        <v>45164</v>
      </c>
      <c r="V195" s="13"/>
      <c r="W195" s="294">
        <v>45530</v>
      </c>
      <c r="X195" s="10"/>
      <c r="Y195" s="13"/>
      <c r="Z195" s="278"/>
      <c r="AA195" s="278"/>
      <c r="AB195" s="278"/>
      <c r="AC195" s="278"/>
      <c r="AD195" s="278"/>
      <c r="AE195" s="278"/>
      <c r="AF195" s="278"/>
      <c r="AG195" s="278"/>
      <c r="AH195" s="304">
        <v>170000</v>
      </c>
      <c r="AI195" s="304">
        <v>114381.1</v>
      </c>
      <c r="AJ195" s="305">
        <f t="shared" si="55"/>
        <v>67.283000000000001</v>
      </c>
      <c r="AK195" s="306">
        <f t="shared" si="56"/>
        <v>55618.899999999994</v>
      </c>
      <c r="AL195" s="274"/>
    </row>
    <row r="196" spans="1:38" ht="39.75" customHeight="1" x14ac:dyDescent="0.25">
      <c r="A196" s="293" t="s">
        <v>10</v>
      </c>
      <c r="B196" s="294" t="s">
        <v>10</v>
      </c>
      <c r="C196" s="293" t="s">
        <v>29</v>
      </c>
      <c r="D196" s="278"/>
      <c r="E196" s="295" t="s">
        <v>756</v>
      </c>
      <c r="F196" s="293" t="s">
        <v>800</v>
      </c>
      <c r="G196" s="296" t="s">
        <v>27</v>
      </c>
      <c r="H196" s="297" t="s">
        <v>801</v>
      </c>
      <c r="I196" s="188"/>
      <c r="J196" s="188"/>
      <c r="K196" s="294">
        <v>44805</v>
      </c>
      <c r="L196" s="10"/>
      <c r="M196" s="13"/>
      <c r="N196" s="13"/>
      <c r="O196" s="10"/>
      <c r="P196" s="13"/>
      <c r="Q196" s="13"/>
      <c r="R196" s="10"/>
      <c r="S196" s="13"/>
      <c r="T196" s="13">
        <v>44805</v>
      </c>
      <c r="U196" s="10"/>
      <c r="V196" s="13"/>
      <c r="W196" s="294">
        <v>45901</v>
      </c>
      <c r="X196" s="10"/>
      <c r="Y196" s="13"/>
      <c r="Z196" s="278"/>
      <c r="AA196" s="278"/>
      <c r="AB196" s="278"/>
      <c r="AC196" s="278"/>
      <c r="AD196" s="278"/>
      <c r="AE196" s="278"/>
      <c r="AF196" s="278"/>
      <c r="AG196" s="278"/>
      <c r="AH196" s="304">
        <v>300000</v>
      </c>
      <c r="AI196" s="304">
        <v>51668.98</v>
      </c>
      <c r="AJ196" s="305">
        <f>AI196/AH196*100</f>
        <v>17.222993333333335</v>
      </c>
      <c r="AK196" s="306">
        <f>+AH196-AI196</f>
        <v>248331.02</v>
      </c>
      <c r="AL196" s="274"/>
    </row>
    <row r="197" spans="1:38" ht="127.5" hidden="1" x14ac:dyDescent="0.25">
      <c r="A197" s="210" t="s">
        <v>10</v>
      </c>
      <c r="B197" s="92" t="s">
        <v>10</v>
      </c>
      <c r="C197" s="210" t="s">
        <v>809</v>
      </c>
      <c r="D197" s="262"/>
      <c r="E197" s="242" t="s">
        <v>807</v>
      </c>
      <c r="F197" s="210" t="s">
        <v>806</v>
      </c>
      <c r="G197" s="71" t="s">
        <v>381</v>
      </c>
      <c r="H197" s="223" t="s">
        <v>808</v>
      </c>
      <c r="I197" s="269"/>
      <c r="J197" s="269"/>
      <c r="K197" s="92">
        <v>44910</v>
      </c>
      <c r="L197" s="17"/>
      <c r="M197" s="92"/>
      <c r="N197" s="92"/>
      <c r="O197" s="17"/>
      <c r="P197" s="92"/>
      <c r="Q197" s="92"/>
      <c r="R197" s="17"/>
      <c r="S197" s="92"/>
      <c r="T197" s="92">
        <v>44910</v>
      </c>
      <c r="U197" s="17"/>
      <c r="V197" s="92"/>
      <c r="W197" s="92">
        <v>45092</v>
      </c>
      <c r="X197" s="17"/>
      <c r="Y197" s="92"/>
      <c r="Z197" s="262"/>
      <c r="AA197" s="262"/>
      <c r="AB197" s="262"/>
      <c r="AC197" s="262"/>
      <c r="AD197" s="262"/>
      <c r="AE197" s="262"/>
      <c r="AF197" s="262"/>
      <c r="AG197" s="262"/>
      <c r="AH197" s="270">
        <v>20000</v>
      </c>
      <c r="AI197" s="270">
        <v>0</v>
      </c>
      <c r="AJ197" s="271">
        <f t="shared" ref="AJ197:AJ198" si="57">AI197/AH197*100</f>
        <v>0</v>
      </c>
      <c r="AK197" s="271">
        <f>+AH197-AI197</f>
        <v>20000</v>
      </c>
    </row>
    <row r="198" spans="1:38" ht="16.5" customHeight="1" x14ac:dyDescent="0.25">
      <c r="A198" s="293" t="s">
        <v>10</v>
      </c>
      <c r="B198" s="294" t="s">
        <v>10</v>
      </c>
      <c r="C198" s="293" t="s">
        <v>10</v>
      </c>
      <c r="D198" s="278"/>
      <c r="E198" s="307" t="s">
        <v>771</v>
      </c>
      <c r="F198" s="293" t="s">
        <v>810</v>
      </c>
      <c r="G198" s="296" t="s">
        <v>27</v>
      </c>
      <c r="H198" s="297" t="s">
        <v>771</v>
      </c>
      <c r="I198" s="188"/>
      <c r="J198" s="188"/>
      <c r="K198" s="294">
        <v>44928</v>
      </c>
      <c r="L198" s="10"/>
      <c r="M198" s="13"/>
      <c r="N198" s="13"/>
      <c r="O198" s="10"/>
      <c r="P198" s="13"/>
      <c r="Q198" s="13"/>
      <c r="R198" s="10"/>
      <c r="S198" s="13"/>
      <c r="T198" s="13">
        <v>44928</v>
      </c>
      <c r="U198" s="10"/>
      <c r="V198" s="13"/>
      <c r="W198" s="294">
        <v>45657</v>
      </c>
      <c r="X198" s="10"/>
      <c r="Y198" s="13"/>
      <c r="Z198" s="278"/>
      <c r="AA198" s="278"/>
      <c r="AB198" s="278"/>
      <c r="AC198" s="278"/>
      <c r="AD198" s="278"/>
      <c r="AE198" s="278"/>
      <c r="AF198" s="278"/>
      <c r="AG198" s="278"/>
      <c r="AH198" s="304">
        <v>467363</v>
      </c>
      <c r="AI198" s="304">
        <v>191349.05</v>
      </c>
      <c r="AJ198" s="305">
        <f t="shared" si="57"/>
        <v>40.942276132256936</v>
      </c>
      <c r="AK198" s="306">
        <f>+AH198-AI198</f>
        <v>276013.95</v>
      </c>
      <c r="AL198" s="274"/>
    </row>
    <row r="199" spans="1:38" s="274" customFormat="1" ht="25.5" x14ac:dyDescent="0.25">
      <c r="A199" s="293" t="s">
        <v>10</v>
      </c>
      <c r="B199" s="294" t="s">
        <v>10</v>
      </c>
      <c r="C199" s="293" t="s">
        <v>29</v>
      </c>
      <c r="D199" s="278"/>
      <c r="E199" s="297" t="s">
        <v>826</v>
      </c>
      <c r="F199" s="293" t="s">
        <v>822</v>
      </c>
      <c r="G199" s="296" t="s">
        <v>27</v>
      </c>
      <c r="H199" s="297" t="s">
        <v>832</v>
      </c>
      <c r="I199" s="278"/>
      <c r="J199" s="278"/>
      <c r="K199" s="294">
        <v>44908</v>
      </c>
      <c r="L199" s="278"/>
      <c r="M199" s="278"/>
      <c r="N199" s="278"/>
      <c r="O199" s="278"/>
      <c r="P199" s="278"/>
      <c r="Q199" s="278"/>
      <c r="R199" s="278"/>
      <c r="S199" s="278"/>
      <c r="T199" s="119"/>
      <c r="U199" s="278"/>
      <c r="V199" s="278"/>
      <c r="W199" s="307"/>
      <c r="X199" s="278"/>
      <c r="Y199" s="278"/>
      <c r="Z199" s="278"/>
      <c r="AA199" s="278"/>
      <c r="AB199" s="278"/>
      <c r="AC199" s="278"/>
      <c r="AD199" s="278"/>
      <c r="AE199" s="278"/>
      <c r="AF199" s="278"/>
      <c r="AG199" s="278"/>
      <c r="AH199" s="306">
        <v>500000</v>
      </c>
      <c r="AI199" s="306">
        <v>34373</v>
      </c>
      <c r="AJ199" s="305">
        <f t="shared" ref="AJ199:AJ202" si="58">AI199/AH199*100</f>
        <v>6.8746</v>
      </c>
      <c r="AK199" s="306">
        <f t="shared" ref="AK199:AK202" si="59">+AH199-AI199</f>
        <v>465627</v>
      </c>
    </row>
    <row r="200" spans="1:38" s="274" customFormat="1" ht="38.25" x14ac:dyDescent="0.25">
      <c r="A200" s="293" t="s">
        <v>10</v>
      </c>
      <c r="B200" s="294" t="s">
        <v>10</v>
      </c>
      <c r="C200" s="293" t="s">
        <v>24</v>
      </c>
      <c r="D200" s="278"/>
      <c r="E200" s="297" t="s">
        <v>827</v>
      </c>
      <c r="F200" s="293" t="s">
        <v>823</v>
      </c>
      <c r="G200" s="296" t="s">
        <v>27</v>
      </c>
      <c r="H200" s="308" t="s">
        <v>833</v>
      </c>
      <c r="I200" s="278"/>
      <c r="J200" s="278"/>
      <c r="K200" s="294">
        <v>44973</v>
      </c>
      <c r="L200" s="278"/>
      <c r="M200" s="278"/>
      <c r="N200" s="278"/>
      <c r="O200" s="278"/>
      <c r="P200" s="278"/>
      <c r="Q200" s="278"/>
      <c r="R200" s="278"/>
      <c r="S200" s="278"/>
      <c r="T200" s="119"/>
      <c r="U200" s="278"/>
      <c r="V200" s="278"/>
      <c r="W200" s="307"/>
      <c r="X200" s="278"/>
      <c r="Y200" s="278"/>
      <c r="Z200" s="278"/>
      <c r="AA200" s="278"/>
      <c r="AB200" s="278"/>
      <c r="AC200" s="278"/>
      <c r="AD200" s="278"/>
      <c r="AE200" s="278"/>
      <c r="AF200" s="278"/>
      <c r="AG200" s="278"/>
      <c r="AH200" s="306">
        <v>750000</v>
      </c>
      <c r="AI200" s="306">
        <v>9995.59</v>
      </c>
      <c r="AJ200" s="305">
        <f t="shared" si="58"/>
        <v>1.3327453333333332</v>
      </c>
      <c r="AK200" s="306">
        <f t="shared" si="59"/>
        <v>740004.41</v>
      </c>
    </row>
    <row r="201" spans="1:38" ht="51" x14ac:dyDescent="0.25">
      <c r="A201" s="293" t="s">
        <v>10</v>
      </c>
      <c r="B201" s="294" t="s">
        <v>10</v>
      </c>
      <c r="C201" s="293" t="s">
        <v>502</v>
      </c>
      <c r="D201" s="278"/>
      <c r="E201" s="297" t="s">
        <v>828</v>
      </c>
      <c r="F201" s="293" t="s">
        <v>824</v>
      </c>
      <c r="G201" s="296" t="s">
        <v>27</v>
      </c>
      <c r="H201" s="308" t="s">
        <v>830</v>
      </c>
      <c r="I201" s="278"/>
      <c r="J201" s="278"/>
      <c r="K201" s="294">
        <v>45008</v>
      </c>
      <c r="L201" s="278"/>
      <c r="M201" s="278"/>
      <c r="N201" s="278"/>
      <c r="O201" s="278"/>
      <c r="P201" s="278"/>
      <c r="Q201" s="278"/>
      <c r="R201" s="278"/>
      <c r="S201" s="278"/>
      <c r="T201" s="119"/>
      <c r="U201" s="278"/>
      <c r="V201" s="278"/>
      <c r="W201" s="294">
        <v>46104</v>
      </c>
      <c r="X201" s="278"/>
      <c r="Y201" s="278"/>
      <c r="Z201" s="278"/>
      <c r="AA201" s="278"/>
      <c r="AB201" s="278"/>
      <c r="AC201" s="278"/>
      <c r="AD201" s="278"/>
      <c r="AE201" s="278"/>
      <c r="AF201" s="278"/>
      <c r="AG201" s="278"/>
      <c r="AH201" s="306">
        <v>125000</v>
      </c>
      <c r="AI201" s="306">
        <v>47454.85</v>
      </c>
      <c r="AJ201" s="305">
        <f t="shared" si="58"/>
        <v>37.963880000000003</v>
      </c>
      <c r="AK201" s="306">
        <f t="shared" si="59"/>
        <v>77545.149999999994</v>
      </c>
      <c r="AL201" s="274"/>
    </row>
    <row r="202" spans="1:38" ht="51" x14ac:dyDescent="0.25">
      <c r="A202" s="293" t="s">
        <v>10</v>
      </c>
      <c r="B202" s="294" t="s">
        <v>10</v>
      </c>
      <c r="C202" s="293" t="s">
        <v>145</v>
      </c>
      <c r="D202" s="278"/>
      <c r="E202" s="297" t="s">
        <v>829</v>
      </c>
      <c r="F202" s="293" t="s">
        <v>825</v>
      </c>
      <c r="G202" s="296" t="s">
        <v>27</v>
      </c>
      <c r="H202" s="308" t="s">
        <v>831</v>
      </c>
      <c r="I202" s="278"/>
      <c r="J202" s="278"/>
      <c r="K202" s="294">
        <v>45051</v>
      </c>
      <c r="L202" s="278"/>
      <c r="M202" s="278"/>
      <c r="N202" s="278"/>
      <c r="O202" s="278"/>
      <c r="P202" s="278"/>
      <c r="Q202" s="278"/>
      <c r="R202" s="278"/>
      <c r="S202" s="278"/>
      <c r="T202" s="119"/>
      <c r="U202" s="278"/>
      <c r="V202" s="278"/>
      <c r="W202" s="294">
        <v>45966</v>
      </c>
      <c r="X202" s="278"/>
      <c r="Y202" s="278"/>
      <c r="Z202" s="278"/>
      <c r="AA202" s="278"/>
      <c r="AB202" s="278"/>
      <c r="AC202" s="278"/>
      <c r="AD202" s="278"/>
      <c r="AE202" s="278"/>
      <c r="AF202" s="278"/>
      <c r="AG202" s="278"/>
      <c r="AH202" s="306">
        <v>200000</v>
      </c>
      <c r="AI202" s="306">
        <v>145491.41</v>
      </c>
      <c r="AJ202" s="305">
        <f t="shared" si="58"/>
        <v>72.745705000000001</v>
      </c>
      <c r="AK202" s="306">
        <f t="shared" si="59"/>
        <v>54508.59</v>
      </c>
      <c r="AL202" s="274"/>
    </row>
    <row r="203" spans="1:38" ht="133.5" customHeight="1" x14ac:dyDescent="0.25">
      <c r="A203" s="293" t="s">
        <v>10</v>
      </c>
      <c r="B203" s="294" t="s">
        <v>10</v>
      </c>
      <c r="C203" s="293" t="s">
        <v>48</v>
      </c>
      <c r="D203" s="278"/>
      <c r="E203" s="297" t="s">
        <v>837</v>
      </c>
      <c r="F203" s="293" t="s">
        <v>836</v>
      </c>
      <c r="G203" s="296" t="s">
        <v>27</v>
      </c>
      <c r="H203" s="308" t="s">
        <v>865</v>
      </c>
      <c r="I203" s="278"/>
      <c r="J203" s="278"/>
      <c r="K203" s="294">
        <v>45216</v>
      </c>
      <c r="L203" s="278"/>
      <c r="M203" s="278"/>
      <c r="N203" s="278"/>
      <c r="O203" s="278"/>
      <c r="P203" s="278"/>
      <c r="Q203" s="278"/>
      <c r="R203" s="278"/>
      <c r="S203" s="278"/>
      <c r="T203" s="119"/>
      <c r="U203" s="278"/>
      <c r="V203" s="278"/>
      <c r="W203" s="294">
        <v>45641</v>
      </c>
      <c r="X203" s="278"/>
      <c r="Y203" s="278"/>
      <c r="Z203" s="278"/>
      <c r="AA203" s="278"/>
      <c r="AB203" s="278"/>
      <c r="AC203" s="278"/>
      <c r="AD203" s="278"/>
      <c r="AE203" s="278"/>
      <c r="AF203" s="278"/>
      <c r="AG203" s="278"/>
      <c r="AH203" s="306">
        <v>150000</v>
      </c>
      <c r="AI203" s="306">
        <v>0</v>
      </c>
      <c r="AJ203" s="305">
        <f t="shared" ref="AJ203:AJ204" si="60">AI203/AH203*100</f>
        <v>0</v>
      </c>
      <c r="AK203" s="306">
        <f t="shared" ref="AK203:AK204" si="61">+AH203-AI203</f>
        <v>150000</v>
      </c>
      <c r="AL203" s="274"/>
    </row>
    <row r="204" spans="1:38" ht="72" customHeight="1" x14ac:dyDescent="0.25">
      <c r="A204" s="293" t="s">
        <v>10</v>
      </c>
      <c r="B204" s="294" t="s">
        <v>10</v>
      </c>
      <c r="C204" s="293" t="s">
        <v>29</v>
      </c>
      <c r="D204" s="278"/>
      <c r="E204" s="297" t="s">
        <v>838</v>
      </c>
      <c r="F204" s="293" t="s">
        <v>839</v>
      </c>
      <c r="G204" s="296" t="s">
        <v>27</v>
      </c>
      <c r="H204" s="308" t="s">
        <v>864</v>
      </c>
      <c r="I204" s="278"/>
      <c r="J204" s="278"/>
      <c r="K204" s="294">
        <v>45250</v>
      </c>
      <c r="L204" s="278"/>
      <c r="M204" s="278"/>
      <c r="N204" s="278"/>
      <c r="O204" s="278"/>
      <c r="P204" s="278"/>
      <c r="Q204" s="278"/>
      <c r="R204" s="278"/>
      <c r="S204" s="278"/>
      <c r="T204" s="119"/>
      <c r="U204" s="278"/>
      <c r="V204" s="278"/>
      <c r="W204" s="294">
        <v>46346</v>
      </c>
      <c r="X204" s="278"/>
      <c r="Y204" s="278"/>
      <c r="Z204" s="278"/>
      <c r="AA204" s="278"/>
      <c r="AB204" s="278"/>
      <c r="AC204" s="278"/>
      <c r="AD204" s="278"/>
      <c r="AE204" s="278"/>
      <c r="AF204" s="278"/>
      <c r="AG204" s="278"/>
      <c r="AH204" s="306">
        <v>245000</v>
      </c>
      <c r="AI204" s="306">
        <v>0</v>
      </c>
      <c r="AJ204" s="305">
        <f t="shared" si="60"/>
        <v>0</v>
      </c>
      <c r="AK204" s="306">
        <f t="shared" si="61"/>
        <v>245000</v>
      </c>
      <c r="AL204" s="274"/>
    </row>
    <row r="205" spans="1:38" ht="51" x14ac:dyDescent="0.25">
      <c r="A205" s="293" t="s">
        <v>10</v>
      </c>
      <c r="B205" s="294" t="s">
        <v>10</v>
      </c>
      <c r="C205" s="293" t="s">
        <v>239</v>
      </c>
      <c r="D205" s="278"/>
      <c r="E205" s="297" t="s">
        <v>840</v>
      </c>
      <c r="F205" s="293" t="s">
        <v>835</v>
      </c>
      <c r="G205" s="296" t="s">
        <v>27</v>
      </c>
      <c r="H205" s="308" t="s">
        <v>863</v>
      </c>
      <c r="I205" s="278"/>
      <c r="J205" s="278"/>
      <c r="K205" s="294">
        <v>45175</v>
      </c>
      <c r="L205" s="278"/>
      <c r="M205" s="278"/>
      <c r="N205" s="278"/>
      <c r="O205" s="278"/>
      <c r="P205" s="278"/>
      <c r="Q205" s="278"/>
      <c r="R205" s="278"/>
      <c r="S205" s="278"/>
      <c r="T205" s="119"/>
      <c r="U205" s="278"/>
      <c r="V205" s="278"/>
      <c r="W205" s="294">
        <v>46271</v>
      </c>
      <c r="X205" s="278"/>
      <c r="Y205" s="278"/>
      <c r="Z205" s="278"/>
      <c r="AA205" s="278"/>
      <c r="AB205" s="278"/>
      <c r="AC205" s="278"/>
      <c r="AD205" s="278"/>
      <c r="AE205" s="278"/>
      <c r="AF205" s="278"/>
      <c r="AG205" s="278"/>
      <c r="AH205" s="306">
        <v>200000</v>
      </c>
      <c r="AI205" s="306">
        <v>0</v>
      </c>
      <c r="AJ205" s="305">
        <f t="shared" ref="AJ205:AJ211" si="62">AI205/AH205*100</f>
        <v>0</v>
      </c>
      <c r="AK205" s="306">
        <f t="shared" ref="AK205:AK211" si="63">+AH205-AI205</f>
        <v>200000</v>
      </c>
      <c r="AL205" s="274"/>
    </row>
    <row r="206" spans="1:38" ht="38.25" x14ac:dyDescent="0.25">
      <c r="A206" s="293" t="s">
        <v>10</v>
      </c>
      <c r="B206" s="294" t="s">
        <v>10</v>
      </c>
      <c r="C206" s="293" t="s">
        <v>841</v>
      </c>
      <c r="D206" s="278"/>
      <c r="E206" s="297" t="s">
        <v>842</v>
      </c>
      <c r="F206" s="293" t="s">
        <v>843</v>
      </c>
      <c r="G206" s="296" t="s">
        <v>27</v>
      </c>
      <c r="H206" s="308" t="s">
        <v>862</v>
      </c>
      <c r="I206" s="278"/>
      <c r="J206" s="278"/>
      <c r="K206" s="294">
        <v>45100</v>
      </c>
      <c r="L206" s="278"/>
      <c r="M206" s="278"/>
      <c r="N206" s="278"/>
      <c r="O206" s="278"/>
      <c r="P206" s="278"/>
      <c r="Q206" s="278"/>
      <c r="R206" s="278"/>
      <c r="S206" s="278"/>
      <c r="T206" s="119"/>
      <c r="U206" s="278"/>
      <c r="V206" s="278"/>
      <c r="W206" s="294">
        <v>46049</v>
      </c>
      <c r="X206" s="278"/>
      <c r="Y206" s="278"/>
      <c r="Z206" s="278"/>
      <c r="AA206" s="278"/>
      <c r="AB206" s="278"/>
      <c r="AC206" s="278"/>
      <c r="AD206" s="278"/>
      <c r="AE206" s="278"/>
      <c r="AF206" s="278"/>
      <c r="AG206" s="278"/>
      <c r="AH206" s="306">
        <v>100000</v>
      </c>
      <c r="AI206" s="306">
        <v>12000</v>
      </c>
      <c r="AJ206" s="305">
        <f t="shared" si="62"/>
        <v>12</v>
      </c>
      <c r="AK206" s="306">
        <f t="shared" si="63"/>
        <v>88000</v>
      </c>
      <c r="AL206" s="274"/>
    </row>
    <row r="207" spans="1:38" ht="72" customHeight="1" x14ac:dyDescent="0.25">
      <c r="A207" s="293" t="s">
        <v>10</v>
      </c>
      <c r="B207" s="294" t="s">
        <v>10</v>
      </c>
      <c r="C207" s="293" t="s">
        <v>135</v>
      </c>
      <c r="D207" s="278"/>
      <c r="E207" s="297" t="s">
        <v>844</v>
      </c>
      <c r="F207" s="293" t="s">
        <v>845</v>
      </c>
      <c r="G207" s="296" t="s">
        <v>27</v>
      </c>
      <c r="H207" s="308" t="s">
        <v>861</v>
      </c>
      <c r="I207" s="278"/>
      <c r="J207" s="278"/>
      <c r="K207" s="294">
        <v>45078</v>
      </c>
      <c r="L207" s="278"/>
      <c r="M207" s="278"/>
      <c r="N207" s="278"/>
      <c r="O207" s="278"/>
      <c r="P207" s="278"/>
      <c r="Q207" s="278"/>
      <c r="R207" s="278"/>
      <c r="S207" s="278"/>
      <c r="T207" s="119"/>
      <c r="U207" s="278"/>
      <c r="V207" s="278"/>
      <c r="W207" s="294">
        <v>45809</v>
      </c>
      <c r="X207" s="278"/>
      <c r="Y207" s="278"/>
      <c r="Z207" s="278"/>
      <c r="AA207" s="278"/>
      <c r="AB207" s="278"/>
      <c r="AC207" s="278"/>
      <c r="AD207" s="278"/>
      <c r="AE207" s="278"/>
      <c r="AF207" s="278"/>
      <c r="AG207" s="278"/>
      <c r="AH207" s="306">
        <v>250000</v>
      </c>
      <c r="AI207" s="306">
        <v>6743.38</v>
      </c>
      <c r="AJ207" s="305">
        <f t="shared" si="62"/>
        <v>2.697352</v>
      </c>
      <c r="AK207" s="306">
        <f t="shared" si="63"/>
        <v>243256.62</v>
      </c>
      <c r="AL207" s="274"/>
    </row>
    <row r="208" spans="1:38" ht="82.5" customHeight="1" x14ac:dyDescent="0.25">
      <c r="A208" s="293" t="s">
        <v>10</v>
      </c>
      <c r="B208" s="294" t="s">
        <v>10</v>
      </c>
      <c r="C208" s="293" t="s">
        <v>24</v>
      </c>
      <c r="D208" s="278"/>
      <c r="E208" s="297" t="s">
        <v>850</v>
      </c>
      <c r="F208" s="293" t="s">
        <v>846</v>
      </c>
      <c r="G208" s="296" t="s">
        <v>27</v>
      </c>
      <c r="H208" s="308" t="s">
        <v>860</v>
      </c>
      <c r="I208" s="278"/>
      <c r="J208" s="278"/>
      <c r="K208" s="294">
        <v>45162</v>
      </c>
      <c r="L208" s="278"/>
      <c r="M208" s="278"/>
      <c r="N208" s="278"/>
      <c r="O208" s="278"/>
      <c r="P208" s="278"/>
      <c r="Q208" s="278"/>
      <c r="R208" s="278"/>
      <c r="S208" s="278"/>
      <c r="T208" s="119"/>
      <c r="U208" s="278"/>
      <c r="V208" s="278"/>
      <c r="W208" s="294">
        <v>46281</v>
      </c>
      <c r="X208" s="278"/>
      <c r="Y208" s="278"/>
      <c r="Z208" s="278"/>
      <c r="AA208" s="278"/>
      <c r="AB208" s="278"/>
      <c r="AC208" s="278"/>
      <c r="AD208" s="278"/>
      <c r="AE208" s="278"/>
      <c r="AF208" s="278"/>
      <c r="AG208" s="278"/>
      <c r="AH208" s="306">
        <v>200000</v>
      </c>
      <c r="AI208" s="306">
        <v>10534.79</v>
      </c>
      <c r="AJ208" s="305">
        <f t="shared" si="62"/>
        <v>5.2673950000000005</v>
      </c>
      <c r="AK208" s="306">
        <f t="shared" si="63"/>
        <v>189465.21</v>
      </c>
      <c r="AL208" s="274"/>
    </row>
    <row r="209" spans="1:38" ht="82.5" customHeight="1" x14ac:dyDescent="0.25">
      <c r="A209" s="293" t="s">
        <v>10</v>
      </c>
      <c r="B209" s="294" t="s">
        <v>10</v>
      </c>
      <c r="C209" s="293" t="s">
        <v>855</v>
      </c>
      <c r="D209" s="278"/>
      <c r="E209" s="297" t="s">
        <v>851</v>
      </c>
      <c r="F209" s="293" t="s">
        <v>847</v>
      </c>
      <c r="G209" s="296" t="s">
        <v>27</v>
      </c>
      <c r="H209" s="308" t="s">
        <v>856</v>
      </c>
      <c r="I209" s="278"/>
      <c r="J209" s="278"/>
      <c r="K209" s="294">
        <v>45054</v>
      </c>
      <c r="L209" s="278"/>
      <c r="M209" s="278"/>
      <c r="N209" s="278"/>
      <c r="O209" s="278"/>
      <c r="P209" s="278"/>
      <c r="Q209" s="278"/>
      <c r="R209" s="278"/>
      <c r="S209" s="278"/>
      <c r="T209" s="119"/>
      <c r="U209" s="278"/>
      <c r="V209" s="278"/>
      <c r="W209" s="294">
        <v>45785</v>
      </c>
      <c r="X209" s="278"/>
      <c r="Y209" s="278"/>
      <c r="Z209" s="278"/>
      <c r="AA209" s="278"/>
      <c r="AB209" s="278"/>
      <c r="AC209" s="278"/>
      <c r="AD209" s="278"/>
      <c r="AE209" s="278"/>
      <c r="AF209" s="278"/>
      <c r="AG209" s="278"/>
      <c r="AH209" s="306">
        <v>400000</v>
      </c>
      <c r="AI209" s="306">
        <v>22808.97</v>
      </c>
      <c r="AJ209" s="305">
        <f t="shared" si="62"/>
        <v>5.7022425000000005</v>
      </c>
      <c r="AK209" s="306">
        <f t="shared" si="63"/>
        <v>377191.03</v>
      </c>
      <c r="AL209" s="274"/>
    </row>
    <row r="210" spans="1:38" ht="66.75" customHeight="1" x14ac:dyDescent="0.25">
      <c r="A210" s="293" t="s">
        <v>10</v>
      </c>
      <c r="B210" s="294" t="s">
        <v>10</v>
      </c>
      <c r="C210" s="293" t="s">
        <v>857</v>
      </c>
      <c r="D210" s="278"/>
      <c r="E210" s="297" t="s">
        <v>852</v>
      </c>
      <c r="F210" s="293" t="s">
        <v>848</v>
      </c>
      <c r="G210" s="296" t="s">
        <v>27</v>
      </c>
      <c r="H210" s="308" t="s">
        <v>859</v>
      </c>
      <c r="I210" s="278"/>
      <c r="J210" s="278"/>
      <c r="K210" s="294">
        <v>45097</v>
      </c>
      <c r="L210" s="278"/>
      <c r="M210" s="278"/>
      <c r="N210" s="278"/>
      <c r="O210" s="278"/>
      <c r="P210" s="278"/>
      <c r="Q210" s="278"/>
      <c r="R210" s="278"/>
      <c r="S210" s="278"/>
      <c r="T210" s="119"/>
      <c r="U210" s="278"/>
      <c r="V210" s="278"/>
      <c r="W210" s="294">
        <v>45828</v>
      </c>
      <c r="X210" s="278"/>
      <c r="Y210" s="278"/>
      <c r="Z210" s="278"/>
      <c r="AA210" s="278"/>
      <c r="AB210" s="278"/>
      <c r="AC210" s="278"/>
      <c r="AD210" s="278"/>
      <c r="AE210" s="278"/>
      <c r="AF210" s="278"/>
      <c r="AG210" s="278"/>
      <c r="AH210" s="306">
        <v>150000</v>
      </c>
      <c r="AI210" s="306">
        <v>46808.86</v>
      </c>
      <c r="AJ210" s="305">
        <f t="shared" si="62"/>
        <v>31.205906666666667</v>
      </c>
      <c r="AK210" s="306">
        <f t="shared" si="63"/>
        <v>103191.14</v>
      </c>
      <c r="AL210" s="274"/>
    </row>
    <row r="211" spans="1:38" ht="57" customHeight="1" x14ac:dyDescent="0.25">
      <c r="A211" s="293" t="s">
        <v>10</v>
      </c>
      <c r="B211" s="294" t="s">
        <v>10</v>
      </c>
      <c r="C211" s="293" t="s">
        <v>24</v>
      </c>
      <c r="D211" s="278"/>
      <c r="E211" s="297" t="s">
        <v>853</v>
      </c>
      <c r="F211" s="293" t="s">
        <v>849</v>
      </c>
      <c r="G211" s="296" t="s">
        <v>27</v>
      </c>
      <c r="H211" s="308" t="s">
        <v>858</v>
      </c>
      <c r="I211" s="278"/>
      <c r="J211" s="278"/>
      <c r="K211" s="294">
        <v>45079</v>
      </c>
      <c r="L211" s="278"/>
      <c r="M211" s="278"/>
      <c r="N211" s="278"/>
      <c r="O211" s="278"/>
      <c r="P211" s="278"/>
      <c r="Q211" s="278"/>
      <c r="R211" s="278"/>
      <c r="S211" s="278"/>
      <c r="T211" s="119"/>
      <c r="U211" s="278"/>
      <c r="V211" s="278"/>
      <c r="W211" s="294">
        <v>46175</v>
      </c>
      <c r="X211" s="278"/>
      <c r="Y211" s="278"/>
      <c r="Z211" s="278"/>
      <c r="AA211" s="278"/>
      <c r="AB211" s="278"/>
      <c r="AC211" s="278"/>
      <c r="AD211" s="278"/>
      <c r="AE211" s="278"/>
      <c r="AF211" s="278"/>
      <c r="AG211" s="278"/>
      <c r="AH211" s="306">
        <v>250000</v>
      </c>
      <c r="AI211" s="306">
        <v>1644.77</v>
      </c>
      <c r="AJ211" s="305">
        <f t="shared" si="62"/>
        <v>0.65790800000000005</v>
      </c>
      <c r="AK211" s="306">
        <f t="shared" si="63"/>
        <v>248355.23</v>
      </c>
      <c r="AL211" s="274"/>
    </row>
    <row r="212" spans="1:38" x14ac:dyDescent="0.25">
      <c r="A212" s="221"/>
      <c r="B212" s="28"/>
      <c r="C212" s="221"/>
      <c r="D212" s="272"/>
      <c r="E212" s="272"/>
      <c r="F212" s="221"/>
      <c r="G212" s="264"/>
      <c r="H212" s="265"/>
      <c r="I212" s="217"/>
      <c r="J212" s="217"/>
      <c r="K212" s="28"/>
      <c r="L212" s="217"/>
      <c r="M212" s="217"/>
      <c r="N212" s="217"/>
      <c r="O212" s="217"/>
      <c r="P212" s="217"/>
      <c r="Q212" s="217"/>
      <c r="R212" s="217"/>
      <c r="S212" s="217"/>
      <c r="T212" s="266"/>
      <c r="U212" s="217"/>
      <c r="V212" s="217"/>
      <c r="W212" s="266"/>
      <c r="X212" s="217"/>
      <c r="Y212" s="217"/>
      <c r="Z212" s="217"/>
      <c r="AA212" s="217"/>
      <c r="AB212" s="217"/>
      <c r="AC212" s="217"/>
      <c r="AD212" s="217"/>
      <c r="AE212" s="217"/>
      <c r="AF212" s="217"/>
      <c r="AG212" s="217"/>
      <c r="AH212" s="267"/>
      <c r="AI212" s="267"/>
      <c r="AJ212" s="268"/>
      <c r="AK212" s="267"/>
    </row>
    <row r="213" spans="1:38" x14ac:dyDescent="0.25">
      <c r="A213" s="310"/>
      <c r="B213" s="310"/>
    </row>
    <row r="214" spans="1:38" x14ac:dyDescent="0.25">
      <c r="A214" s="311" t="s">
        <v>882</v>
      </c>
      <c r="B214" s="310"/>
    </row>
  </sheetData>
  <sheetProtection algorithmName="SHA-512" hashValue="8kjBj1xdT45EnLYIA+q8rpdMomLTIRcRq8damjxz6NVWHvsirx7EXaI3wZm6yWQ5rLK1IAXlNYozWjU/ZnwIew==" saltValue="eWFh6FbyrrAOU+mo0necMw==" spinCount="100000" sheet="1" objects="1" scenarios="1"/>
  <autoFilter ref="A13:AK211">
    <filterColumn colId="6">
      <filters>
        <filter val="Ejecución"/>
      </filters>
    </filterColumn>
  </autoFilter>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3:AL74"/>
  <sheetViews>
    <sheetView showGridLines="0" topLeftCell="A3" zoomScale="90" zoomScaleNormal="90" workbookViewId="0">
      <pane xSplit="1" ySplit="13" topLeftCell="B69" activePane="bottomRight" state="frozen"/>
      <selection activeCell="A3" sqref="A3"/>
      <selection pane="topRight" activeCell="B3" sqref="B3"/>
      <selection pane="bottomLeft" activeCell="A10" sqref="A10"/>
      <selection pane="bottomRight" activeCell="C75" sqref="C75"/>
    </sheetView>
  </sheetViews>
  <sheetFormatPr baseColWidth="10" defaultRowHeight="15" x14ac:dyDescent="0.25"/>
  <cols>
    <col min="1" max="1" width="0" hidden="1" customWidth="1"/>
    <col min="3" max="3" width="15" customWidth="1"/>
    <col min="4" max="4" width="14" hidden="1" customWidth="1"/>
    <col min="5" max="5" width="41.85546875" customWidth="1"/>
    <col min="6" max="6" width="11.42578125" hidden="1" customWidth="1"/>
    <col min="7" max="7" width="11.42578125" customWidth="1"/>
    <col min="8" max="8" width="52.85546875" customWidth="1"/>
    <col min="9" max="9" width="19.5703125" hidden="1" customWidth="1"/>
    <col min="10" max="10" width="11.42578125" hidden="1" customWidth="1"/>
    <col min="11" max="11" width="11.42578125" customWidth="1"/>
    <col min="12" max="22" width="11.42578125" hidden="1" customWidth="1"/>
    <col min="23" max="23" width="11.42578125" customWidth="1"/>
    <col min="24" max="34" width="11.42578125" hidden="1" customWidth="1"/>
  </cols>
  <sheetData>
    <row r="3" spans="1:38" ht="9" customHeight="1" x14ac:dyDescent="0.25">
      <c r="B3" s="485"/>
      <c r="C3" s="485"/>
      <c r="E3" s="485"/>
      <c r="G3" s="485"/>
      <c r="H3" s="485"/>
      <c r="K3" s="485"/>
      <c r="W3" s="485"/>
      <c r="AI3" s="485"/>
      <c r="AJ3" s="485"/>
      <c r="AK3" s="485"/>
      <c r="AL3" s="485"/>
    </row>
    <row r="4" spans="1:38" ht="9" customHeight="1" x14ac:dyDescent="0.25"/>
    <row r="5" spans="1:38" s="274" customFormat="1" ht="9" customHeight="1" x14ac:dyDescent="0.25">
      <c r="A5"/>
      <c r="B5" s="486"/>
      <c r="C5" s="486"/>
      <c r="D5"/>
      <c r="E5" s="486"/>
      <c r="F5"/>
      <c r="G5" s="486"/>
      <c r="H5" s="486"/>
      <c r="I5"/>
      <c r="J5"/>
      <c r="K5" s="486"/>
      <c r="L5"/>
      <c r="M5"/>
      <c r="N5"/>
      <c r="O5"/>
      <c r="P5"/>
      <c r="Q5"/>
      <c r="R5"/>
      <c r="S5"/>
      <c r="T5"/>
      <c r="U5"/>
      <c r="V5"/>
      <c r="W5" s="486"/>
      <c r="X5"/>
      <c r="Y5"/>
      <c r="Z5"/>
      <c r="AA5"/>
      <c r="AB5"/>
      <c r="AC5"/>
      <c r="AD5"/>
      <c r="AE5"/>
      <c r="AF5"/>
      <c r="AG5"/>
      <c r="AH5"/>
      <c r="AI5" s="486"/>
      <c r="AJ5" s="486"/>
      <c r="AK5" s="486"/>
      <c r="AL5" s="486"/>
    </row>
    <row r="8" spans="1:38" x14ac:dyDescent="0.25">
      <c r="A8" s="78" t="s">
        <v>675</v>
      </c>
    </row>
    <row r="9" spans="1:38" x14ac:dyDescent="0.25">
      <c r="A9" s="78"/>
    </row>
    <row r="10" spans="1:38" x14ac:dyDescent="0.25">
      <c r="A10" s="78"/>
    </row>
    <row r="11" spans="1:38" x14ac:dyDescent="0.25">
      <c r="A11" s="78"/>
    </row>
    <row r="12" spans="1:38" x14ac:dyDescent="0.25">
      <c r="A12" s="78"/>
      <c r="B12" s="484" t="s">
        <v>675</v>
      </c>
      <c r="C12" s="482"/>
      <c r="E12" s="482"/>
      <c r="G12" s="483"/>
      <c r="H12" s="483"/>
    </row>
    <row r="13" spans="1:38" x14ac:dyDescent="0.25">
      <c r="A13" s="193" t="s">
        <v>443</v>
      </c>
      <c r="B13" s="323" t="s">
        <v>443</v>
      </c>
      <c r="C13" s="310"/>
      <c r="E13" s="310"/>
    </row>
    <row r="15" spans="1:38" ht="51" x14ac:dyDescent="0.25">
      <c r="A15" s="3" t="s">
        <v>189</v>
      </c>
      <c r="B15" s="348" t="s">
        <v>0</v>
      </c>
      <c r="C15" s="348" t="s">
        <v>192</v>
      </c>
      <c r="D15" s="4" t="s">
        <v>335</v>
      </c>
      <c r="E15" s="349" t="s">
        <v>1</v>
      </c>
      <c r="F15" s="5" t="s">
        <v>2</v>
      </c>
      <c r="G15" s="348" t="s">
        <v>3</v>
      </c>
      <c r="H15" s="348" t="s">
        <v>380</v>
      </c>
      <c r="I15" s="352" t="s">
        <v>7</v>
      </c>
      <c r="J15" s="353" t="s">
        <v>8</v>
      </c>
      <c r="K15" s="348" t="s">
        <v>881</v>
      </c>
      <c r="L15" s="348" t="s">
        <v>378</v>
      </c>
      <c r="M15" s="348" t="s">
        <v>379</v>
      </c>
      <c r="N15" s="348" t="s">
        <v>9</v>
      </c>
      <c r="O15" s="349" t="s">
        <v>4</v>
      </c>
      <c r="P15" s="348" t="s">
        <v>393</v>
      </c>
      <c r="Q15" s="348" t="s">
        <v>9</v>
      </c>
      <c r="R15" s="348" t="s">
        <v>392</v>
      </c>
      <c r="S15" s="348" t="s">
        <v>9</v>
      </c>
      <c r="T15" s="348" t="s">
        <v>6</v>
      </c>
      <c r="U15" s="354" t="s">
        <v>389</v>
      </c>
      <c r="V15" s="354" t="s">
        <v>390</v>
      </c>
      <c r="W15" s="349" t="s">
        <v>820</v>
      </c>
      <c r="X15" s="349" t="s">
        <v>383</v>
      </c>
      <c r="Y15" s="349" t="s">
        <v>384</v>
      </c>
      <c r="Z15" s="349" t="s">
        <v>385</v>
      </c>
      <c r="AA15" s="349" t="s">
        <v>386</v>
      </c>
      <c r="AB15" s="349" t="s">
        <v>382</v>
      </c>
      <c r="AC15" s="349" t="s">
        <v>395</v>
      </c>
      <c r="AD15" s="348" t="s">
        <v>387</v>
      </c>
      <c r="AE15" s="353" t="s">
        <v>5</v>
      </c>
      <c r="AF15" s="353" t="s">
        <v>391</v>
      </c>
      <c r="AG15" s="348" t="s">
        <v>388</v>
      </c>
      <c r="AH15" s="348" t="s">
        <v>468</v>
      </c>
      <c r="AI15" s="348" t="s">
        <v>469</v>
      </c>
      <c r="AJ15" s="350" t="s">
        <v>883</v>
      </c>
      <c r="AK15" s="351" t="s">
        <v>191</v>
      </c>
      <c r="AL15" s="352" t="s">
        <v>867</v>
      </c>
    </row>
    <row r="16" spans="1:38" ht="66" hidden="1" customHeight="1" x14ac:dyDescent="0.25">
      <c r="A16" s="118" t="s">
        <v>149</v>
      </c>
      <c r="B16" s="294" t="s">
        <v>149</v>
      </c>
      <c r="C16" s="293" t="s">
        <v>48</v>
      </c>
      <c r="D16" s="293"/>
      <c r="E16" s="308" t="s">
        <v>687</v>
      </c>
      <c r="F16" s="293"/>
      <c r="G16" s="293" t="s">
        <v>381</v>
      </c>
      <c r="H16" s="297" t="s">
        <v>686</v>
      </c>
      <c r="I16" s="362" t="s">
        <v>51</v>
      </c>
      <c r="J16" s="293"/>
      <c r="K16" s="294">
        <v>44179</v>
      </c>
      <c r="L16" s="294"/>
      <c r="M16" s="363"/>
      <c r="N16" s="363"/>
      <c r="O16" s="363"/>
      <c r="P16" s="363"/>
      <c r="Q16" s="363"/>
      <c r="R16" s="363"/>
      <c r="S16" s="363"/>
      <c r="T16" s="363"/>
      <c r="U16" s="363"/>
      <c r="V16" s="363"/>
      <c r="W16" s="294">
        <v>45007</v>
      </c>
      <c r="X16" s="363"/>
      <c r="Y16" s="363"/>
      <c r="Z16" s="363"/>
      <c r="AA16" s="363"/>
      <c r="AB16" s="363"/>
      <c r="AC16" s="363"/>
      <c r="AD16" s="363"/>
      <c r="AE16" s="363"/>
      <c r="AF16" s="363"/>
      <c r="AG16" s="363"/>
      <c r="AH16" s="363"/>
      <c r="AI16" s="312">
        <v>250000</v>
      </c>
      <c r="AJ16" s="312">
        <v>92732</v>
      </c>
      <c r="AK16" s="298">
        <f>+AJ16/AI16*100</f>
        <v>37.092799999999997</v>
      </c>
      <c r="AL16" s="299">
        <f t="shared" ref="AL16:AL57" si="0">+AI16-AJ16</f>
        <v>157268</v>
      </c>
    </row>
    <row r="17" spans="1:38" ht="66" hidden="1" customHeight="1" x14ac:dyDescent="0.25">
      <c r="A17" s="118" t="s">
        <v>149</v>
      </c>
      <c r="B17" s="294" t="s">
        <v>149</v>
      </c>
      <c r="C17" s="293" t="s">
        <v>680</v>
      </c>
      <c r="D17" s="293"/>
      <c r="E17" s="308" t="s">
        <v>679</v>
      </c>
      <c r="F17" s="286"/>
      <c r="G17" s="293" t="s">
        <v>780</v>
      </c>
      <c r="H17" s="364" t="s">
        <v>681</v>
      </c>
      <c r="I17" s="293" t="s">
        <v>274</v>
      </c>
      <c r="J17" s="293"/>
      <c r="K17" s="294">
        <v>44179</v>
      </c>
      <c r="L17" s="293"/>
      <c r="M17" s="363"/>
      <c r="N17" s="363"/>
      <c r="O17" s="363"/>
      <c r="P17" s="363"/>
      <c r="Q17" s="363"/>
      <c r="R17" s="363"/>
      <c r="S17" s="363"/>
      <c r="T17" s="283"/>
      <c r="U17" s="365"/>
      <c r="V17" s="365"/>
      <c r="W17" s="283"/>
      <c r="X17" s="363"/>
      <c r="Y17" s="363"/>
      <c r="Z17" s="363"/>
      <c r="AA17" s="363"/>
      <c r="AB17" s="363"/>
      <c r="AC17" s="363"/>
      <c r="AD17" s="363"/>
      <c r="AE17" s="366"/>
      <c r="AF17" s="363"/>
      <c r="AG17" s="367"/>
      <c r="AH17" s="367"/>
      <c r="AI17" s="312">
        <v>80000</v>
      </c>
      <c r="AJ17" s="313">
        <v>80000</v>
      </c>
      <c r="AK17" s="289">
        <f t="shared" ref="AK17:AK20" si="1">+AJ17/AI17*100</f>
        <v>100</v>
      </c>
      <c r="AL17" s="312">
        <f t="shared" si="0"/>
        <v>0</v>
      </c>
    </row>
    <row r="18" spans="1:38" ht="66" hidden="1" customHeight="1" x14ac:dyDescent="0.25">
      <c r="A18" s="118" t="s">
        <v>149</v>
      </c>
      <c r="B18" s="294" t="s">
        <v>149</v>
      </c>
      <c r="C18" s="293" t="s">
        <v>347</v>
      </c>
      <c r="D18" s="293"/>
      <c r="E18" s="308" t="s">
        <v>682</v>
      </c>
      <c r="F18" s="286"/>
      <c r="G18" s="293" t="s">
        <v>381</v>
      </c>
      <c r="H18" s="297" t="s">
        <v>683</v>
      </c>
      <c r="I18" s="362" t="s">
        <v>28</v>
      </c>
      <c r="J18" s="293"/>
      <c r="K18" s="294">
        <v>44099</v>
      </c>
      <c r="L18" s="293"/>
      <c r="M18" s="363"/>
      <c r="N18" s="363"/>
      <c r="O18" s="363"/>
      <c r="P18" s="363"/>
      <c r="Q18" s="363"/>
      <c r="R18" s="363"/>
      <c r="S18" s="363"/>
      <c r="T18" s="283"/>
      <c r="U18" s="365"/>
      <c r="V18" s="365">
        <v>24</v>
      </c>
      <c r="W18" s="283">
        <v>45164</v>
      </c>
      <c r="X18" s="363"/>
      <c r="Y18" s="363"/>
      <c r="Z18" s="363"/>
      <c r="AA18" s="363"/>
      <c r="AB18" s="363"/>
      <c r="AC18" s="363"/>
      <c r="AD18" s="363"/>
      <c r="AE18" s="366"/>
      <c r="AF18" s="363"/>
      <c r="AG18" s="367"/>
      <c r="AH18" s="367"/>
      <c r="AI18" s="312">
        <v>500000</v>
      </c>
      <c r="AJ18" s="313">
        <v>500000</v>
      </c>
      <c r="AK18" s="289">
        <f t="shared" si="1"/>
        <v>100</v>
      </c>
      <c r="AL18" s="312">
        <f t="shared" si="0"/>
        <v>0</v>
      </c>
    </row>
    <row r="19" spans="1:38" ht="66" hidden="1" customHeight="1" x14ac:dyDescent="0.25">
      <c r="A19" s="118" t="s">
        <v>149</v>
      </c>
      <c r="B19" s="294" t="s">
        <v>149</v>
      </c>
      <c r="C19" s="293" t="s">
        <v>677</v>
      </c>
      <c r="D19" s="293"/>
      <c r="E19" s="308" t="s">
        <v>676</v>
      </c>
      <c r="F19" s="286"/>
      <c r="G19" s="293" t="s">
        <v>381</v>
      </c>
      <c r="H19" s="364" t="s">
        <v>678</v>
      </c>
      <c r="I19" s="293" t="s">
        <v>73</v>
      </c>
      <c r="J19" s="293"/>
      <c r="K19" s="294">
        <v>44064</v>
      </c>
      <c r="L19" s="294"/>
      <c r="M19" s="363"/>
      <c r="N19" s="363"/>
      <c r="O19" s="363"/>
      <c r="P19" s="363"/>
      <c r="Q19" s="363"/>
      <c r="R19" s="363"/>
      <c r="S19" s="363"/>
      <c r="T19" s="283"/>
      <c r="U19" s="365"/>
      <c r="V19" s="365"/>
      <c r="W19" s="283"/>
      <c r="X19" s="363"/>
      <c r="Y19" s="363"/>
      <c r="Z19" s="363"/>
      <c r="AA19" s="363"/>
      <c r="AB19" s="363"/>
      <c r="AC19" s="363"/>
      <c r="AD19" s="363"/>
      <c r="AE19" s="366"/>
      <c r="AF19" s="363"/>
      <c r="AG19" s="367"/>
      <c r="AH19" s="367"/>
      <c r="AI19" s="312">
        <v>25000</v>
      </c>
      <c r="AJ19" s="313">
        <v>25000</v>
      </c>
      <c r="AK19" s="289">
        <f t="shared" si="1"/>
        <v>100</v>
      </c>
      <c r="AL19" s="312">
        <f t="shared" si="0"/>
        <v>0</v>
      </c>
    </row>
    <row r="20" spans="1:38" ht="66" customHeight="1" x14ac:dyDescent="0.25">
      <c r="A20" s="118" t="s">
        <v>149</v>
      </c>
      <c r="B20" s="294" t="s">
        <v>149</v>
      </c>
      <c r="C20" s="293" t="s">
        <v>24</v>
      </c>
      <c r="D20" s="293"/>
      <c r="E20" s="308" t="s">
        <v>779</v>
      </c>
      <c r="F20" s="286"/>
      <c r="G20" s="293" t="s">
        <v>27</v>
      </c>
      <c r="H20" s="297" t="s">
        <v>684</v>
      </c>
      <c r="I20" s="362" t="s">
        <v>63</v>
      </c>
      <c r="J20" s="293"/>
      <c r="K20" s="294">
        <v>44028</v>
      </c>
      <c r="L20" s="293"/>
      <c r="M20" s="363"/>
      <c r="N20" s="363"/>
      <c r="O20" s="363"/>
      <c r="P20" s="363"/>
      <c r="Q20" s="363"/>
      <c r="R20" s="363"/>
      <c r="S20" s="363"/>
      <c r="T20" s="283"/>
      <c r="U20" s="365"/>
      <c r="V20" s="365"/>
      <c r="W20" s="283">
        <v>45853</v>
      </c>
      <c r="X20" s="363"/>
      <c r="Y20" s="363"/>
      <c r="Z20" s="363"/>
      <c r="AA20" s="363"/>
      <c r="AB20" s="363"/>
      <c r="AC20" s="363"/>
      <c r="AD20" s="363"/>
      <c r="AE20" s="366"/>
      <c r="AF20" s="363"/>
      <c r="AG20" s="367"/>
      <c r="AH20" s="367"/>
      <c r="AI20" s="312">
        <v>2585000</v>
      </c>
      <c r="AJ20" s="313">
        <v>873811</v>
      </c>
      <c r="AK20" s="289">
        <f t="shared" si="1"/>
        <v>33.803133462282396</v>
      </c>
      <c r="AL20" s="312">
        <f t="shared" si="0"/>
        <v>1711189</v>
      </c>
    </row>
    <row r="21" spans="1:38" ht="66" hidden="1" customHeight="1" x14ac:dyDescent="0.25">
      <c r="A21" s="1" t="s">
        <v>149</v>
      </c>
      <c r="B21" s="294" t="s">
        <v>149</v>
      </c>
      <c r="C21" s="294" t="s">
        <v>29</v>
      </c>
      <c r="D21" s="294" t="s">
        <v>345</v>
      </c>
      <c r="E21" s="285" t="s">
        <v>244</v>
      </c>
      <c r="F21" s="284"/>
      <c r="G21" s="368" t="s">
        <v>381</v>
      </c>
      <c r="H21" s="369" t="s">
        <v>328</v>
      </c>
      <c r="I21" s="284" t="s">
        <v>260</v>
      </c>
      <c r="J21" s="370" t="s">
        <v>260</v>
      </c>
      <c r="K21" s="294">
        <v>42428</v>
      </c>
      <c r="L21" s="294">
        <v>42886</v>
      </c>
      <c r="M21" s="371"/>
      <c r="N21" s="371"/>
      <c r="O21" s="371"/>
      <c r="P21" s="371"/>
      <c r="Q21" s="371"/>
      <c r="R21" s="371"/>
      <c r="S21" s="371"/>
      <c r="T21" s="283">
        <v>42428</v>
      </c>
      <c r="U21" s="372">
        <v>24</v>
      </c>
      <c r="V21" s="372">
        <v>24</v>
      </c>
      <c r="W21" s="294">
        <v>43616</v>
      </c>
      <c r="X21" s="373">
        <v>6</v>
      </c>
      <c r="Y21" s="373">
        <v>0</v>
      </c>
      <c r="Z21" s="373">
        <v>0</v>
      </c>
      <c r="AA21" s="373">
        <v>0</v>
      </c>
      <c r="AB21" s="371">
        <f>SUBTOTAL(9,X21:AA21)</f>
        <v>0</v>
      </c>
      <c r="AC21" s="373">
        <f t="shared" ref="AC21:AC25" si="2">+V21+AB21</f>
        <v>24</v>
      </c>
      <c r="AD21" s="294">
        <v>43799</v>
      </c>
      <c r="AE21" s="366">
        <f t="shared" ref="AE21:AE24" si="3">+AF21+AI21</f>
        <v>245000</v>
      </c>
      <c r="AF21" s="374"/>
      <c r="AG21" s="375">
        <v>250000</v>
      </c>
      <c r="AH21" s="375">
        <v>5000</v>
      </c>
      <c r="AI21" s="320">
        <f t="shared" ref="AI21:AI34" si="4">+AG21-AH21</f>
        <v>245000</v>
      </c>
      <c r="AJ21" s="376">
        <v>245000</v>
      </c>
      <c r="AK21" s="289">
        <f t="shared" ref="AK21:AK25" si="5">AJ21/AI21*100</f>
        <v>100</v>
      </c>
      <c r="AL21" s="322">
        <f t="shared" si="0"/>
        <v>0</v>
      </c>
    </row>
    <row r="22" spans="1:38" ht="66" hidden="1" customHeight="1" x14ac:dyDescent="0.25">
      <c r="A22" s="1" t="s">
        <v>149</v>
      </c>
      <c r="B22" s="294" t="s">
        <v>149</v>
      </c>
      <c r="C22" s="294" t="s">
        <v>145</v>
      </c>
      <c r="D22" s="294"/>
      <c r="E22" s="285" t="s">
        <v>225</v>
      </c>
      <c r="F22" s="284"/>
      <c r="G22" s="377" t="s">
        <v>381</v>
      </c>
      <c r="H22" s="296"/>
      <c r="I22" s="342" t="s">
        <v>132</v>
      </c>
      <c r="J22" s="370" t="s">
        <v>132</v>
      </c>
      <c r="K22" s="294">
        <v>42016</v>
      </c>
      <c r="L22" s="294">
        <v>42016</v>
      </c>
      <c r="M22" s="371"/>
      <c r="N22" s="371"/>
      <c r="O22" s="371"/>
      <c r="P22" s="371"/>
      <c r="Q22" s="371"/>
      <c r="R22" s="371"/>
      <c r="S22" s="371"/>
      <c r="T22" s="283">
        <v>42016</v>
      </c>
      <c r="U22" s="378"/>
      <c r="V22" s="378"/>
      <c r="W22" s="294">
        <v>42339</v>
      </c>
      <c r="X22" s="379">
        <v>0</v>
      </c>
      <c r="Y22" s="379"/>
      <c r="Z22" s="379"/>
      <c r="AA22" s="371"/>
      <c r="AB22" s="379"/>
      <c r="AC22" s="373">
        <f t="shared" si="2"/>
        <v>0</v>
      </c>
      <c r="AD22" s="371"/>
      <c r="AE22" s="366">
        <f t="shared" si="3"/>
        <v>150000</v>
      </c>
      <c r="AF22" s="374"/>
      <c r="AG22" s="375">
        <v>150000</v>
      </c>
      <c r="AH22" s="375">
        <v>0</v>
      </c>
      <c r="AI22" s="320">
        <f t="shared" si="4"/>
        <v>150000</v>
      </c>
      <c r="AJ22" s="376">
        <v>150000</v>
      </c>
      <c r="AK22" s="289">
        <f t="shared" si="5"/>
        <v>100</v>
      </c>
      <c r="AL22" s="322">
        <f t="shared" si="0"/>
        <v>0</v>
      </c>
    </row>
    <row r="23" spans="1:38" ht="66" hidden="1" customHeight="1" x14ac:dyDescent="0.25">
      <c r="A23" s="1" t="s">
        <v>149</v>
      </c>
      <c r="B23" s="294" t="s">
        <v>149</v>
      </c>
      <c r="C23" s="294" t="s">
        <v>24</v>
      </c>
      <c r="D23" s="294"/>
      <c r="E23" s="285" t="s">
        <v>634</v>
      </c>
      <c r="F23" s="284"/>
      <c r="G23" s="377" t="s">
        <v>381</v>
      </c>
      <c r="H23" s="380" t="s">
        <v>332</v>
      </c>
      <c r="I23" s="342" t="s">
        <v>63</v>
      </c>
      <c r="J23" s="370" t="s">
        <v>63</v>
      </c>
      <c r="K23" s="294">
        <v>42437</v>
      </c>
      <c r="L23" s="294">
        <v>42437</v>
      </c>
      <c r="M23" s="371"/>
      <c r="N23" s="371"/>
      <c r="O23" s="371"/>
      <c r="P23" s="371"/>
      <c r="Q23" s="371"/>
      <c r="R23" s="371"/>
      <c r="S23" s="381"/>
      <c r="T23" s="382">
        <v>42437</v>
      </c>
      <c r="U23" s="383">
        <v>6</v>
      </c>
      <c r="V23" s="383">
        <v>6</v>
      </c>
      <c r="W23" s="294">
        <v>42621</v>
      </c>
      <c r="X23" s="373">
        <v>6</v>
      </c>
      <c r="Y23" s="373">
        <v>0</v>
      </c>
      <c r="Z23" s="373">
        <v>0</v>
      </c>
      <c r="AA23" s="373">
        <v>0</v>
      </c>
      <c r="AB23" s="371">
        <f>SUBTOTAL(9,X23:AA23)</f>
        <v>0</v>
      </c>
      <c r="AC23" s="373">
        <f t="shared" si="2"/>
        <v>6</v>
      </c>
      <c r="AD23" s="294">
        <v>42802</v>
      </c>
      <c r="AE23" s="366">
        <f t="shared" si="3"/>
        <v>50000</v>
      </c>
      <c r="AF23" s="374"/>
      <c r="AG23" s="375">
        <v>50000</v>
      </c>
      <c r="AH23" s="375">
        <v>0</v>
      </c>
      <c r="AI23" s="320">
        <f t="shared" si="4"/>
        <v>50000</v>
      </c>
      <c r="AJ23" s="376">
        <v>50000</v>
      </c>
      <c r="AK23" s="289">
        <f t="shared" si="5"/>
        <v>100</v>
      </c>
      <c r="AL23" s="322">
        <f t="shared" si="0"/>
        <v>0</v>
      </c>
    </row>
    <row r="24" spans="1:38" ht="66" hidden="1" customHeight="1" x14ac:dyDescent="0.25">
      <c r="A24" s="1" t="s">
        <v>149</v>
      </c>
      <c r="B24" s="294" t="s">
        <v>149</v>
      </c>
      <c r="C24" s="294" t="s">
        <v>29</v>
      </c>
      <c r="D24" s="294" t="s">
        <v>340</v>
      </c>
      <c r="E24" s="384" t="s">
        <v>251</v>
      </c>
      <c r="F24" s="284"/>
      <c r="G24" s="368" t="s">
        <v>381</v>
      </c>
      <c r="H24" s="380" t="s">
        <v>372</v>
      </c>
      <c r="I24" s="284" t="s">
        <v>260</v>
      </c>
      <c r="J24" s="342" t="s">
        <v>260</v>
      </c>
      <c r="K24" s="294">
        <v>42509</v>
      </c>
      <c r="L24" s="294">
        <v>42517</v>
      </c>
      <c r="M24" s="371"/>
      <c r="N24" s="371"/>
      <c r="O24" s="371"/>
      <c r="P24" s="371"/>
      <c r="Q24" s="371"/>
      <c r="R24" s="371"/>
      <c r="S24" s="371"/>
      <c r="T24" s="382"/>
      <c r="U24" s="385">
        <v>18</v>
      </c>
      <c r="V24" s="385">
        <v>18</v>
      </c>
      <c r="W24" s="294">
        <v>43278</v>
      </c>
      <c r="X24" s="373">
        <v>24</v>
      </c>
      <c r="Y24" s="373"/>
      <c r="Z24" s="373"/>
      <c r="AA24" s="373"/>
      <c r="AB24" s="386">
        <f>SUBTOTAL(9,X24:AA24)</f>
        <v>0</v>
      </c>
      <c r="AC24" s="387">
        <f t="shared" si="2"/>
        <v>18</v>
      </c>
      <c r="AD24" s="338">
        <v>44009</v>
      </c>
      <c r="AE24" s="388">
        <f t="shared" si="3"/>
        <v>350000</v>
      </c>
      <c r="AF24" s="389"/>
      <c r="AG24" s="375">
        <v>350000</v>
      </c>
      <c r="AH24" s="390">
        <v>0</v>
      </c>
      <c r="AI24" s="325">
        <f t="shared" si="4"/>
        <v>350000</v>
      </c>
      <c r="AJ24" s="376">
        <v>343269</v>
      </c>
      <c r="AK24" s="326">
        <f t="shared" si="5"/>
        <v>98.076857142857136</v>
      </c>
      <c r="AL24" s="322">
        <f t="shared" si="0"/>
        <v>6731</v>
      </c>
    </row>
    <row r="25" spans="1:38" ht="66" hidden="1" customHeight="1" x14ac:dyDescent="0.25">
      <c r="A25" s="1" t="s">
        <v>149</v>
      </c>
      <c r="B25" s="294" t="s">
        <v>149</v>
      </c>
      <c r="C25" s="294" t="s">
        <v>29</v>
      </c>
      <c r="D25" s="294" t="s">
        <v>346</v>
      </c>
      <c r="E25" s="285" t="s">
        <v>259</v>
      </c>
      <c r="F25" s="284"/>
      <c r="G25" s="368" t="s">
        <v>381</v>
      </c>
      <c r="H25" s="380" t="s">
        <v>374</v>
      </c>
      <c r="I25" s="284" t="s">
        <v>260</v>
      </c>
      <c r="J25" s="342" t="s">
        <v>260</v>
      </c>
      <c r="K25" s="391">
        <v>42514</v>
      </c>
      <c r="L25" s="391">
        <v>42514</v>
      </c>
      <c r="M25" s="317"/>
      <c r="N25" s="392"/>
      <c r="O25" s="317"/>
      <c r="P25" s="317"/>
      <c r="Q25" s="317"/>
      <c r="R25" s="393"/>
      <c r="S25" s="394"/>
      <c r="T25" s="382">
        <v>42514</v>
      </c>
      <c r="U25" s="395">
        <v>12</v>
      </c>
      <c r="V25" s="395">
        <v>12</v>
      </c>
      <c r="W25" s="294">
        <v>42893</v>
      </c>
      <c r="X25" s="373">
        <v>6</v>
      </c>
      <c r="Y25" s="373">
        <v>5</v>
      </c>
      <c r="Z25" s="373">
        <v>3</v>
      </c>
      <c r="AA25" s="373"/>
      <c r="AB25" s="371">
        <f>SUBTOTAL(9,X25:AA25)</f>
        <v>0</v>
      </c>
      <c r="AC25" s="387">
        <f t="shared" si="2"/>
        <v>12</v>
      </c>
      <c r="AD25" s="338">
        <v>43350</v>
      </c>
      <c r="AE25" s="388">
        <f>+AF25+AI25</f>
        <v>300000</v>
      </c>
      <c r="AF25" s="396"/>
      <c r="AG25" s="347">
        <v>300000</v>
      </c>
      <c r="AH25" s="343">
        <v>0</v>
      </c>
      <c r="AI25" s="325">
        <f t="shared" si="4"/>
        <v>300000</v>
      </c>
      <c r="AJ25" s="397">
        <v>219250</v>
      </c>
      <c r="AK25" s="326">
        <f t="shared" si="5"/>
        <v>73.083333333333329</v>
      </c>
      <c r="AL25" s="322">
        <f t="shared" si="0"/>
        <v>80750</v>
      </c>
    </row>
    <row r="26" spans="1:38" ht="66" hidden="1" customHeight="1" x14ac:dyDescent="0.25">
      <c r="A26" s="76" t="s">
        <v>149</v>
      </c>
      <c r="B26" s="294" t="s">
        <v>149</v>
      </c>
      <c r="C26" s="328" t="s">
        <v>517</v>
      </c>
      <c r="D26" s="294" t="s">
        <v>336</v>
      </c>
      <c r="E26" s="329" t="s">
        <v>412</v>
      </c>
      <c r="F26" s="327"/>
      <c r="G26" s="398" t="s">
        <v>381</v>
      </c>
      <c r="H26" s="399" t="s">
        <v>413</v>
      </c>
      <c r="I26" s="327" t="s">
        <v>274</v>
      </c>
      <c r="J26" s="400" t="s">
        <v>274</v>
      </c>
      <c r="K26" s="328">
        <v>42681</v>
      </c>
      <c r="L26" s="284"/>
      <c r="M26" s="371"/>
      <c r="N26" s="371"/>
      <c r="O26" s="371"/>
      <c r="P26" s="371"/>
      <c r="Q26" s="371"/>
      <c r="R26" s="371"/>
      <c r="S26" s="371"/>
      <c r="T26" s="401">
        <v>42683</v>
      </c>
      <c r="U26" s="402">
        <v>12</v>
      </c>
      <c r="V26" s="402">
        <v>12</v>
      </c>
      <c r="W26" s="328">
        <v>43046</v>
      </c>
      <c r="X26" s="373"/>
      <c r="Y26" s="373"/>
      <c r="Z26" s="373"/>
      <c r="AA26" s="373"/>
      <c r="AB26" s="371"/>
      <c r="AC26" s="387"/>
      <c r="AD26" s="294"/>
      <c r="AE26" s="403">
        <v>50000</v>
      </c>
      <c r="AF26" s="404">
        <v>0</v>
      </c>
      <c r="AG26" s="405">
        <f>+AE26+AF26</f>
        <v>50000</v>
      </c>
      <c r="AH26" s="405">
        <v>0</v>
      </c>
      <c r="AI26" s="333">
        <f t="shared" si="4"/>
        <v>50000</v>
      </c>
      <c r="AJ26" s="406">
        <v>45000</v>
      </c>
      <c r="AK26" s="335">
        <f>+AJ26/AI26*100</f>
        <v>90</v>
      </c>
      <c r="AL26" s="336">
        <f t="shared" si="0"/>
        <v>5000</v>
      </c>
    </row>
    <row r="27" spans="1:38" ht="66" hidden="1" customHeight="1" x14ac:dyDescent="0.25">
      <c r="A27" s="1" t="s">
        <v>149</v>
      </c>
      <c r="B27" s="294" t="s">
        <v>149</v>
      </c>
      <c r="C27" s="294" t="s">
        <v>145</v>
      </c>
      <c r="D27" s="294"/>
      <c r="E27" s="285" t="s">
        <v>233</v>
      </c>
      <c r="F27" s="284"/>
      <c r="G27" s="377" t="s">
        <v>404</v>
      </c>
      <c r="H27" s="380" t="s">
        <v>373</v>
      </c>
      <c r="I27" s="284" t="s">
        <v>132</v>
      </c>
      <c r="J27" s="407" t="s">
        <v>132</v>
      </c>
      <c r="K27" s="391">
        <v>42285</v>
      </c>
      <c r="L27" s="391">
        <v>42285</v>
      </c>
      <c r="M27" s="317"/>
      <c r="N27" s="392"/>
      <c r="O27" s="317"/>
      <c r="P27" s="317"/>
      <c r="Q27" s="317"/>
      <c r="R27" s="393"/>
      <c r="S27" s="394"/>
      <c r="T27" s="382"/>
      <c r="U27" s="395"/>
      <c r="V27" s="395"/>
      <c r="W27" s="294"/>
      <c r="X27" s="373"/>
      <c r="Y27" s="373"/>
      <c r="Z27" s="373"/>
      <c r="AA27" s="373"/>
      <c r="AB27" s="371"/>
      <c r="AC27" s="387">
        <f t="shared" ref="AC27" si="6">+V27+AB27</f>
        <v>0</v>
      </c>
      <c r="AD27" s="317"/>
      <c r="AE27" s="388">
        <f t="shared" ref="AE27" si="7">+AF27+AI27</f>
        <v>400000</v>
      </c>
      <c r="AF27" s="408"/>
      <c r="AG27" s="347">
        <v>400000</v>
      </c>
      <c r="AH27" s="347">
        <v>0</v>
      </c>
      <c r="AI27" s="325">
        <f t="shared" si="4"/>
        <v>400000</v>
      </c>
      <c r="AJ27" s="376">
        <v>0</v>
      </c>
      <c r="AK27" s="326">
        <f t="shared" ref="AK27:AK32" si="8">AJ27/AI27*100</f>
        <v>0</v>
      </c>
      <c r="AL27" s="322">
        <f t="shared" si="0"/>
        <v>400000</v>
      </c>
    </row>
    <row r="28" spans="1:38" ht="66" hidden="1" customHeight="1" x14ac:dyDescent="0.25">
      <c r="A28" s="1" t="s">
        <v>149</v>
      </c>
      <c r="B28" s="294" t="s">
        <v>149</v>
      </c>
      <c r="C28" s="284" t="s">
        <v>292</v>
      </c>
      <c r="D28" s="284"/>
      <c r="E28" s="285" t="s">
        <v>636</v>
      </c>
      <c r="F28" s="284"/>
      <c r="G28" s="409" t="s">
        <v>381</v>
      </c>
      <c r="H28" s="285"/>
      <c r="I28" s="284" t="s">
        <v>315</v>
      </c>
      <c r="J28" s="370" t="s">
        <v>316</v>
      </c>
      <c r="K28" s="391">
        <v>42367</v>
      </c>
      <c r="L28" s="391"/>
      <c r="M28" s="317"/>
      <c r="N28" s="317"/>
      <c r="O28" s="317"/>
      <c r="P28" s="317"/>
      <c r="Q28" s="317"/>
      <c r="R28" s="410"/>
      <c r="S28" s="283"/>
      <c r="T28" s="283"/>
      <c r="U28" s="373"/>
      <c r="V28" s="373"/>
      <c r="W28" s="294">
        <v>42458</v>
      </c>
      <c r="X28" s="373"/>
      <c r="Y28" s="373"/>
      <c r="Z28" s="373"/>
      <c r="AA28" s="373"/>
      <c r="AB28" s="373"/>
      <c r="AC28" s="387"/>
      <c r="AD28" s="317"/>
      <c r="AE28" s="388">
        <v>100000</v>
      </c>
      <c r="AF28" s="411"/>
      <c r="AG28" s="366">
        <v>100000</v>
      </c>
      <c r="AH28" s="366"/>
      <c r="AI28" s="325">
        <f t="shared" si="4"/>
        <v>100000</v>
      </c>
      <c r="AJ28" s="321">
        <v>100000</v>
      </c>
      <c r="AK28" s="326">
        <f t="shared" si="8"/>
        <v>100</v>
      </c>
      <c r="AL28" s="322">
        <f t="shared" si="0"/>
        <v>0</v>
      </c>
    </row>
    <row r="29" spans="1:38" ht="66" hidden="1" customHeight="1" x14ac:dyDescent="0.25">
      <c r="A29" s="1" t="s">
        <v>149</v>
      </c>
      <c r="B29" s="294" t="s">
        <v>149</v>
      </c>
      <c r="C29" s="294" t="s">
        <v>153</v>
      </c>
      <c r="D29" s="294"/>
      <c r="E29" s="285" t="s">
        <v>252</v>
      </c>
      <c r="F29" s="284"/>
      <c r="G29" s="368" t="s">
        <v>381</v>
      </c>
      <c r="H29" s="380" t="s">
        <v>333</v>
      </c>
      <c r="I29" s="284" t="s">
        <v>260</v>
      </c>
      <c r="J29" s="324" t="s">
        <v>260</v>
      </c>
      <c r="K29" s="391">
        <v>42340</v>
      </c>
      <c r="L29" s="391">
        <v>42340</v>
      </c>
      <c r="M29" s="317"/>
      <c r="N29" s="392"/>
      <c r="O29" s="317"/>
      <c r="P29" s="317"/>
      <c r="Q29" s="317"/>
      <c r="R29" s="393"/>
      <c r="S29" s="394"/>
      <c r="T29" s="283">
        <v>42340</v>
      </c>
      <c r="U29" s="365">
        <v>18</v>
      </c>
      <c r="V29" s="365">
        <v>18</v>
      </c>
      <c r="W29" s="294">
        <v>42523</v>
      </c>
      <c r="X29" s="373">
        <v>12</v>
      </c>
      <c r="Y29" s="373">
        <v>0</v>
      </c>
      <c r="Z29" s="373">
        <v>0</v>
      </c>
      <c r="AA29" s="373">
        <v>0</v>
      </c>
      <c r="AB29" s="371">
        <f>SUBTOTAL(9,X29:AA29)</f>
        <v>0</v>
      </c>
      <c r="AC29" s="387">
        <f>+V29+AB29</f>
        <v>18</v>
      </c>
      <c r="AD29" s="294">
        <v>43071</v>
      </c>
      <c r="AE29" s="388">
        <f>+AF29+AI29</f>
        <v>150000</v>
      </c>
      <c r="AF29" s="408"/>
      <c r="AG29" s="347">
        <v>150000</v>
      </c>
      <c r="AH29" s="347">
        <v>0</v>
      </c>
      <c r="AI29" s="325">
        <f t="shared" si="4"/>
        <v>150000</v>
      </c>
      <c r="AJ29" s="376">
        <v>86770</v>
      </c>
      <c r="AK29" s="326">
        <f t="shared" si="8"/>
        <v>57.846666666666671</v>
      </c>
      <c r="AL29" s="322">
        <f t="shared" si="0"/>
        <v>63230</v>
      </c>
    </row>
    <row r="30" spans="1:38" ht="66" hidden="1" customHeight="1" x14ac:dyDescent="0.25">
      <c r="A30" s="76" t="s">
        <v>149</v>
      </c>
      <c r="B30" s="294" t="s">
        <v>149</v>
      </c>
      <c r="C30" s="328" t="s">
        <v>24</v>
      </c>
      <c r="D30" s="294"/>
      <c r="E30" s="329" t="s">
        <v>635</v>
      </c>
      <c r="F30" s="327"/>
      <c r="G30" s="412" t="s">
        <v>381</v>
      </c>
      <c r="H30" s="399"/>
      <c r="I30" s="327" t="s">
        <v>63</v>
      </c>
      <c r="J30" s="327" t="s">
        <v>63</v>
      </c>
      <c r="K30" s="413">
        <v>42216</v>
      </c>
      <c r="L30" s="391"/>
      <c r="M30" s="317"/>
      <c r="N30" s="392"/>
      <c r="O30" s="317"/>
      <c r="P30" s="317"/>
      <c r="Q30" s="317"/>
      <c r="R30" s="393"/>
      <c r="S30" s="394"/>
      <c r="T30" s="401"/>
      <c r="U30" s="414"/>
      <c r="V30" s="414"/>
      <c r="W30" s="328">
        <v>42582</v>
      </c>
      <c r="X30" s="373"/>
      <c r="Y30" s="373"/>
      <c r="Z30" s="373"/>
      <c r="AA30" s="373"/>
      <c r="AB30" s="371"/>
      <c r="AC30" s="387"/>
      <c r="AD30" s="294"/>
      <c r="AE30" s="403">
        <v>35000</v>
      </c>
      <c r="AF30" s="415"/>
      <c r="AG30" s="346">
        <v>35000</v>
      </c>
      <c r="AH30" s="346"/>
      <c r="AI30" s="333">
        <f t="shared" si="4"/>
        <v>35000</v>
      </c>
      <c r="AJ30" s="406">
        <v>35000</v>
      </c>
      <c r="AK30" s="335">
        <f t="shared" si="8"/>
        <v>100</v>
      </c>
      <c r="AL30" s="336">
        <f t="shared" si="0"/>
        <v>0</v>
      </c>
    </row>
    <row r="31" spans="1:38" ht="66" hidden="1" customHeight="1" x14ac:dyDescent="0.25">
      <c r="A31" s="1" t="s">
        <v>149</v>
      </c>
      <c r="B31" s="294" t="s">
        <v>149</v>
      </c>
      <c r="C31" s="294" t="s">
        <v>29</v>
      </c>
      <c r="D31" s="294"/>
      <c r="E31" s="384" t="s">
        <v>471</v>
      </c>
      <c r="F31" s="294"/>
      <c r="G31" s="368" t="s">
        <v>381</v>
      </c>
      <c r="H31" s="380" t="s">
        <v>496</v>
      </c>
      <c r="I31" s="286" t="s">
        <v>132</v>
      </c>
      <c r="J31" s="286"/>
      <c r="K31" s="416">
        <v>43004</v>
      </c>
      <c r="L31" s="294">
        <v>43003</v>
      </c>
      <c r="M31" s="296"/>
      <c r="N31" s="294"/>
      <c r="O31" s="294"/>
      <c r="P31" s="284"/>
      <c r="Q31" s="294"/>
      <c r="R31" s="284"/>
      <c r="S31" s="294"/>
      <c r="T31" s="283"/>
      <c r="U31" s="365">
        <v>16</v>
      </c>
      <c r="V31" s="365">
        <v>16</v>
      </c>
      <c r="W31" s="294">
        <v>43544</v>
      </c>
      <c r="X31" s="373">
        <v>6</v>
      </c>
      <c r="Y31" s="373">
        <v>6</v>
      </c>
      <c r="Z31" s="373"/>
      <c r="AA31" s="373"/>
      <c r="AB31" s="319">
        <f>SUBTOTAL(9,X31:AA31)</f>
        <v>0</v>
      </c>
      <c r="AC31" s="373">
        <f t="shared" ref="AC31" si="9">+V31+AB31</f>
        <v>16</v>
      </c>
      <c r="AD31" s="294">
        <v>43911</v>
      </c>
      <c r="AE31" s="366"/>
      <c r="AF31" s="417"/>
      <c r="AG31" s="347">
        <v>100000</v>
      </c>
      <c r="AH31" s="347"/>
      <c r="AI31" s="320">
        <f t="shared" si="4"/>
        <v>100000</v>
      </c>
      <c r="AJ31" s="376">
        <v>60000</v>
      </c>
      <c r="AK31" s="326">
        <f t="shared" si="8"/>
        <v>60</v>
      </c>
      <c r="AL31" s="322">
        <f t="shared" si="0"/>
        <v>40000</v>
      </c>
    </row>
    <row r="32" spans="1:38" ht="66" hidden="1" customHeight="1" x14ac:dyDescent="0.25">
      <c r="A32" s="76" t="s">
        <v>149</v>
      </c>
      <c r="B32" s="294" t="s">
        <v>149</v>
      </c>
      <c r="C32" s="328" t="s">
        <v>461</v>
      </c>
      <c r="D32" s="294"/>
      <c r="E32" s="329" t="s">
        <v>462</v>
      </c>
      <c r="F32" s="328"/>
      <c r="G32" s="398" t="s">
        <v>381</v>
      </c>
      <c r="H32" s="399" t="s">
        <v>463</v>
      </c>
      <c r="I32" s="418" t="s">
        <v>274</v>
      </c>
      <c r="J32" s="286"/>
      <c r="K32" s="294">
        <v>42898</v>
      </c>
      <c r="L32" s="294"/>
      <c r="M32" s="296"/>
      <c r="N32" s="294"/>
      <c r="O32" s="294"/>
      <c r="P32" s="284"/>
      <c r="Q32" s="294"/>
      <c r="R32" s="284"/>
      <c r="S32" s="294"/>
      <c r="T32" s="283"/>
      <c r="U32" s="365">
        <v>10</v>
      </c>
      <c r="V32" s="365">
        <v>10</v>
      </c>
      <c r="W32" s="294">
        <v>43202</v>
      </c>
      <c r="X32" s="373"/>
      <c r="Y32" s="373"/>
      <c r="Z32" s="373"/>
      <c r="AA32" s="373"/>
      <c r="AB32" s="319"/>
      <c r="AC32" s="373"/>
      <c r="AD32" s="294"/>
      <c r="AE32" s="366"/>
      <c r="AF32" s="417"/>
      <c r="AG32" s="347">
        <v>53000</v>
      </c>
      <c r="AH32" s="347"/>
      <c r="AI32" s="320">
        <f t="shared" si="4"/>
        <v>53000</v>
      </c>
      <c r="AJ32" s="376">
        <v>53000</v>
      </c>
      <c r="AK32" s="335">
        <f t="shared" si="8"/>
        <v>100</v>
      </c>
      <c r="AL32" s="336">
        <f t="shared" si="0"/>
        <v>0</v>
      </c>
    </row>
    <row r="33" spans="1:38" ht="76.5" hidden="1" customHeight="1" x14ac:dyDescent="0.25">
      <c r="A33" s="91" t="s">
        <v>149</v>
      </c>
      <c r="B33" s="419" t="s">
        <v>149</v>
      </c>
      <c r="C33" s="420" t="s">
        <v>120</v>
      </c>
      <c r="D33" s="421"/>
      <c r="E33" s="384" t="s">
        <v>647</v>
      </c>
      <c r="F33" s="286"/>
      <c r="G33" s="286" t="s">
        <v>381</v>
      </c>
      <c r="H33" s="285" t="s">
        <v>648</v>
      </c>
      <c r="I33" s="284" t="s">
        <v>160</v>
      </c>
      <c r="J33" s="286"/>
      <c r="K33" s="287">
        <v>43914</v>
      </c>
      <c r="L33" s="411"/>
      <c r="M33" s="282"/>
      <c r="N33" s="282"/>
      <c r="O33" s="282"/>
      <c r="P33" s="282"/>
      <c r="Q33" s="282"/>
      <c r="R33" s="315"/>
      <c r="S33" s="315"/>
      <c r="T33" s="283"/>
      <c r="U33" s="373">
        <v>6</v>
      </c>
      <c r="V33" s="373">
        <v>6</v>
      </c>
      <c r="W33" s="283">
        <v>44097</v>
      </c>
      <c r="X33" s="411"/>
      <c r="Y33" s="411"/>
      <c r="Z33" s="411"/>
      <c r="AA33" s="411"/>
      <c r="AB33" s="411"/>
      <c r="AC33" s="411"/>
      <c r="AD33" s="289"/>
      <c r="AE33" s="411"/>
      <c r="AF33" s="289"/>
      <c r="AG33" s="411">
        <v>400000</v>
      </c>
      <c r="AH33" s="411"/>
      <c r="AI33" s="411">
        <f t="shared" si="4"/>
        <v>400000</v>
      </c>
      <c r="AJ33" s="411">
        <v>400000</v>
      </c>
      <c r="AK33" s="289">
        <f>+AJ33/AI33*100</f>
        <v>100</v>
      </c>
      <c r="AL33" s="411">
        <f t="shared" si="0"/>
        <v>0</v>
      </c>
    </row>
    <row r="34" spans="1:38" ht="99" hidden="1" customHeight="1" x14ac:dyDescent="0.25">
      <c r="A34" s="56" t="s">
        <v>149</v>
      </c>
      <c r="B34" s="294" t="s">
        <v>149</v>
      </c>
      <c r="C34" s="338" t="s">
        <v>29</v>
      </c>
      <c r="D34" s="294" t="s">
        <v>344</v>
      </c>
      <c r="E34" s="339" t="s">
        <v>483</v>
      </c>
      <c r="F34" s="338"/>
      <c r="G34" s="422" t="s">
        <v>381</v>
      </c>
      <c r="H34" s="369" t="s">
        <v>460</v>
      </c>
      <c r="I34" s="337" t="s">
        <v>260</v>
      </c>
      <c r="J34" s="286" t="s">
        <v>260</v>
      </c>
      <c r="K34" s="294">
        <v>42899</v>
      </c>
      <c r="L34" s="294">
        <v>42963</v>
      </c>
      <c r="M34" s="296"/>
      <c r="N34" s="294"/>
      <c r="O34" s="294"/>
      <c r="P34" s="284"/>
      <c r="Q34" s="294"/>
      <c r="R34" s="284"/>
      <c r="S34" s="294"/>
      <c r="T34" s="283"/>
      <c r="U34" s="365">
        <v>16</v>
      </c>
      <c r="V34" s="365">
        <v>16</v>
      </c>
      <c r="W34" s="294">
        <v>43420</v>
      </c>
      <c r="X34" s="373">
        <v>10</v>
      </c>
      <c r="Y34" s="373"/>
      <c r="Z34" s="373"/>
      <c r="AA34" s="373"/>
      <c r="AB34" s="319">
        <f>SUBTOTAL(9,X34:AA34)</f>
        <v>0</v>
      </c>
      <c r="AC34" s="373">
        <f>+V34+AB34</f>
        <v>16</v>
      </c>
      <c r="AD34" s="294">
        <v>43662</v>
      </c>
      <c r="AE34" s="366"/>
      <c r="AF34" s="417"/>
      <c r="AG34" s="347">
        <v>148000</v>
      </c>
      <c r="AH34" s="347"/>
      <c r="AI34" s="320">
        <f t="shared" si="4"/>
        <v>148000</v>
      </c>
      <c r="AJ34" s="376">
        <v>148000</v>
      </c>
      <c r="AK34" s="326">
        <f t="shared" ref="AK34:AK41" si="10">AJ34/AI34*100</f>
        <v>100</v>
      </c>
      <c r="AL34" s="345">
        <f t="shared" si="0"/>
        <v>0</v>
      </c>
    </row>
    <row r="35" spans="1:38" ht="87" hidden="1" customHeight="1" x14ac:dyDescent="0.25">
      <c r="A35" s="1" t="s">
        <v>149</v>
      </c>
      <c r="B35" s="294" t="s">
        <v>149</v>
      </c>
      <c r="C35" s="294" t="s">
        <v>24</v>
      </c>
      <c r="D35" s="294"/>
      <c r="E35" s="285" t="s">
        <v>444</v>
      </c>
      <c r="F35" s="294"/>
      <c r="G35" s="377" t="s">
        <v>381</v>
      </c>
      <c r="H35" s="380" t="s">
        <v>459</v>
      </c>
      <c r="I35" s="286" t="s">
        <v>445</v>
      </c>
      <c r="J35" s="286"/>
      <c r="K35" s="294">
        <v>42823</v>
      </c>
      <c r="L35" s="294"/>
      <c r="M35" s="296"/>
      <c r="N35" s="294"/>
      <c r="O35" s="294"/>
      <c r="P35" s="284"/>
      <c r="Q35" s="294"/>
      <c r="R35" s="284"/>
      <c r="S35" s="294"/>
      <c r="T35" s="283"/>
      <c r="U35" s="365"/>
      <c r="V35" s="365"/>
      <c r="W35" s="294">
        <v>43187</v>
      </c>
      <c r="X35" s="373"/>
      <c r="Y35" s="373"/>
      <c r="Z35" s="373"/>
      <c r="AA35" s="373"/>
      <c r="AB35" s="319"/>
      <c r="AC35" s="373"/>
      <c r="AD35" s="294"/>
      <c r="AE35" s="366"/>
      <c r="AF35" s="417"/>
      <c r="AG35" s="347">
        <v>120000</v>
      </c>
      <c r="AH35" s="347"/>
      <c r="AI35" s="320">
        <v>120000</v>
      </c>
      <c r="AJ35" s="376">
        <v>79760</v>
      </c>
      <c r="AK35" s="326">
        <f t="shared" si="10"/>
        <v>66.466666666666669</v>
      </c>
      <c r="AL35" s="322">
        <f t="shared" si="0"/>
        <v>40240</v>
      </c>
    </row>
    <row r="36" spans="1:38" ht="85.5" hidden="1" customHeight="1" x14ac:dyDescent="0.25">
      <c r="A36" s="1" t="s">
        <v>149</v>
      </c>
      <c r="B36" s="294" t="s">
        <v>149</v>
      </c>
      <c r="C36" s="294" t="s">
        <v>154</v>
      </c>
      <c r="D36" s="294"/>
      <c r="E36" s="285" t="s">
        <v>442</v>
      </c>
      <c r="F36" s="294"/>
      <c r="G36" s="368" t="s">
        <v>381</v>
      </c>
      <c r="H36" s="380" t="s">
        <v>458</v>
      </c>
      <c r="I36" s="286" t="s">
        <v>289</v>
      </c>
      <c r="J36" s="286"/>
      <c r="K36" s="294">
        <v>42783</v>
      </c>
      <c r="L36" s="294"/>
      <c r="M36" s="296"/>
      <c r="N36" s="294"/>
      <c r="O36" s="294"/>
      <c r="P36" s="284"/>
      <c r="Q36" s="294"/>
      <c r="R36" s="284"/>
      <c r="S36" s="294"/>
      <c r="T36" s="283"/>
      <c r="U36" s="365"/>
      <c r="V36" s="365"/>
      <c r="W36" s="294">
        <v>43056</v>
      </c>
      <c r="X36" s="373">
        <v>6</v>
      </c>
      <c r="Y36" s="373">
        <v>6</v>
      </c>
      <c r="Z36" s="373">
        <v>6</v>
      </c>
      <c r="AA36" s="373"/>
      <c r="AB36" s="319">
        <f>SUBTOTAL(9,X36:AA36)</f>
        <v>0</v>
      </c>
      <c r="AC36" s="373">
        <f>+V36+AB36</f>
        <v>0</v>
      </c>
      <c r="AD36" s="294">
        <v>43867</v>
      </c>
      <c r="AE36" s="366">
        <f>+AF36+AG36</f>
        <v>140000</v>
      </c>
      <c r="AF36" s="417">
        <v>0</v>
      </c>
      <c r="AG36" s="347">
        <v>140000</v>
      </c>
      <c r="AH36" s="347">
        <v>0</v>
      </c>
      <c r="AI36" s="320">
        <f t="shared" ref="AI36:AI45" si="11">+AG36-AH36</f>
        <v>140000</v>
      </c>
      <c r="AJ36" s="376">
        <v>125892</v>
      </c>
      <c r="AK36" s="326">
        <f t="shared" si="10"/>
        <v>89.92285714285714</v>
      </c>
      <c r="AL36" s="322">
        <f t="shared" si="0"/>
        <v>14108</v>
      </c>
    </row>
    <row r="37" spans="1:38" ht="66" hidden="1" customHeight="1" x14ac:dyDescent="0.25">
      <c r="A37" s="1" t="s">
        <v>149</v>
      </c>
      <c r="B37" s="294" t="s">
        <v>149</v>
      </c>
      <c r="C37" s="294" t="s">
        <v>148</v>
      </c>
      <c r="D37" s="294"/>
      <c r="E37" s="285" t="s">
        <v>318</v>
      </c>
      <c r="F37" s="294"/>
      <c r="G37" s="377" t="s">
        <v>381</v>
      </c>
      <c r="H37" s="380" t="s">
        <v>370</v>
      </c>
      <c r="I37" s="286" t="s">
        <v>289</v>
      </c>
      <c r="J37" s="370" t="s">
        <v>121</v>
      </c>
      <c r="K37" s="338">
        <v>41344</v>
      </c>
      <c r="L37" s="338">
        <v>41351</v>
      </c>
      <c r="M37" s="340"/>
      <c r="N37" s="338"/>
      <c r="O37" s="338"/>
      <c r="P37" s="337"/>
      <c r="Q37" s="338"/>
      <c r="R37" s="337"/>
      <c r="S37" s="338"/>
      <c r="T37" s="382">
        <v>41351</v>
      </c>
      <c r="U37" s="395">
        <v>24</v>
      </c>
      <c r="V37" s="395">
        <v>24</v>
      </c>
      <c r="W37" s="338">
        <v>42081</v>
      </c>
      <c r="X37" s="387">
        <v>12</v>
      </c>
      <c r="Y37" s="387">
        <v>12</v>
      </c>
      <c r="Z37" s="387">
        <v>4</v>
      </c>
      <c r="AA37" s="387"/>
      <c r="AB37" s="423">
        <f>SUBTOTAL(9,X37:AA37)</f>
        <v>0</v>
      </c>
      <c r="AC37" s="387">
        <f>+V37+AB37</f>
        <v>24</v>
      </c>
      <c r="AD37" s="338">
        <v>42692</v>
      </c>
      <c r="AE37" s="388">
        <f>+AF37+AI37</f>
        <v>80000</v>
      </c>
      <c r="AF37" s="390">
        <v>16000</v>
      </c>
      <c r="AG37" s="343">
        <v>64000</v>
      </c>
      <c r="AH37" s="343">
        <v>0</v>
      </c>
      <c r="AI37" s="325">
        <f t="shared" si="11"/>
        <v>64000</v>
      </c>
      <c r="AJ37" s="345">
        <v>64000</v>
      </c>
      <c r="AK37" s="326">
        <f t="shared" si="10"/>
        <v>100</v>
      </c>
      <c r="AL37" s="322">
        <f t="shared" si="0"/>
        <v>0</v>
      </c>
    </row>
    <row r="38" spans="1:38" ht="66" hidden="1" customHeight="1" x14ac:dyDescent="0.25">
      <c r="A38" s="1" t="s">
        <v>149</v>
      </c>
      <c r="B38" s="294" t="s">
        <v>149</v>
      </c>
      <c r="C38" s="294" t="s">
        <v>29</v>
      </c>
      <c r="D38" s="294" t="s">
        <v>344</v>
      </c>
      <c r="E38" s="285" t="s">
        <v>245</v>
      </c>
      <c r="F38" s="284"/>
      <c r="G38" s="324" t="s">
        <v>381</v>
      </c>
      <c r="H38" s="380" t="s">
        <v>327</v>
      </c>
      <c r="I38" s="284" t="s">
        <v>260</v>
      </c>
      <c r="J38" s="407" t="s">
        <v>260</v>
      </c>
      <c r="K38" s="294">
        <v>41990</v>
      </c>
      <c r="L38" s="294">
        <v>42480</v>
      </c>
      <c r="M38" s="371"/>
      <c r="N38" s="371"/>
      <c r="O38" s="371"/>
      <c r="P38" s="371"/>
      <c r="Q38" s="371"/>
      <c r="R38" s="371"/>
      <c r="S38" s="371"/>
      <c r="T38" s="283">
        <v>42114</v>
      </c>
      <c r="U38" s="372">
        <v>14</v>
      </c>
      <c r="V38" s="372">
        <v>14</v>
      </c>
      <c r="W38" s="294">
        <v>42541</v>
      </c>
      <c r="X38" s="373">
        <v>6</v>
      </c>
      <c r="Y38" s="373">
        <v>0</v>
      </c>
      <c r="Z38" s="373">
        <v>0</v>
      </c>
      <c r="AA38" s="373">
        <v>0</v>
      </c>
      <c r="AB38" s="319">
        <f>SUBTOTAL(9,X38:AA38)</f>
        <v>0</v>
      </c>
      <c r="AC38" s="387">
        <f>+V38+AB38</f>
        <v>14</v>
      </c>
      <c r="AD38" s="294">
        <v>42661</v>
      </c>
      <c r="AE38" s="388">
        <f>+AF38+AI38</f>
        <v>150000</v>
      </c>
      <c r="AF38" s="374"/>
      <c r="AG38" s="375">
        <v>150000</v>
      </c>
      <c r="AH38" s="375">
        <v>0</v>
      </c>
      <c r="AI38" s="325">
        <f t="shared" si="11"/>
        <v>150000</v>
      </c>
      <c r="AJ38" s="376">
        <v>150000</v>
      </c>
      <c r="AK38" s="326">
        <f t="shared" si="10"/>
        <v>100</v>
      </c>
      <c r="AL38" s="322">
        <f t="shared" si="0"/>
        <v>0</v>
      </c>
    </row>
    <row r="39" spans="1:38" ht="66" hidden="1" customHeight="1" x14ac:dyDescent="0.25">
      <c r="A39" s="1" t="s">
        <v>149</v>
      </c>
      <c r="B39" s="294" t="s">
        <v>149</v>
      </c>
      <c r="C39" s="294" t="s">
        <v>138</v>
      </c>
      <c r="D39" s="294" t="s">
        <v>349</v>
      </c>
      <c r="E39" s="285" t="s">
        <v>205</v>
      </c>
      <c r="F39" s="284"/>
      <c r="G39" s="377" t="s">
        <v>381</v>
      </c>
      <c r="H39" s="380" t="s">
        <v>371</v>
      </c>
      <c r="I39" s="284" t="s">
        <v>260</v>
      </c>
      <c r="J39" s="407" t="s">
        <v>260</v>
      </c>
      <c r="K39" s="294">
        <v>41914</v>
      </c>
      <c r="L39" s="284"/>
      <c r="M39" s="371"/>
      <c r="N39" s="371"/>
      <c r="O39" s="371"/>
      <c r="P39" s="371"/>
      <c r="Q39" s="371"/>
      <c r="R39" s="371"/>
      <c r="S39" s="371"/>
      <c r="T39" s="283">
        <v>41914</v>
      </c>
      <c r="U39" s="372">
        <v>14</v>
      </c>
      <c r="V39" s="372">
        <v>14</v>
      </c>
      <c r="W39" s="294">
        <v>42551</v>
      </c>
      <c r="X39" s="373">
        <v>6</v>
      </c>
      <c r="Y39" s="373">
        <v>0</v>
      </c>
      <c r="Z39" s="373">
        <v>0</v>
      </c>
      <c r="AA39" s="373">
        <v>0</v>
      </c>
      <c r="AB39" s="371">
        <f>SUBTOTAL(9,X39:AA39)</f>
        <v>0</v>
      </c>
      <c r="AC39" s="387">
        <f>+V39+AB39</f>
        <v>14</v>
      </c>
      <c r="AD39" s="294">
        <v>42368</v>
      </c>
      <c r="AE39" s="388">
        <f>+AF39+AI39</f>
        <v>200000</v>
      </c>
      <c r="AF39" s="374"/>
      <c r="AG39" s="375">
        <v>200000</v>
      </c>
      <c r="AH39" s="375">
        <v>0</v>
      </c>
      <c r="AI39" s="325">
        <f t="shared" si="11"/>
        <v>200000</v>
      </c>
      <c r="AJ39" s="376">
        <v>200000</v>
      </c>
      <c r="AK39" s="326">
        <f t="shared" si="10"/>
        <v>100</v>
      </c>
      <c r="AL39" s="322">
        <f t="shared" si="0"/>
        <v>0</v>
      </c>
    </row>
    <row r="40" spans="1:38" ht="66" hidden="1" customHeight="1" x14ac:dyDescent="0.25">
      <c r="A40" s="1" t="s">
        <v>149</v>
      </c>
      <c r="B40" s="294" t="s">
        <v>149</v>
      </c>
      <c r="C40" s="294" t="s">
        <v>29</v>
      </c>
      <c r="D40" s="294"/>
      <c r="E40" s="285" t="s">
        <v>633</v>
      </c>
      <c r="F40" s="284"/>
      <c r="G40" s="377" t="s">
        <v>381</v>
      </c>
      <c r="H40" s="380"/>
      <c r="I40" s="286" t="s">
        <v>274</v>
      </c>
      <c r="J40" s="407" t="s">
        <v>274</v>
      </c>
      <c r="K40" s="294">
        <v>41800</v>
      </c>
      <c r="L40" s="284"/>
      <c r="M40" s="371"/>
      <c r="N40" s="371"/>
      <c r="O40" s="371"/>
      <c r="P40" s="371"/>
      <c r="Q40" s="371"/>
      <c r="R40" s="371"/>
      <c r="S40" s="371"/>
      <c r="T40" s="283"/>
      <c r="U40" s="372"/>
      <c r="V40" s="372"/>
      <c r="W40" s="294">
        <v>41892</v>
      </c>
      <c r="X40" s="373"/>
      <c r="Y40" s="373"/>
      <c r="Z40" s="373"/>
      <c r="AA40" s="373"/>
      <c r="AB40" s="371"/>
      <c r="AC40" s="387"/>
      <c r="AD40" s="294"/>
      <c r="AE40" s="388">
        <v>6200</v>
      </c>
      <c r="AF40" s="374"/>
      <c r="AG40" s="375">
        <v>6200</v>
      </c>
      <c r="AH40" s="375"/>
      <c r="AI40" s="325">
        <f t="shared" si="11"/>
        <v>6200</v>
      </c>
      <c r="AJ40" s="376">
        <v>6200</v>
      </c>
      <c r="AK40" s="326">
        <f t="shared" si="10"/>
        <v>100</v>
      </c>
      <c r="AL40" s="322">
        <f t="shared" si="0"/>
        <v>0</v>
      </c>
    </row>
    <row r="41" spans="1:38" ht="66" hidden="1" customHeight="1" x14ac:dyDescent="0.25">
      <c r="A41" s="1" t="s">
        <v>149</v>
      </c>
      <c r="B41" s="294" t="s">
        <v>149</v>
      </c>
      <c r="C41" s="294" t="s">
        <v>24</v>
      </c>
      <c r="D41" s="294"/>
      <c r="E41" s="285" t="s">
        <v>632</v>
      </c>
      <c r="F41" s="284"/>
      <c r="G41" s="377" t="s">
        <v>381</v>
      </c>
      <c r="H41" s="380"/>
      <c r="I41" s="284" t="s">
        <v>63</v>
      </c>
      <c r="J41" s="407" t="s">
        <v>63</v>
      </c>
      <c r="K41" s="294">
        <v>41766</v>
      </c>
      <c r="L41" s="284"/>
      <c r="M41" s="371"/>
      <c r="N41" s="371"/>
      <c r="O41" s="371"/>
      <c r="P41" s="371"/>
      <c r="Q41" s="371"/>
      <c r="R41" s="371"/>
      <c r="S41" s="371"/>
      <c r="T41" s="283"/>
      <c r="U41" s="372"/>
      <c r="V41" s="372"/>
      <c r="W41" s="294">
        <v>41858</v>
      </c>
      <c r="X41" s="373"/>
      <c r="Y41" s="373"/>
      <c r="Z41" s="373"/>
      <c r="AA41" s="373"/>
      <c r="AB41" s="371"/>
      <c r="AC41" s="387"/>
      <c r="AD41" s="294"/>
      <c r="AE41" s="388">
        <v>8000</v>
      </c>
      <c r="AF41" s="374"/>
      <c r="AG41" s="375">
        <v>8000</v>
      </c>
      <c r="AH41" s="375"/>
      <c r="AI41" s="325">
        <f t="shared" si="11"/>
        <v>8000</v>
      </c>
      <c r="AJ41" s="376">
        <v>8000</v>
      </c>
      <c r="AK41" s="326">
        <f t="shared" si="10"/>
        <v>100</v>
      </c>
      <c r="AL41" s="322">
        <f t="shared" si="0"/>
        <v>0</v>
      </c>
    </row>
    <row r="42" spans="1:38" ht="83.25" hidden="1" customHeight="1" x14ac:dyDescent="0.25">
      <c r="A42" s="1" t="s">
        <v>149</v>
      </c>
      <c r="B42" s="294" t="s">
        <v>149</v>
      </c>
      <c r="C42" s="294" t="s">
        <v>155</v>
      </c>
      <c r="D42" s="294"/>
      <c r="E42" s="285" t="s">
        <v>236</v>
      </c>
      <c r="F42" s="284"/>
      <c r="G42" s="424" t="s">
        <v>381</v>
      </c>
      <c r="H42" s="380" t="s">
        <v>375</v>
      </c>
      <c r="I42" s="286" t="s">
        <v>143</v>
      </c>
      <c r="J42" s="324" t="s">
        <v>143</v>
      </c>
      <c r="K42" s="391">
        <v>42347</v>
      </c>
      <c r="L42" s="391">
        <v>42347</v>
      </c>
      <c r="M42" s="317"/>
      <c r="N42" s="392"/>
      <c r="O42" s="317"/>
      <c r="P42" s="317"/>
      <c r="Q42" s="317"/>
      <c r="R42" s="393"/>
      <c r="S42" s="394"/>
      <c r="T42" s="283">
        <v>42347</v>
      </c>
      <c r="U42" s="365">
        <v>10</v>
      </c>
      <c r="V42" s="365">
        <v>10</v>
      </c>
      <c r="W42" s="294">
        <v>42652</v>
      </c>
      <c r="X42" s="373">
        <v>11</v>
      </c>
      <c r="Y42" s="373"/>
      <c r="Z42" s="373"/>
      <c r="AA42" s="373"/>
      <c r="AB42" s="371">
        <f>SUBTOTAL(9,X42:AA42)</f>
        <v>0</v>
      </c>
      <c r="AC42" s="387">
        <f>+V42+AB42</f>
        <v>10</v>
      </c>
      <c r="AD42" s="294">
        <v>42987</v>
      </c>
      <c r="AE42" s="388">
        <f>+AF42+AI42</f>
        <v>96040</v>
      </c>
      <c r="AF42" s="408"/>
      <c r="AG42" s="347">
        <v>96040</v>
      </c>
      <c r="AH42" s="347">
        <v>0</v>
      </c>
      <c r="AI42" s="325">
        <f t="shared" si="11"/>
        <v>96040</v>
      </c>
      <c r="AJ42" s="376">
        <v>96040</v>
      </c>
      <c r="AK42" s="326">
        <f>AJ42/AI42*100</f>
        <v>100</v>
      </c>
      <c r="AL42" s="322">
        <f t="shared" si="0"/>
        <v>0</v>
      </c>
    </row>
    <row r="43" spans="1:38" ht="66" hidden="1" customHeight="1" x14ac:dyDescent="0.25">
      <c r="A43" s="1" t="s">
        <v>149</v>
      </c>
      <c r="B43" s="294" t="s">
        <v>149</v>
      </c>
      <c r="C43" s="294" t="s">
        <v>292</v>
      </c>
      <c r="D43" s="294"/>
      <c r="E43" s="285" t="s">
        <v>200</v>
      </c>
      <c r="F43" s="284"/>
      <c r="G43" s="377" t="s">
        <v>381</v>
      </c>
      <c r="H43" s="380" t="s">
        <v>376</v>
      </c>
      <c r="I43" s="284" t="s">
        <v>315</v>
      </c>
      <c r="J43" s="407" t="s">
        <v>316</v>
      </c>
      <c r="K43" s="391">
        <v>41809</v>
      </c>
      <c r="L43" s="391"/>
      <c r="M43" s="317"/>
      <c r="N43" s="392"/>
      <c r="O43" s="317"/>
      <c r="P43" s="317"/>
      <c r="Q43" s="317"/>
      <c r="R43" s="393"/>
      <c r="S43" s="394"/>
      <c r="T43" s="283"/>
      <c r="U43" s="425"/>
      <c r="V43" s="365"/>
      <c r="W43" s="416"/>
      <c r="X43" s="426"/>
      <c r="Y43" s="426"/>
      <c r="Z43" s="426"/>
      <c r="AA43" s="426"/>
      <c r="AB43" s="427">
        <f t="shared" ref="AB43" si="12">SUBTOTAL(9,X43:AA43)</f>
        <v>0</v>
      </c>
      <c r="AC43" s="428">
        <f t="shared" ref="AC43" si="13">+V43+AB43</f>
        <v>0</v>
      </c>
      <c r="AD43" s="294">
        <v>41901</v>
      </c>
      <c r="AE43" s="429">
        <f t="shared" ref="AE43:AE45" si="14">+AF43+AI43</f>
        <v>100000</v>
      </c>
      <c r="AF43" s="430"/>
      <c r="AG43" s="431">
        <v>100000</v>
      </c>
      <c r="AH43" s="431">
        <v>0</v>
      </c>
      <c r="AI43" s="325">
        <f t="shared" si="11"/>
        <v>100000</v>
      </c>
      <c r="AJ43" s="376">
        <v>100000</v>
      </c>
      <c r="AK43" s="326">
        <f t="shared" ref="AK43:AK49" si="15">AJ43/AI43*100</f>
        <v>100</v>
      </c>
      <c r="AL43" s="322">
        <f t="shared" si="0"/>
        <v>0</v>
      </c>
    </row>
    <row r="44" spans="1:38" ht="66" hidden="1" customHeight="1" x14ac:dyDescent="0.25">
      <c r="A44" s="1" t="s">
        <v>149</v>
      </c>
      <c r="B44" s="294" t="s">
        <v>52</v>
      </c>
      <c r="C44" s="294" t="s">
        <v>52</v>
      </c>
      <c r="D44" s="294"/>
      <c r="E44" s="285" t="s">
        <v>152</v>
      </c>
      <c r="F44" s="294"/>
      <c r="G44" s="296" t="s">
        <v>404</v>
      </c>
      <c r="H44" s="296"/>
      <c r="I44" s="432" t="s">
        <v>57</v>
      </c>
      <c r="J44" s="433" t="s">
        <v>57</v>
      </c>
      <c r="K44" s="294">
        <v>40532</v>
      </c>
      <c r="L44" s="294"/>
      <c r="M44" s="296"/>
      <c r="N44" s="294"/>
      <c r="O44" s="294">
        <v>40627</v>
      </c>
      <c r="P44" s="284"/>
      <c r="Q44" s="294"/>
      <c r="R44" s="284">
        <v>4783</v>
      </c>
      <c r="S44" s="294">
        <v>41213</v>
      </c>
      <c r="T44" s="283"/>
      <c r="U44" s="365">
        <v>10</v>
      </c>
      <c r="V44" s="365"/>
      <c r="W44" s="283">
        <v>41512</v>
      </c>
      <c r="X44" s="379">
        <v>10</v>
      </c>
      <c r="Y44" s="379">
        <v>10</v>
      </c>
      <c r="Z44" s="379"/>
      <c r="AA44" s="379"/>
      <c r="AB44" s="371">
        <f>SUBTOTAL(9,X44:AA44)</f>
        <v>0</v>
      </c>
      <c r="AC44" s="387">
        <v>0</v>
      </c>
      <c r="AD44" s="283"/>
      <c r="AE44" s="388">
        <f t="shared" si="14"/>
        <v>300000</v>
      </c>
      <c r="AF44" s="375"/>
      <c r="AG44" s="431">
        <v>300000</v>
      </c>
      <c r="AH44" s="431">
        <v>0</v>
      </c>
      <c r="AI44" s="434">
        <f t="shared" si="11"/>
        <v>300000</v>
      </c>
      <c r="AJ44" s="435">
        <v>0</v>
      </c>
      <c r="AK44" s="326">
        <f t="shared" si="15"/>
        <v>0</v>
      </c>
      <c r="AL44" s="322">
        <f t="shared" si="0"/>
        <v>300000</v>
      </c>
    </row>
    <row r="45" spans="1:38" ht="66" hidden="1" customHeight="1" x14ac:dyDescent="0.25">
      <c r="A45" s="1" t="s">
        <v>149</v>
      </c>
      <c r="B45" s="294" t="s">
        <v>150</v>
      </c>
      <c r="C45" s="294" t="s">
        <v>150</v>
      </c>
      <c r="D45" s="294"/>
      <c r="E45" s="285" t="s">
        <v>151</v>
      </c>
      <c r="F45" s="294"/>
      <c r="G45" s="377" t="s">
        <v>381</v>
      </c>
      <c r="H45" s="377"/>
      <c r="I45" s="286" t="s">
        <v>22</v>
      </c>
      <c r="J45" s="407" t="s">
        <v>23</v>
      </c>
      <c r="K45" s="294">
        <v>40627</v>
      </c>
      <c r="L45" s="294">
        <v>40627</v>
      </c>
      <c r="M45" s="296"/>
      <c r="N45" s="294"/>
      <c r="O45" s="294">
        <v>40627</v>
      </c>
      <c r="P45" s="284">
        <v>694</v>
      </c>
      <c r="Q45" s="294">
        <v>40752</v>
      </c>
      <c r="R45" s="284">
        <v>4519</v>
      </c>
      <c r="S45" s="294">
        <v>40868</v>
      </c>
      <c r="T45" s="283">
        <v>40868</v>
      </c>
      <c r="U45" s="365">
        <v>24</v>
      </c>
      <c r="V45" s="365">
        <v>24</v>
      </c>
      <c r="W45" s="294">
        <v>41600</v>
      </c>
      <c r="X45" s="379"/>
      <c r="Y45" s="379"/>
      <c r="Z45" s="379"/>
      <c r="AA45" s="371"/>
      <c r="AB45" s="379">
        <f t="shared" ref="AB45" si="16">SUBTOTAL(9,X45:AA45)</f>
        <v>0</v>
      </c>
      <c r="AC45" s="387">
        <f>+V45+AB45</f>
        <v>24</v>
      </c>
      <c r="AD45" s="371"/>
      <c r="AE45" s="388">
        <f t="shared" si="14"/>
        <v>200000</v>
      </c>
      <c r="AF45" s="375"/>
      <c r="AG45" s="347">
        <v>200000</v>
      </c>
      <c r="AH45" s="347">
        <v>0</v>
      </c>
      <c r="AI45" s="325">
        <f t="shared" si="11"/>
        <v>200000</v>
      </c>
      <c r="AJ45" s="436">
        <v>191000</v>
      </c>
      <c r="AK45" s="326">
        <f t="shared" si="15"/>
        <v>95.5</v>
      </c>
      <c r="AL45" s="322">
        <f t="shared" si="0"/>
        <v>9000</v>
      </c>
    </row>
    <row r="46" spans="1:38" ht="66" hidden="1" customHeight="1" x14ac:dyDescent="0.25">
      <c r="A46" s="1" t="s">
        <v>149</v>
      </c>
      <c r="B46" s="284" t="s">
        <v>149</v>
      </c>
      <c r="C46" s="284" t="s">
        <v>29</v>
      </c>
      <c r="D46" s="284"/>
      <c r="E46" s="285" t="s">
        <v>631</v>
      </c>
      <c r="F46" s="284"/>
      <c r="G46" s="324" t="s">
        <v>381</v>
      </c>
      <c r="H46" s="437"/>
      <c r="I46" s="286" t="s">
        <v>260</v>
      </c>
      <c r="J46" s="407" t="s">
        <v>260</v>
      </c>
      <c r="K46" s="391">
        <v>41598</v>
      </c>
      <c r="L46" s="391"/>
      <c r="M46" s="317"/>
      <c r="N46" s="317"/>
      <c r="O46" s="317"/>
      <c r="P46" s="317"/>
      <c r="Q46" s="317"/>
      <c r="R46" s="410"/>
      <c r="S46" s="283"/>
      <c r="T46" s="283">
        <v>41690</v>
      </c>
      <c r="U46" s="373">
        <v>3</v>
      </c>
      <c r="V46" s="373"/>
      <c r="W46" s="294"/>
      <c r="X46" s="373"/>
      <c r="Y46" s="373"/>
      <c r="Z46" s="373"/>
      <c r="AA46" s="373"/>
      <c r="AB46" s="373"/>
      <c r="AC46" s="387"/>
      <c r="AD46" s="438"/>
      <c r="AE46" s="388"/>
      <c r="AF46" s="439"/>
      <c r="AG46" s="366">
        <v>50000</v>
      </c>
      <c r="AH46" s="366"/>
      <c r="AI46" s="325">
        <v>50000</v>
      </c>
      <c r="AJ46" s="321">
        <v>24630.33</v>
      </c>
      <c r="AK46" s="326">
        <f t="shared" si="15"/>
        <v>49.260660000000009</v>
      </c>
      <c r="AL46" s="322">
        <f t="shared" si="0"/>
        <v>25369.67</v>
      </c>
    </row>
    <row r="47" spans="1:38" ht="66" hidden="1" customHeight="1" x14ac:dyDescent="0.25">
      <c r="A47" s="1" t="s">
        <v>149</v>
      </c>
      <c r="B47" s="294" t="s">
        <v>149</v>
      </c>
      <c r="C47" s="294" t="s">
        <v>24</v>
      </c>
      <c r="D47" s="294"/>
      <c r="E47" s="285" t="s">
        <v>156</v>
      </c>
      <c r="F47" s="410"/>
      <c r="G47" s="324" t="s">
        <v>381</v>
      </c>
      <c r="H47" s="324"/>
      <c r="I47" s="284" t="s">
        <v>63</v>
      </c>
      <c r="J47" s="407" t="s">
        <v>287</v>
      </c>
      <c r="K47" s="294">
        <v>41487</v>
      </c>
      <c r="L47" s="294">
        <v>41487</v>
      </c>
      <c r="M47" s="371"/>
      <c r="N47" s="371"/>
      <c r="O47" s="371"/>
      <c r="P47" s="371"/>
      <c r="Q47" s="371"/>
      <c r="R47" s="371"/>
      <c r="S47" s="371"/>
      <c r="T47" s="283">
        <v>41487</v>
      </c>
      <c r="U47" s="372">
        <v>10</v>
      </c>
      <c r="V47" s="372">
        <v>10</v>
      </c>
      <c r="W47" s="294">
        <v>41791</v>
      </c>
      <c r="X47" s="379"/>
      <c r="Y47" s="379"/>
      <c r="Z47" s="379"/>
      <c r="AA47" s="371"/>
      <c r="AB47" s="379">
        <f>SUBTOTAL(9,X47:AA47)</f>
        <v>0</v>
      </c>
      <c r="AC47" s="387">
        <f>+V47+AB47</f>
        <v>10</v>
      </c>
      <c r="AD47" s="294">
        <v>41974</v>
      </c>
      <c r="AE47" s="388">
        <v>349900</v>
      </c>
      <c r="AF47" s="374"/>
      <c r="AG47" s="347">
        <v>349900</v>
      </c>
      <c r="AH47" s="347">
        <v>2130</v>
      </c>
      <c r="AI47" s="325">
        <f t="shared" ref="AI47:AI49" si="17">+AG47-AH47</f>
        <v>347770</v>
      </c>
      <c r="AJ47" s="436">
        <f>277796.97+69973.39</f>
        <v>347770.36</v>
      </c>
      <c r="AK47" s="326">
        <f t="shared" si="15"/>
        <v>100.00010351669206</v>
      </c>
      <c r="AL47" s="322">
        <f t="shared" si="0"/>
        <v>-0.35999999998603016</v>
      </c>
    </row>
    <row r="48" spans="1:38" ht="66" hidden="1" customHeight="1" x14ac:dyDescent="0.25">
      <c r="A48" s="1" t="s">
        <v>149</v>
      </c>
      <c r="B48" s="294" t="s">
        <v>149</v>
      </c>
      <c r="C48" s="294" t="s">
        <v>29</v>
      </c>
      <c r="D48" s="294"/>
      <c r="E48" s="285" t="s">
        <v>157</v>
      </c>
      <c r="F48" s="410"/>
      <c r="G48" s="440" t="s">
        <v>381</v>
      </c>
      <c r="H48" s="440"/>
      <c r="I48" s="286" t="s">
        <v>274</v>
      </c>
      <c r="J48" s="407" t="s">
        <v>274</v>
      </c>
      <c r="K48" s="294">
        <v>41172</v>
      </c>
      <c r="L48" s="294">
        <v>41172</v>
      </c>
      <c r="M48" s="317"/>
      <c r="N48" s="317"/>
      <c r="O48" s="317"/>
      <c r="P48" s="317"/>
      <c r="Q48" s="317"/>
      <c r="R48" s="394"/>
      <c r="S48" s="317"/>
      <c r="T48" s="283">
        <v>41172</v>
      </c>
      <c r="U48" s="372">
        <v>12</v>
      </c>
      <c r="V48" s="372">
        <v>12</v>
      </c>
      <c r="W48" s="294">
        <v>41537</v>
      </c>
      <c r="X48" s="379">
        <v>3</v>
      </c>
      <c r="Y48" s="379"/>
      <c r="Z48" s="379">
        <v>0</v>
      </c>
      <c r="AA48" s="371"/>
      <c r="AB48" s="379">
        <f>SUBTOTAL(9,X48:AA48)</f>
        <v>0</v>
      </c>
      <c r="AC48" s="387">
        <f>+V48+AB48</f>
        <v>12</v>
      </c>
      <c r="AD48" s="294">
        <v>41628</v>
      </c>
      <c r="AE48" s="388">
        <f t="shared" ref="AE48:AE49" si="18">+AF48+AI48</f>
        <v>80000</v>
      </c>
      <c r="AF48" s="408"/>
      <c r="AG48" s="320">
        <v>80000</v>
      </c>
      <c r="AH48" s="320">
        <v>0</v>
      </c>
      <c r="AI48" s="325">
        <f t="shared" si="17"/>
        <v>80000</v>
      </c>
      <c r="AJ48" s="322">
        <v>80000</v>
      </c>
      <c r="AK48" s="326">
        <f t="shared" si="15"/>
        <v>100</v>
      </c>
      <c r="AL48" s="322">
        <f t="shared" si="0"/>
        <v>0</v>
      </c>
    </row>
    <row r="49" spans="1:38" ht="66" hidden="1" customHeight="1" x14ac:dyDescent="0.25">
      <c r="A49" s="1" t="s">
        <v>149</v>
      </c>
      <c r="B49" s="294" t="s">
        <v>149</v>
      </c>
      <c r="C49" s="294" t="s">
        <v>24</v>
      </c>
      <c r="D49" s="294"/>
      <c r="E49" s="285" t="s">
        <v>161</v>
      </c>
      <c r="F49" s="410"/>
      <c r="G49" s="324" t="s">
        <v>381</v>
      </c>
      <c r="H49" s="324"/>
      <c r="I49" s="284" t="s">
        <v>63</v>
      </c>
      <c r="J49" s="407" t="s">
        <v>287</v>
      </c>
      <c r="K49" s="294">
        <v>41240</v>
      </c>
      <c r="L49" s="294">
        <v>41240</v>
      </c>
      <c r="M49" s="317"/>
      <c r="N49" s="317"/>
      <c r="O49" s="294"/>
      <c r="P49" s="317"/>
      <c r="Q49" s="317"/>
      <c r="R49" s="393"/>
      <c r="S49" s="394"/>
      <c r="T49" s="283">
        <v>41240</v>
      </c>
      <c r="U49" s="365">
        <v>12</v>
      </c>
      <c r="V49" s="365">
        <v>12</v>
      </c>
      <c r="W49" s="294">
        <v>41605</v>
      </c>
      <c r="X49" s="379">
        <v>6</v>
      </c>
      <c r="Y49" s="379"/>
      <c r="Z49" s="379"/>
      <c r="AA49" s="371"/>
      <c r="AB49" s="386">
        <f>SUBTOTAL(9,X49:AA49)</f>
        <v>0</v>
      </c>
      <c r="AC49" s="387">
        <f>+V49+AB49</f>
        <v>12</v>
      </c>
      <c r="AD49" s="294">
        <v>41786</v>
      </c>
      <c r="AE49" s="388">
        <f t="shared" si="18"/>
        <v>229417.38</v>
      </c>
      <c r="AF49" s="408"/>
      <c r="AG49" s="347">
        <v>231460.38</v>
      </c>
      <c r="AH49" s="347">
        <v>2043</v>
      </c>
      <c r="AI49" s="325">
        <f t="shared" si="17"/>
        <v>229417.38</v>
      </c>
      <c r="AJ49" s="436">
        <v>229417</v>
      </c>
      <c r="AK49" s="326">
        <f t="shared" si="15"/>
        <v>99.99983436302864</v>
      </c>
      <c r="AL49" s="322">
        <f t="shared" si="0"/>
        <v>0.38000000000465661</v>
      </c>
    </row>
    <row r="50" spans="1:38" ht="66" hidden="1" customHeight="1" x14ac:dyDescent="0.25">
      <c r="A50" s="10" t="s">
        <v>149</v>
      </c>
      <c r="B50" s="283" t="s">
        <v>149</v>
      </c>
      <c r="C50" s="284" t="s">
        <v>29</v>
      </c>
      <c r="D50" s="410"/>
      <c r="E50" s="285" t="s">
        <v>642</v>
      </c>
      <c r="F50" s="286"/>
      <c r="G50" s="286" t="s">
        <v>381</v>
      </c>
      <c r="H50" s="285" t="s">
        <v>646</v>
      </c>
      <c r="I50" s="284" t="s">
        <v>51</v>
      </c>
      <c r="J50" s="286"/>
      <c r="K50" s="287">
        <v>43803</v>
      </c>
      <c r="L50" s="294">
        <v>43948</v>
      </c>
      <c r="M50" s="441"/>
      <c r="N50" s="441"/>
      <c r="O50" s="441"/>
      <c r="P50" s="441"/>
      <c r="Q50" s="441"/>
      <c r="R50" s="442"/>
      <c r="S50" s="442"/>
      <c r="T50" s="283"/>
      <c r="U50" s="373">
        <v>19</v>
      </c>
      <c r="V50" s="373">
        <v>19</v>
      </c>
      <c r="W50" s="283">
        <v>44399</v>
      </c>
      <c r="X50" s="367"/>
      <c r="Y50" s="367"/>
      <c r="Z50" s="367"/>
      <c r="AA50" s="367"/>
      <c r="AB50" s="367"/>
      <c r="AC50" s="367"/>
      <c r="AD50" s="289"/>
      <c r="AE50" s="367"/>
      <c r="AF50" s="289"/>
      <c r="AG50" s="367">
        <v>477000</v>
      </c>
      <c r="AH50" s="367"/>
      <c r="AI50" s="312">
        <f>+AG50-AH50</f>
        <v>477000</v>
      </c>
      <c r="AJ50" s="312">
        <v>477000</v>
      </c>
      <c r="AK50" s="289">
        <f t="shared" ref="AK50:AK52" si="19">+AJ50/AI50*100</f>
        <v>100</v>
      </c>
      <c r="AL50" s="312">
        <f t="shared" si="0"/>
        <v>0</v>
      </c>
    </row>
    <row r="51" spans="1:38" ht="66" hidden="1" customHeight="1" x14ac:dyDescent="0.25">
      <c r="A51" s="17" t="s">
        <v>149</v>
      </c>
      <c r="B51" s="443" t="s">
        <v>149</v>
      </c>
      <c r="C51" s="337" t="s">
        <v>24</v>
      </c>
      <c r="D51" s="444"/>
      <c r="E51" s="339" t="s">
        <v>644</v>
      </c>
      <c r="F51" s="445"/>
      <c r="G51" s="445" t="s">
        <v>381</v>
      </c>
      <c r="H51" s="339" t="s">
        <v>645</v>
      </c>
      <c r="I51" s="337" t="s">
        <v>28</v>
      </c>
      <c r="J51" s="445"/>
      <c r="K51" s="446">
        <v>43794</v>
      </c>
      <c r="L51" s="447"/>
      <c r="M51" s="448"/>
      <c r="N51" s="448"/>
      <c r="O51" s="448"/>
      <c r="P51" s="448"/>
      <c r="Q51" s="448"/>
      <c r="R51" s="449"/>
      <c r="S51" s="449"/>
      <c r="T51" s="382"/>
      <c r="U51" s="387">
        <v>15</v>
      </c>
      <c r="V51" s="387">
        <v>15</v>
      </c>
      <c r="W51" s="382">
        <v>44252</v>
      </c>
      <c r="X51" s="447"/>
      <c r="Y51" s="447"/>
      <c r="Z51" s="447"/>
      <c r="AA51" s="447"/>
      <c r="AB51" s="447"/>
      <c r="AC51" s="447"/>
      <c r="AD51" s="326"/>
      <c r="AE51" s="447"/>
      <c r="AF51" s="326"/>
      <c r="AG51" s="447">
        <v>800000</v>
      </c>
      <c r="AH51" s="447"/>
      <c r="AI51" s="450">
        <f>+AG51-AH51</f>
        <v>800000</v>
      </c>
      <c r="AJ51" s="450">
        <v>800000</v>
      </c>
      <c r="AK51" s="326">
        <f t="shared" si="19"/>
        <v>100</v>
      </c>
      <c r="AL51" s="447">
        <f t="shared" si="0"/>
        <v>0</v>
      </c>
    </row>
    <row r="52" spans="1:38" ht="66" hidden="1" customHeight="1" x14ac:dyDescent="0.25">
      <c r="A52" s="10" t="s">
        <v>149</v>
      </c>
      <c r="B52" s="283" t="s">
        <v>149</v>
      </c>
      <c r="C52" s="284" t="s">
        <v>637</v>
      </c>
      <c r="D52" s="410"/>
      <c r="E52" s="285" t="s">
        <v>638</v>
      </c>
      <c r="F52" s="286"/>
      <c r="G52" s="286" t="s">
        <v>780</v>
      </c>
      <c r="H52" s="285" t="s">
        <v>640</v>
      </c>
      <c r="I52" s="284" t="s">
        <v>274</v>
      </c>
      <c r="J52" s="286" t="s">
        <v>643</v>
      </c>
      <c r="K52" s="287">
        <v>43671</v>
      </c>
      <c r="L52" s="294">
        <v>43773</v>
      </c>
      <c r="M52" s="441"/>
      <c r="N52" s="441"/>
      <c r="O52" s="441"/>
      <c r="P52" s="441"/>
      <c r="Q52" s="441"/>
      <c r="R52" s="442"/>
      <c r="S52" s="442"/>
      <c r="T52" s="283"/>
      <c r="U52" s="373">
        <v>22</v>
      </c>
      <c r="V52" s="373">
        <v>22</v>
      </c>
      <c r="W52" s="283">
        <v>44320</v>
      </c>
      <c r="X52" s="451">
        <v>12</v>
      </c>
      <c r="Y52" s="367"/>
      <c r="Z52" s="367"/>
      <c r="AA52" s="367"/>
      <c r="AB52" s="451">
        <f>SUBTOTAL(9,X52:AA52)</f>
        <v>0</v>
      </c>
      <c r="AC52" s="451">
        <f>+V52+AB52</f>
        <v>22</v>
      </c>
      <c r="AD52" s="294">
        <v>44685</v>
      </c>
      <c r="AE52" s="367"/>
      <c r="AF52" s="289"/>
      <c r="AG52" s="367">
        <v>187600</v>
      </c>
      <c r="AH52" s="367"/>
      <c r="AI52" s="312">
        <f>+AG52-AH52</f>
        <v>187600</v>
      </c>
      <c r="AJ52" s="312">
        <v>125000</v>
      </c>
      <c r="AK52" s="289">
        <f t="shared" si="19"/>
        <v>66.631130063965884</v>
      </c>
      <c r="AL52" s="312">
        <f t="shared" si="0"/>
        <v>62600</v>
      </c>
    </row>
    <row r="53" spans="1:38" ht="66" hidden="1" customHeight="1" x14ac:dyDescent="0.25">
      <c r="A53" s="56" t="s">
        <v>149</v>
      </c>
      <c r="B53" s="452" t="s">
        <v>149</v>
      </c>
      <c r="C53" s="338" t="s">
        <v>29</v>
      </c>
      <c r="D53" s="314" t="s">
        <v>461</v>
      </c>
      <c r="E53" s="339" t="s">
        <v>604</v>
      </c>
      <c r="F53" s="338"/>
      <c r="G53" s="340" t="s">
        <v>780</v>
      </c>
      <c r="H53" s="369" t="s">
        <v>620</v>
      </c>
      <c r="I53" s="445" t="s">
        <v>274</v>
      </c>
      <c r="J53" s="445"/>
      <c r="K53" s="338">
        <v>43671</v>
      </c>
      <c r="L53" s="338">
        <v>43717</v>
      </c>
      <c r="M53" s="340"/>
      <c r="N53" s="338"/>
      <c r="O53" s="338"/>
      <c r="P53" s="337"/>
      <c r="Q53" s="338"/>
      <c r="R53" s="337"/>
      <c r="S53" s="338"/>
      <c r="T53" s="382"/>
      <c r="U53" s="395">
        <v>18</v>
      </c>
      <c r="V53" s="395">
        <v>18</v>
      </c>
      <c r="W53" s="338">
        <v>44448</v>
      </c>
      <c r="X53" s="387">
        <v>12</v>
      </c>
      <c r="Y53" s="387"/>
      <c r="Z53" s="387"/>
      <c r="AA53" s="387"/>
      <c r="AB53" s="423">
        <f>SUBTOTAL(9,X53:AA53)</f>
        <v>0</v>
      </c>
      <c r="AC53" s="387">
        <f>+V53+AB53</f>
        <v>18</v>
      </c>
      <c r="AD53" s="338">
        <v>44813</v>
      </c>
      <c r="AE53" s="388">
        <v>80000</v>
      </c>
      <c r="AF53" s="453"/>
      <c r="AG53" s="343">
        <v>80000</v>
      </c>
      <c r="AH53" s="343">
        <v>0</v>
      </c>
      <c r="AI53" s="325">
        <v>80000</v>
      </c>
      <c r="AJ53" s="397">
        <v>80000</v>
      </c>
      <c r="AK53" s="326">
        <f>+AJ53/AI53*100</f>
        <v>100</v>
      </c>
      <c r="AL53" s="345">
        <f t="shared" si="0"/>
        <v>0</v>
      </c>
    </row>
    <row r="54" spans="1:38" ht="66" hidden="1" customHeight="1" x14ac:dyDescent="0.25">
      <c r="A54" s="133" t="s">
        <v>149</v>
      </c>
      <c r="B54" s="454" t="s">
        <v>149</v>
      </c>
      <c r="C54" s="327" t="s">
        <v>24</v>
      </c>
      <c r="D54" s="444"/>
      <c r="E54" s="329" t="s">
        <v>639</v>
      </c>
      <c r="F54" s="418"/>
      <c r="G54" s="418" t="s">
        <v>381</v>
      </c>
      <c r="H54" s="329" t="s">
        <v>641</v>
      </c>
      <c r="I54" s="327" t="s">
        <v>63</v>
      </c>
      <c r="J54" s="418" t="s">
        <v>287</v>
      </c>
      <c r="K54" s="455">
        <v>43669</v>
      </c>
      <c r="L54" s="328">
        <v>43844</v>
      </c>
      <c r="M54" s="456"/>
      <c r="N54" s="456"/>
      <c r="O54" s="456"/>
      <c r="P54" s="456"/>
      <c r="Q54" s="456"/>
      <c r="R54" s="457"/>
      <c r="S54" s="457"/>
      <c r="T54" s="401"/>
      <c r="U54" s="458">
        <v>18</v>
      </c>
      <c r="V54" s="458">
        <v>18</v>
      </c>
      <c r="W54" s="401">
        <v>44210</v>
      </c>
      <c r="X54" s="459"/>
      <c r="Y54" s="459"/>
      <c r="Z54" s="459"/>
      <c r="AA54" s="459"/>
      <c r="AB54" s="459"/>
      <c r="AC54" s="459"/>
      <c r="AD54" s="460"/>
      <c r="AE54" s="459"/>
      <c r="AF54" s="460"/>
      <c r="AG54" s="459">
        <v>80000</v>
      </c>
      <c r="AH54" s="459"/>
      <c r="AI54" s="461">
        <f>+AG54-AH54</f>
        <v>80000</v>
      </c>
      <c r="AJ54" s="461">
        <v>80000</v>
      </c>
      <c r="AK54" s="460">
        <f t="shared" ref="AK54:AK57" si="20">+AJ54/AI54*100</f>
        <v>100</v>
      </c>
      <c r="AL54" s="461">
        <f t="shared" si="0"/>
        <v>0</v>
      </c>
    </row>
    <row r="55" spans="1:38" ht="66" customHeight="1" x14ac:dyDescent="0.25">
      <c r="A55" s="118" t="s">
        <v>149</v>
      </c>
      <c r="B55" s="294" t="s">
        <v>149</v>
      </c>
      <c r="C55" s="293" t="s">
        <v>24</v>
      </c>
      <c r="D55" s="293"/>
      <c r="E55" s="308" t="s">
        <v>674</v>
      </c>
      <c r="F55" s="293"/>
      <c r="G55" s="293" t="s">
        <v>27</v>
      </c>
      <c r="H55" s="285" t="s">
        <v>685</v>
      </c>
      <c r="I55" s="362" t="s">
        <v>63</v>
      </c>
      <c r="J55" s="293"/>
      <c r="K55" s="294">
        <v>43396</v>
      </c>
      <c r="L55" s="294"/>
      <c r="M55" s="363"/>
      <c r="N55" s="363"/>
      <c r="O55" s="363"/>
      <c r="P55" s="363"/>
      <c r="Q55" s="363"/>
      <c r="R55" s="363"/>
      <c r="S55" s="363"/>
      <c r="T55" s="363"/>
      <c r="U55" s="363"/>
      <c r="V55" s="363"/>
      <c r="W55" s="283">
        <v>45454</v>
      </c>
      <c r="X55" s="363"/>
      <c r="Y55" s="363"/>
      <c r="Z55" s="363"/>
      <c r="AA55" s="363"/>
      <c r="AB55" s="363"/>
      <c r="AC55" s="363"/>
      <c r="AD55" s="363"/>
      <c r="AE55" s="363"/>
      <c r="AF55" s="363"/>
      <c r="AG55" s="363"/>
      <c r="AH55" s="363"/>
      <c r="AI55" s="312">
        <v>1985000</v>
      </c>
      <c r="AJ55" s="312">
        <v>1649625</v>
      </c>
      <c r="AK55" s="298">
        <f t="shared" si="20"/>
        <v>83.104534005037777</v>
      </c>
      <c r="AL55" s="299">
        <f t="shared" si="0"/>
        <v>335375</v>
      </c>
    </row>
    <row r="56" spans="1:38" ht="66" hidden="1" customHeight="1" x14ac:dyDescent="0.25">
      <c r="A56" s="118" t="s">
        <v>149</v>
      </c>
      <c r="B56" s="294" t="s">
        <v>149</v>
      </c>
      <c r="C56" s="293" t="s">
        <v>48</v>
      </c>
      <c r="D56" s="293"/>
      <c r="E56" s="308" t="s">
        <v>688</v>
      </c>
      <c r="F56" s="286"/>
      <c r="G56" s="293" t="s">
        <v>381</v>
      </c>
      <c r="H56" s="297" t="s">
        <v>689</v>
      </c>
      <c r="I56" s="362" t="s">
        <v>51</v>
      </c>
      <c r="J56" s="293"/>
      <c r="K56" s="294">
        <v>44460</v>
      </c>
      <c r="L56" s="293"/>
      <c r="M56" s="363"/>
      <c r="N56" s="363"/>
      <c r="O56" s="363"/>
      <c r="P56" s="363"/>
      <c r="Q56" s="363"/>
      <c r="R56" s="363"/>
      <c r="S56" s="363"/>
      <c r="T56" s="283"/>
      <c r="U56" s="365"/>
      <c r="V56" s="365"/>
      <c r="W56" s="283">
        <v>45002</v>
      </c>
      <c r="X56" s="363"/>
      <c r="Y56" s="363"/>
      <c r="Z56" s="363"/>
      <c r="AA56" s="363"/>
      <c r="AB56" s="363"/>
      <c r="AC56" s="363"/>
      <c r="AD56" s="363"/>
      <c r="AE56" s="366"/>
      <c r="AF56" s="363"/>
      <c r="AG56" s="367"/>
      <c r="AH56" s="367"/>
      <c r="AI56" s="312">
        <v>133000</v>
      </c>
      <c r="AJ56" s="312">
        <v>0</v>
      </c>
      <c r="AK56" s="298">
        <f t="shared" si="20"/>
        <v>0</v>
      </c>
      <c r="AL56" s="299">
        <f t="shared" si="0"/>
        <v>133000</v>
      </c>
    </row>
    <row r="57" spans="1:38" ht="66" hidden="1" customHeight="1" x14ac:dyDescent="0.25">
      <c r="A57" s="118" t="s">
        <v>149</v>
      </c>
      <c r="B57" s="294" t="s">
        <v>149</v>
      </c>
      <c r="C57" s="293" t="s">
        <v>292</v>
      </c>
      <c r="D57" s="293"/>
      <c r="E57" s="308" t="s">
        <v>690</v>
      </c>
      <c r="F57" s="286"/>
      <c r="G57" s="293" t="s">
        <v>381</v>
      </c>
      <c r="H57" s="462" t="s">
        <v>691</v>
      </c>
      <c r="I57" s="293" t="s">
        <v>692</v>
      </c>
      <c r="J57" s="293"/>
      <c r="K57" s="294">
        <v>44458</v>
      </c>
      <c r="L57" s="293"/>
      <c r="M57" s="363"/>
      <c r="N57" s="363"/>
      <c r="O57" s="363"/>
      <c r="P57" s="363"/>
      <c r="Q57" s="363"/>
      <c r="R57" s="363"/>
      <c r="S57" s="363"/>
      <c r="T57" s="283"/>
      <c r="U57" s="365"/>
      <c r="V57" s="365"/>
      <c r="W57" s="283"/>
      <c r="X57" s="363"/>
      <c r="Y57" s="363"/>
      <c r="Z57" s="363"/>
      <c r="AA57" s="363"/>
      <c r="AB57" s="363"/>
      <c r="AC57" s="363"/>
      <c r="AD57" s="363"/>
      <c r="AE57" s="366"/>
      <c r="AF57" s="363"/>
      <c r="AG57" s="367"/>
      <c r="AH57" s="367"/>
      <c r="AI57" s="312">
        <v>200000</v>
      </c>
      <c r="AJ57" s="312">
        <v>0</v>
      </c>
      <c r="AK57" s="298">
        <f t="shared" si="20"/>
        <v>0</v>
      </c>
      <c r="AL57" s="299">
        <f t="shared" si="0"/>
        <v>200000</v>
      </c>
    </row>
    <row r="58" spans="1:38" ht="66" customHeight="1" x14ac:dyDescent="0.25">
      <c r="A58" s="118" t="s">
        <v>149</v>
      </c>
      <c r="B58" s="294" t="s">
        <v>149</v>
      </c>
      <c r="C58" s="293" t="s">
        <v>347</v>
      </c>
      <c r="D58" s="463"/>
      <c r="E58" s="285" t="s">
        <v>737</v>
      </c>
      <c r="F58" s="464"/>
      <c r="G58" s="296" t="s">
        <v>27</v>
      </c>
      <c r="H58" s="297" t="s">
        <v>738</v>
      </c>
      <c r="I58" s="362" t="s">
        <v>28</v>
      </c>
      <c r="J58" s="463"/>
      <c r="K58" s="294">
        <v>44464</v>
      </c>
      <c r="L58" s="463"/>
      <c r="M58" s="465"/>
      <c r="N58" s="465"/>
      <c r="O58" s="465"/>
      <c r="P58" s="465"/>
      <c r="Q58" s="465"/>
      <c r="R58" s="465"/>
      <c r="S58" s="465"/>
      <c r="T58" s="466"/>
      <c r="U58" s="465"/>
      <c r="V58" s="465"/>
      <c r="W58" s="283">
        <v>45376</v>
      </c>
      <c r="X58" s="465"/>
      <c r="Y58" s="465"/>
      <c r="Z58" s="465"/>
      <c r="AA58" s="465"/>
      <c r="AB58" s="465"/>
      <c r="AC58" s="465"/>
      <c r="AD58" s="465"/>
      <c r="AE58" s="465"/>
      <c r="AF58" s="465"/>
      <c r="AG58" s="465"/>
      <c r="AH58" s="465"/>
      <c r="AI58" s="306">
        <v>1000000</v>
      </c>
      <c r="AJ58" s="299">
        <v>445000</v>
      </c>
      <c r="AK58" s="298">
        <f t="shared" ref="AK58:AK63" si="21">AJ58/AI58*100</f>
        <v>44.5</v>
      </c>
      <c r="AL58" s="299">
        <f t="shared" ref="AL58:AL63" si="22">+AI58-AJ58</f>
        <v>555000</v>
      </c>
    </row>
    <row r="59" spans="1:38" ht="66" hidden="1" customHeight="1" x14ac:dyDescent="0.25">
      <c r="A59" s="118" t="s">
        <v>149</v>
      </c>
      <c r="B59" s="294" t="s">
        <v>149</v>
      </c>
      <c r="C59" s="293" t="s">
        <v>175</v>
      </c>
      <c r="D59" s="463"/>
      <c r="E59" s="285" t="s">
        <v>739</v>
      </c>
      <c r="F59" s="464"/>
      <c r="G59" s="467" t="s">
        <v>381</v>
      </c>
      <c r="H59" s="468" t="s">
        <v>740</v>
      </c>
      <c r="I59" s="362"/>
      <c r="J59" s="463"/>
      <c r="K59" s="294">
        <v>44552</v>
      </c>
      <c r="L59" s="463"/>
      <c r="M59" s="465"/>
      <c r="N59" s="465"/>
      <c r="O59" s="465"/>
      <c r="P59" s="465"/>
      <c r="Q59" s="465"/>
      <c r="R59" s="465"/>
      <c r="S59" s="465"/>
      <c r="T59" s="466"/>
      <c r="U59" s="465"/>
      <c r="V59" s="465"/>
      <c r="W59" s="283">
        <v>44916</v>
      </c>
      <c r="X59" s="465"/>
      <c r="Y59" s="465"/>
      <c r="Z59" s="465"/>
      <c r="AA59" s="465"/>
      <c r="AB59" s="465"/>
      <c r="AC59" s="465"/>
      <c r="AD59" s="465"/>
      <c r="AE59" s="465"/>
      <c r="AF59" s="465"/>
      <c r="AG59" s="465"/>
      <c r="AH59" s="465"/>
      <c r="AI59" s="306">
        <v>70000</v>
      </c>
      <c r="AJ59" s="299">
        <v>20964</v>
      </c>
      <c r="AK59" s="298">
        <f t="shared" si="21"/>
        <v>29.94857142857143</v>
      </c>
      <c r="AL59" s="299">
        <f t="shared" si="22"/>
        <v>49036</v>
      </c>
    </row>
    <row r="60" spans="1:38" ht="103.5" hidden="1" customHeight="1" x14ac:dyDescent="0.25">
      <c r="A60" s="118" t="s">
        <v>149</v>
      </c>
      <c r="B60" s="294" t="s">
        <v>149</v>
      </c>
      <c r="C60" s="293" t="s">
        <v>637</v>
      </c>
      <c r="D60" s="463"/>
      <c r="E60" s="285" t="s">
        <v>741</v>
      </c>
      <c r="F60" s="464"/>
      <c r="G60" s="467" t="s">
        <v>381</v>
      </c>
      <c r="H60" s="468" t="s">
        <v>742</v>
      </c>
      <c r="I60" s="362"/>
      <c r="J60" s="463"/>
      <c r="K60" s="294">
        <v>44545</v>
      </c>
      <c r="L60" s="463"/>
      <c r="M60" s="465"/>
      <c r="N60" s="465"/>
      <c r="O60" s="465"/>
      <c r="P60" s="465"/>
      <c r="Q60" s="465"/>
      <c r="R60" s="465"/>
      <c r="S60" s="465"/>
      <c r="T60" s="466"/>
      <c r="U60" s="465"/>
      <c r="V60" s="465"/>
      <c r="W60" s="283">
        <v>44910</v>
      </c>
      <c r="X60" s="465"/>
      <c r="Y60" s="465"/>
      <c r="Z60" s="465"/>
      <c r="AA60" s="465"/>
      <c r="AB60" s="465"/>
      <c r="AC60" s="465"/>
      <c r="AD60" s="465"/>
      <c r="AE60" s="465"/>
      <c r="AF60" s="465"/>
      <c r="AG60" s="465"/>
      <c r="AH60" s="465"/>
      <c r="AI60" s="306">
        <v>94150</v>
      </c>
      <c r="AJ60" s="299">
        <v>94150</v>
      </c>
      <c r="AK60" s="298">
        <f t="shared" si="21"/>
        <v>100</v>
      </c>
      <c r="AL60" s="299">
        <f t="shared" si="22"/>
        <v>0</v>
      </c>
    </row>
    <row r="61" spans="1:38" ht="86.25" hidden="1" customHeight="1" x14ac:dyDescent="0.25">
      <c r="A61" s="118" t="s">
        <v>149</v>
      </c>
      <c r="B61" s="294" t="s">
        <v>149</v>
      </c>
      <c r="C61" s="293" t="s">
        <v>29</v>
      </c>
      <c r="D61" s="463"/>
      <c r="E61" s="285" t="s">
        <v>743</v>
      </c>
      <c r="F61" s="464"/>
      <c r="G61" s="467" t="s">
        <v>780</v>
      </c>
      <c r="H61" s="469" t="s">
        <v>744</v>
      </c>
      <c r="I61" s="293"/>
      <c r="J61" s="463"/>
      <c r="K61" s="294">
        <v>44508</v>
      </c>
      <c r="L61" s="463"/>
      <c r="M61" s="465"/>
      <c r="N61" s="465"/>
      <c r="O61" s="465"/>
      <c r="P61" s="465"/>
      <c r="Q61" s="465"/>
      <c r="R61" s="465"/>
      <c r="S61" s="465"/>
      <c r="T61" s="466"/>
      <c r="U61" s="465"/>
      <c r="V61" s="465"/>
      <c r="W61" s="283">
        <v>44979</v>
      </c>
      <c r="X61" s="465"/>
      <c r="Y61" s="465"/>
      <c r="Z61" s="465"/>
      <c r="AA61" s="465"/>
      <c r="AB61" s="465"/>
      <c r="AC61" s="465"/>
      <c r="AD61" s="465"/>
      <c r="AE61" s="465"/>
      <c r="AF61" s="465"/>
      <c r="AG61" s="465"/>
      <c r="AH61" s="465"/>
      <c r="AI61" s="306">
        <v>65000</v>
      </c>
      <c r="AJ61" s="299">
        <v>65000</v>
      </c>
      <c r="AK61" s="298">
        <f t="shared" si="21"/>
        <v>100</v>
      </c>
      <c r="AL61" s="299">
        <f t="shared" si="22"/>
        <v>0</v>
      </c>
    </row>
    <row r="62" spans="1:38" ht="66" hidden="1" customHeight="1" x14ac:dyDescent="0.25">
      <c r="A62" s="118" t="s">
        <v>149</v>
      </c>
      <c r="B62" s="294" t="s">
        <v>149</v>
      </c>
      <c r="C62" s="293" t="s">
        <v>736</v>
      </c>
      <c r="D62" s="463"/>
      <c r="E62" s="285" t="s">
        <v>745</v>
      </c>
      <c r="F62" s="464"/>
      <c r="G62" s="296" t="s">
        <v>381</v>
      </c>
      <c r="H62" s="297" t="s">
        <v>746</v>
      </c>
      <c r="I62" s="362"/>
      <c r="J62" s="463"/>
      <c r="K62" s="294">
        <v>44504</v>
      </c>
      <c r="L62" s="463"/>
      <c r="M62" s="465"/>
      <c r="N62" s="465"/>
      <c r="O62" s="465"/>
      <c r="P62" s="465"/>
      <c r="Q62" s="465"/>
      <c r="R62" s="465"/>
      <c r="S62" s="465"/>
      <c r="T62" s="466"/>
      <c r="U62" s="465"/>
      <c r="V62" s="465"/>
      <c r="W62" s="283">
        <v>45002</v>
      </c>
      <c r="X62" s="465"/>
      <c r="Y62" s="465"/>
      <c r="Z62" s="465"/>
      <c r="AA62" s="465"/>
      <c r="AB62" s="465"/>
      <c r="AC62" s="465"/>
      <c r="AD62" s="465"/>
      <c r="AE62" s="465"/>
      <c r="AF62" s="465"/>
      <c r="AG62" s="465"/>
      <c r="AH62" s="465"/>
      <c r="AI62" s="306">
        <v>175935</v>
      </c>
      <c r="AJ62" s="299">
        <v>175935</v>
      </c>
      <c r="AK62" s="298">
        <f t="shared" si="21"/>
        <v>100</v>
      </c>
      <c r="AL62" s="299">
        <f t="shared" si="22"/>
        <v>0</v>
      </c>
    </row>
    <row r="63" spans="1:38" ht="102" customHeight="1" x14ac:dyDescent="0.25">
      <c r="A63" s="118" t="s">
        <v>149</v>
      </c>
      <c r="B63" s="294" t="s">
        <v>149</v>
      </c>
      <c r="C63" s="293" t="s">
        <v>48</v>
      </c>
      <c r="D63" s="463"/>
      <c r="E63" s="285" t="s">
        <v>747</v>
      </c>
      <c r="F63" s="464"/>
      <c r="G63" s="296" t="s">
        <v>27</v>
      </c>
      <c r="H63" s="297" t="s">
        <v>748</v>
      </c>
      <c r="I63" s="362" t="s">
        <v>51</v>
      </c>
      <c r="J63" s="463"/>
      <c r="K63" s="294">
        <v>44636</v>
      </c>
      <c r="L63" s="463">
        <v>45367</v>
      </c>
      <c r="M63" s="465"/>
      <c r="N63" s="465"/>
      <c r="O63" s="465"/>
      <c r="P63" s="465"/>
      <c r="Q63" s="465"/>
      <c r="R63" s="465"/>
      <c r="S63" s="465"/>
      <c r="T63" s="466"/>
      <c r="U63" s="465"/>
      <c r="V63" s="465"/>
      <c r="W63" s="283">
        <v>45367</v>
      </c>
      <c r="X63" s="465"/>
      <c r="Y63" s="465"/>
      <c r="Z63" s="465"/>
      <c r="AA63" s="465"/>
      <c r="AB63" s="465"/>
      <c r="AC63" s="465"/>
      <c r="AD63" s="283">
        <v>45002</v>
      </c>
      <c r="AE63" s="465"/>
      <c r="AF63" s="465"/>
      <c r="AG63" s="465"/>
      <c r="AH63" s="465"/>
      <c r="AI63" s="306">
        <v>60000</v>
      </c>
      <c r="AJ63" s="299">
        <v>42000</v>
      </c>
      <c r="AK63" s="298">
        <f t="shared" si="21"/>
        <v>70</v>
      </c>
      <c r="AL63" s="299">
        <f t="shared" si="22"/>
        <v>18000</v>
      </c>
    </row>
    <row r="64" spans="1:38" ht="102" customHeight="1" x14ac:dyDescent="0.25">
      <c r="A64" s="118" t="s">
        <v>149</v>
      </c>
      <c r="B64" s="294" t="s">
        <v>149</v>
      </c>
      <c r="C64" s="293" t="s">
        <v>772</v>
      </c>
      <c r="D64" s="470"/>
      <c r="E64" s="285" t="s">
        <v>880</v>
      </c>
      <c r="F64" s="471"/>
      <c r="G64" s="296" t="s">
        <v>27</v>
      </c>
      <c r="H64" s="297" t="s">
        <v>786</v>
      </c>
      <c r="I64" s="293"/>
      <c r="J64" s="463"/>
      <c r="K64" s="294">
        <v>44876</v>
      </c>
      <c r="L64" s="470"/>
      <c r="M64" s="472"/>
      <c r="N64" s="472"/>
      <c r="O64" s="472"/>
      <c r="P64" s="472"/>
      <c r="Q64" s="472"/>
      <c r="R64" s="472"/>
      <c r="S64" s="472"/>
      <c r="T64" s="473"/>
      <c r="U64" s="472"/>
      <c r="V64" s="472"/>
      <c r="W64" s="283">
        <v>45404</v>
      </c>
      <c r="X64" s="465"/>
      <c r="Y64" s="465"/>
      <c r="Z64" s="465"/>
      <c r="AA64" s="465"/>
      <c r="AB64" s="465"/>
      <c r="AC64" s="465"/>
      <c r="AD64" s="465"/>
      <c r="AE64" s="465"/>
      <c r="AF64" s="465"/>
      <c r="AG64" s="465"/>
      <c r="AH64" s="465"/>
      <c r="AI64" s="306">
        <v>50000</v>
      </c>
      <c r="AJ64" s="299">
        <v>9362.91</v>
      </c>
      <c r="AK64" s="298">
        <f t="shared" ref="AK64" si="23">AJ64/AI64*100</f>
        <v>18.725819999999999</v>
      </c>
      <c r="AL64" s="299">
        <f t="shared" ref="AL64" si="24">+AI64-AJ64</f>
        <v>40637.089999999997</v>
      </c>
    </row>
    <row r="65" spans="1:38" ht="102" customHeight="1" x14ac:dyDescent="0.25">
      <c r="A65" s="118" t="s">
        <v>149</v>
      </c>
      <c r="B65" s="294" t="s">
        <v>149</v>
      </c>
      <c r="C65" s="293" t="s">
        <v>857</v>
      </c>
      <c r="D65" s="470"/>
      <c r="E65" s="285" t="s">
        <v>773</v>
      </c>
      <c r="F65" s="471"/>
      <c r="G65" s="296" t="s">
        <v>27</v>
      </c>
      <c r="H65" s="297" t="s">
        <v>785</v>
      </c>
      <c r="I65" s="293"/>
      <c r="J65" s="463"/>
      <c r="K65" s="294">
        <v>44917</v>
      </c>
      <c r="L65" s="283"/>
      <c r="M65" s="294"/>
      <c r="N65" s="283"/>
      <c r="O65" s="294"/>
      <c r="P65" s="283"/>
      <c r="Q65" s="294"/>
      <c r="R65" s="283"/>
      <c r="S65" s="294"/>
      <c r="T65" s="283"/>
      <c r="U65" s="294"/>
      <c r="V65" s="283"/>
      <c r="W65" s="294">
        <v>45323</v>
      </c>
      <c r="X65" s="283"/>
      <c r="Y65" s="465"/>
      <c r="Z65" s="465"/>
      <c r="AA65" s="465"/>
      <c r="AB65" s="465"/>
      <c r="AC65" s="465"/>
      <c r="AD65" s="465"/>
      <c r="AE65" s="465"/>
      <c r="AF65" s="465"/>
      <c r="AG65" s="465"/>
      <c r="AH65" s="465"/>
      <c r="AI65" s="306">
        <v>58000</v>
      </c>
      <c r="AJ65" s="299">
        <v>0</v>
      </c>
      <c r="AK65" s="298">
        <f t="shared" ref="AK65" si="25">AJ65/AI65*100</f>
        <v>0</v>
      </c>
      <c r="AL65" s="299">
        <f t="shared" ref="AL65" si="26">+AI65-AJ65</f>
        <v>58000</v>
      </c>
    </row>
    <row r="66" spans="1:38" ht="102" customHeight="1" x14ac:dyDescent="0.25">
      <c r="A66" s="118" t="s">
        <v>149</v>
      </c>
      <c r="B66" s="294" t="s">
        <v>149</v>
      </c>
      <c r="C66" s="293" t="s">
        <v>876</v>
      </c>
      <c r="D66" s="470"/>
      <c r="E66" s="285" t="s">
        <v>774</v>
      </c>
      <c r="F66" s="471"/>
      <c r="G66" s="296" t="s">
        <v>27</v>
      </c>
      <c r="H66" s="297" t="s">
        <v>784</v>
      </c>
      <c r="I66" s="293"/>
      <c r="J66" s="463"/>
      <c r="K66" s="294">
        <v>44925</v>
      </c>
      <c r="L66" s="294"/>
      <c r="M66" s="294"/>
      <c r="N66" s="294"/>
      <c r="O66" s="294"/>
      <c r="P66" s="294"/>
      <c r="Q66" s="294"/>
      <c r="R66" s="294"/>
      <c r="S66" s="294"/>
      <c r="T66" s="294"/>
      <c r="U66" s="294"/>
      <c r="V66" s="294"/>
      <c r="W66" s="294">
        <v>45290</v>
      </c>
      <c r="X66" s="294"/>
      <c r="Y66" s="465"/>
      <c r="Z66" s="465"/>
      <c r="AA66" s="465"/>
      <c r="AB66" s="465"/>
      <c r="AC66" s="465"/>
      <c r="AD66" s="465"/>
      <c r="AE66" s="465"/>
      <c r="AF66" s="465"/>
      <c r="AG66" s="465"/>
      <c r="AH66" s="465"/>
      <c r="AI66" s="306">
        <v>80000</v>
      </c>
      <c r="AJ66" s="299">
        <v>58033</v>
      </c>
      <c r="AK66" s="298">
        <f t="shared" ref="AK66" si="27">AJ66/AI66*100</f>
        <v>72.541250000000005</v>
      </c>
      <c r="AL66" s="299">
        <f t="shared" ref="AL66" si="28">+AI66-AJ66</f>
        <v>21967</v>
      </c>
    </row>
    <row r="67" spans="1:38" ht="102" customHeight="1" x14ac:dyDescent="0.25">
      <c r="A67" s="118" t="s">
        <v>149</v>
      </c>
      <c r="B67" s="294" t="s">
        <v>149</v>
      </c>
      <c r="C67" s="355" t="s">
        <v>24</v>
      </c>
      <c r="D67" s="470"/>
      <c r="E67" s="329" t="s">
        <v>775</v>
      </c>
      <c r="F67" s="471"/>
      <c r="G67" s="330" t="s">
        <v>27</v>
      </c>
      <c r="H67" s="356" t="s">
        <v>783</v>
      </c>
      <c r="I67" s="293"/>
      <c r="J67" s="463"/>
      <c r="K67" s="474">
        <v>45058</v>
      </c>
      <c r="L67" s="474">
        <v>45577</v>
      </c>
      <c r="M67" s="472"/>
      <c r="N67" s="472"/>
      <c r="O67" s="472"/>
      <c r="P67" s="472"/>
      <c r="Q67" s="472"/>
      <c r="R67" s="472"/>
      <c r="S67" s="472"/>
      <c r="T67" s="473"/>
      <c r="U67" s="472"/>
      <c r="V67" s="472"/>
      <c r="W67" s="474">
        <v>45058</v>
      </c>
      <c r="X67" s="474">
        <v>45577</v>
      </c>
      <c r="Y67" s="475"/>
      <c r="Z67" s="475"/>
      <c r="AA67" s="475"/>
      <c r="AB67" s="475"/>
      <c r="AC67" s="475"/>
      <c r="AD67" s="475"/>
      <c r="AE67" s="475"/>
      <c r="AF67" s="475"/>
      <c r="AG67" s="475"/>
      <c r="AH67" s="475"/>
      <c r="AI67" s="357">
        <v>200000</v>
      </c>
      <c r="AJ67" s="358">
        <v>78930</v>
      </c>
      <c r="AK67" s="359">
        <f t="shared" ref="AK67" si="29">AJ67/AI67*100</f>
        <v>39.465000000000003</v>
      </c>
      <c r="AL67" s="358">
        <f t="shared" ref="AL67" si="30">+AI67-AJ67</f>
        <v>121070</v>
      </c>
    </row>
    <row r="68" spans="1:38" ht="102" customHeight="1" x14ac:dyDescent="0.25">
      <c r="A68" s="118" t="s">
        <v>149</v>
      </c>
      <c r="B68" s="318" t="s">
        <v>149</v>
      </c>
      <c r="C68" s="293" t="s">
        <v>419</v>
      </c>
      <c r="D68" s="463"/>
      <c r="E68" s="285" t="s">
        <v>776</v>
      </c>
      <c r="F68" s="471"/>
      <c r="G68" s="296" t="s">
        <v>27</v>
      </c>
      <c r="H68" s="297" t="s">
        <v>782</v>
      </c>
      <c r="I68" s="293"/>
      <c r="J68" s="463"/>
      <c r="K68" s="474">
        <v>45094</v>
      </c>
      <c r="L68" s="476">
        <v>45613</v>
      </c>
      <c r="M68" s="465"/>
      <c r="N68" s="465"/>
      <c r="O68" s="465"/>
      <c r="P68" s="465"/>
      <c r="Q68" s="465"/>
      <c r="R68" s="465"/>
      <c r="S68" s="465"/>
      <c r="T68" s="466"/>
      <c r="U68" s="465"/>
      <c r="V68" s="465"/>
      <c r="W68" s="474">
        <v>45094</v>
      </c>
      <c r="X68" s="476">
        <v>45613</v>
      </c>
      <c r="Y68" s="465"/>
      <c r="Z68" s="465"/>
      <c r="AA68" s="465"/>
      <c r="AB68" s="465"/>
      <c r="AC68" s="465"/>
      <c r="AD68" s="465"/>
      <c r="AE68" s="465"/>
      <c r="AF68" s="465"/>
      <c r="AG68" s="465"/>
      <c r="AH68" s="465"/>
      <c r="AI68" s="306">
        <v>150000</v>
      </c>
      <c r="AJ68" s="299">
        <v>0</v>
      </c>
      <c r="AK68" s="298">
        <f t="shared" ref="AK68" si="31">AJ68/AI68*100</f>
        <v>0</v>
      </c>
      <c r="AL68" s="299">
        <f t="shared" ref="AL68" si="32">+AI68-AJ68</f>
        <v>150000</v>
      </c>
    </row>
    <row r="69" spans="1:38" ht="102" customHeight="1" x14ac:dyDescent="0.25">
      <c r="A69" s="118" t="s">
        <v>149</v>
      </c>
      <c r="B69" s="318" t="s">
        <v>149</v>
      </c>
      <c r="C69" s="293" t="s">
        <v>777</v>
      </c>
      <c r="D69" s="463"/>
      <c r="E69" s="285" t="s">
        <v>778</v>
      </c>
      <c r="F69" s="471"/>
      <c r="G69" s="296" t="s">
        <v>27</v>
      </c>
      <c r="H69" s="297" t="s">
        <v>781</v>
      </c>
      <c r="I69" s="293"/>
      <c r="J69" s="463"/>
      <c r="K69" s="294">
        <v>45007</v>
      </c>
      <c r="L69" s="463">
        <v>45557</v>
      </c>
      <c r="M69" s="465"/>
      <c r="N69" s="465"/>
      <c r="O69" s="465"/>
      <c r="P69" s="465"/>
      <c r="Q69" s="465"/>
      <c r="R69" s="465"/>
      <c r="S69" s="465"/>
      <c r="T69" s="466"/>
      <c r="U69" s="465"/>
      <c r="V69" s="465"/>
      <c r="W69" s="294">
        <v>45922</v>
      </c>
      <c r="X69" s="465"/>
      <c r="Y69" s="465"/>
      <c r="Z69" s="465"/>
      <c r="AA69" s="465"/>
      <c r="AB69" s="465"/>
      <c r="AC69" s="465"/>
      <c r="AD69" s="465"/>
      <c r="AE69" s="465"/>
      <c r="AF69" s="465"/>
      <c r="AG69" s="465"/>
      <c r="AH69" s="465"/>
      <c r="AI69" s="306">
        <v>200000</v>
      </c>
      <c r="AJ69" s="299">
        <v>60000</v>
      </c>
      <c r="AK69" s="298">
        <f t="shared" ref="AK69" si="33">AJ69/AI69*100</f>
        <v>30</v>
      </c>
      <c r="AL69" s="299">
        <f t="shared" ref="AL69" si="34">+AI69-AJ69</f>
        <v>140000</v>
      </c>
    </row>
    <row r="70" spans="1:38" ht="57" customHeight="1" x14ac:dyDescent="0.25">
      <c r="A70" s="221"/>
      <c r="B70" s="318" t="s">
        <v>149</v>
      </c>
      <c r="C70" s="284" t="s">
        <v>871</v>
      </c>
      <c r="D70" s="463"/>
      <c r="E70" s="285" t="s">
        <v>872</v>
      </c>
      <c r="F70" s="471"/>
      <c r="G70" s="296" t="s">
        <v>27</v>
      </c>
      <c r="H70" s="285" t="s">
        <v>874</v>
      </c>
      <c r="I70" s="293"/>
      <c r="J70" s="463"/>
      <c r="K70" s="474">
        <v>45257</v>
      </c>
      <c r="L70" s="463"/>
      <c r="M70" s="465"/>
      <c r="N70" s="465"/>
      <c r="O70" s="465"/>
      <c r="P70" s="465"/>
      <c r="Q70" s="465"/>
      <c r="R70" s="465"/>
      <c r="S70" s="465"/>
      <c r="T70" s="466"/>
      <c r="U70" s="465"/>
      <c r="V70" s="465"/>
      <c r="W70" s="294">
        <v>45684</v>
      </c>
      <c r="X70" s="465"/>
      <c r="Y70" s="465"/>
      <c r="Z70" s="465"/>
      <c r="AA70" s="465"/>
      <c r="AB70" s="465"/>
      <c r="AC70" s="465"/>
      <c r="AD70" s="465"/>
      <c r="AE70" s="465"/>
      <c r="AF70" s="465"/>
      <c r="AG70" s="465"/>
      <c r="AH70" s="465"/>
      <c r="AI70" s="306">
        <v>50000</v>
      </c>
      <c r="AJ70" s="299">
        <v>10000</v>
      </c>
      <c r="AK70" s="298">
        <f t="shared" ref="AK70:AK71" si="35">AJ70/AI70*100</f>
        <v>20</v>
      </c>
      <c r="AL70" s="299">
        <f t="shared" ref="AL70:AL71" si="36">+AI70-AJ70</f>
        <v>40000</v>
      </c>
    </row>
    <row r="71" spans="1:38" ht="44.25" customHeight="1" x14ac:dyDescent="0.25">
      <c r="A71" s="221"/>
      <c r="B71" s="360" t="s">
        <v>149</v>
      </c>
      <c r="C71" s="327" t="s">
        <v>15</v>
      </c>
      <c r="D71" s="477"/>
      <c r="E71" s="329" t="s">
        <v>873</v>
      </c>
      <c r="F71" s="471"/>
      <c r="G71" s="330" t="s">
        <v>27</v>
      </c>
      <c r="H71" s="329" t="s">
        <v>875</v>
      </c>
      <c r="I71" s="355"/>
      <c r="J71" s="477"/>
      <c r="K71" s="328">
        <v>45252</v>
      </c>
      <c r="L71" s="477"/>
      <c r="M71" s="475"/>
      <c r="N71" s="475"/>
      <c r="O71" s="475"/>
      <c r="P71" s="475"/>
      <c r="Q71" s="475"/>
      <c r="R71" s="475"/>
      <c r="S71" s="475"/>
      <c r="T71" s="478"/>
      <c r="U71" s="475"/>
      <c r="V71" s="475"/>
      <c r="W71" s="328">
        <v>45799</v>
      </c>
      <c r="X71" s="475"/>
      <c r="Y71" s="475"/>
      <c r="Z71" s="475"/>
      <c r="AA71" s="475"/>
      <c r="AB71" s="475"/>
      <c r="AC71" s="475"/>
      <c r="AD71" s="475"/>
      <c r="AE71" s="475"/>
      <c r="AF71" s="475"/>
      <c r="AG71" s="475"/>
      <c r="AH71" s="475"/>
      <c r="AI71" s="357">
        <v>150000</v>
      </c>
      <c r="AJ71" s="358">
        <v>30000</v>
      </c>
      <c r="AK71" s="359">
        <f t="shared" si="35"/>
        <v>20</v>
      </c>
      <c r="AL71" s="358">
        <f t="shared" si="36"/>
        <v>120000</v>
      </c>
    </row>
    <row r="72" spans="1:38" ht="42.75" customHeight="1" x14ac:dyDescent="0.25">
      <c r="A72" s="221"/>
      <c r="B72" s="294"/>
      <c r="C72" s="361" t="s">
        <v>877</v>
      </c>
      <c r="D72" s="463"/>
      <c r="E72" s="285" t="s">
        <v>879</v>
      </c>
      <c r="F72" s="464"/>
      <c r="G72" s="296" t="s">
        <v>27</v>
      </c>
      <c r="H72" s="297" t="s">
        <v>878</v>
      </c>
      <c r="I72" s="293"/>
      <c r="J72" s="463"/>
      <c r="K72" s="294">
        <v>45048</v>
      </c>
      <c r="L72" s="463">
        <v>45628</v>
      </c>
      <c r="M72" s="465"/>
      <c r="N72" s="465"/>
      <c r="O72" s="465"/>
      <c r="P72" s="465"/>
      <c r="Q72" s="465"/>
      <c r="R72" s="465"/>
      <c r="S72" s="465"/>
      <c r="T72" s="466"/>
      <c r="U72" s="465"/>
      <c r="V72" s="465"/>
      <c r="W72" s="294">
        <v>45628</v>
      </c>
      <c r="X72" s="465"/>
      <c r="Y72" s="465"/>
      <c r="Z72" s="465"/>
      <c r="AA72" s="465"/>
      <c r="AB72" s="465"/>
      <c r="AC72" s="465"/>
      <c r="AD72" s="465"/>
      <c r="AE72" s="465"/>
      <c r="AF72" s="465"/>
      <c r="AG72" s="465"/>
      <c r="AH72" s="465"/>
      <c r="AI72" s="306">
        <v>1500000</v>
      </c>
      <c r="AJ72" s="299">
        <v>47436</v>
      </c>
      <c r="AK72" s="298">
        <f t="shared" ref="AK72" si="37">AJ72/AI72*100</f>
        <v>3.1623999999999999</v>
      </c>
      <c r="AL72" s="299">
        <f t="shared" ref="AL72" si="38">+AI72-AJ72</f>
        <v>1452564</v>
      </c>
    </row>
    <row r="73" spans="1:38" x14ac:dyDescent="0.25">
      <c r="AI73" s="222"/>
      <c r="AJ73" s="222"/>
      <c r="AK73" s="222"/>
      <c r="AL73" s="222"/>
    </row>
    <row r="74" spans="1:38" ht="30" customHeight="1" x14ac:dyDescent="0.25">
      <c r="B74" s="314" t="s">
        <v>868</v>
      </c>
    </row>
  </sheetData>
  <sheetProtection algorithmName="SHA-512" hashValue="qN7bw0FWu17XHEx/dFK/e2nFAbxTSHnYr65Jk5OxDnCpA5fJk3SUF7Kzxbsh43PLxmXvRZX+3JXm1flVwcWGGg==" saltValue="bwZ3uU1+jCF85Sdy6qj6xA==" spinCount="100000" sheet="1" objects="1" scenarios="1"/>
  <autoFilter ref="A15:AL72">
    <filterColumn colId="6">
      <filters>
        <filter val="Ejecución"/>
      </filters>
    </filterColumn>
  </autoFilter>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showGridLines="0" zoomScale="70" zoomScaleNormal="70" workbookViewId="0">
      <selection activeCell="O25" sqref="O25"/>
    </sheetView>
  </sheetViews>
  <sheetFormatPr baseColWidth="10" defaultColWidth="11.42578125" defaultRowHeight="15" x14ac:dyDescent="0.25"/>
  <cols>
    <col min="1" max="2" width="19.42578125" style="310" customWidth="1"/>
    <col min="3" max="3" width="18.42578125" style="310" customWidth="1"/>
    <col min="4" max="4" width="0.28515625" style="310" hidden="1" customWidth="1"/>
    <col min="5" max="5" width="38.5703125" style="310" customWidth="1"/>
    <col min="6" max="6" width="23.7109375" style="310" customWidth="1"/>
    <col min="7" max="7" width="11.42578125" style="310"/>
    <col min="8" max="8" width="43.28515625" style="310" customWidth="1"/>
    <col min="9" max="10" width="11.42578125" style="310" hidden="1" customWidth="1"/>
    <col min="11" max="11" width="11.42578125" style="310" customWidth="1"/>
    <col min="12" max="14" width="11.42578125" style="310" hidden="1" customWidth="1"/>
    <col min="15" max="19" width="11.42578125" style="310" customWidth="1"/>
    <col min="20" max="23" width="11.42578125" style="310" hidden="1" customWidth="1"/>
    <col min="24" max="16384" width="11.42578125" style="310"/>
  </cols>
  <sheetData>
    <row r="1" spans="1:27" ht="7.15" customHeight="1" x14ac:dyDescent="0.25">
      <c r="A1" s="487"/>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row>
    <row r="2" spans="1:27" ht="7.9" customHeight="1" x14ac:dyDescent="0.25"/>
    <row r="3" spans="1:27" ht="6.6" customHeight="1" x14ac:dyDescent="0.25">
      <c r="A3" s="488"/>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row>
    <row r="10" spans="1:27" x14ac:dyDescent="0.25">
      <c r="A10" s="489" t="s">
        <v>675</v>
      </c>
    </row>
    <row r="11" spans="1:27" x14ac:dyDescent="0.25">
      <c r="A11" s="490" t="s">
        <v>443</v>
      </c>
    </row>
    <row r="13" spans="1:27" ht="51.75" customHeight="1" x14ac:dyDescent="0.25">
      <c r="A13" s="349" t="s">
        <v>189</v>
      </c>
      <c r="B13" s="348" t="s">
        <v>0</v>
      </c>
      <c r="C13" s="348" t="s">
        <v>192</v>
      </c>
      <c r="D13" s="348" t="s">
        <v>335</v>
      </c>
      <c r="E13" s="349" t="s">
        <v>1</v>
      </c>
      <c r="F13" s="348" t="s">
        <v>2</v>
      </c>
      <c r="G13" s="348" t="s">
        <v>3</v>
      </c>
      <c r="H13" s="348" t="s">
        <v>380</v>
      </c>
      <c r="I13" s="352" t="s">
        <v>7</v>
      </c>
      <c r="J13" s="353" t="s">
        <v>8</v>
      </c>
      <c r="K13" s="348" t="s">
        <v>377</v>
      </c>
      <c r="L13" s="348" t="s">
        <v>378</v>
      </c>
      <c r="M13" s="348" t="s">
        <v>379</v>
      </c>
      <c r="N13" s="348" t="s">
        <v>9</v>
      </c>
      <c r="O13" s="349" t="s">
        <v>4</v>
      </c>
      <c r="P13" s="348" t="s">
        <v>393</v>
      </c>
      <c r="Q13" s="348" t="s">
        <v>9</v>
      </c>
      <c r="R13" s="348" t="s">
        <v>392</v>
      </c>
      <c r="S13" s="348" t="s">
        <v>9</v>
      </c>
      <c r="T13" s="348" t="s">
        <v>6</v>
      </c>
      <c r="U13" s="354" t="s">
        <v>389</v>
      </c>
      <c r="V13" s="354" t="s">
        <v>390</v>
      </c>
      <c r="W13" s="349" t="s">
        <v>820</v>
      </c>
      <c r="X13" s="348" t="s">
        <v>469</v>
      </c>
      <c r="Y13" s="350" t="s">
        <v>883</v>
      </c>
      <c r="Z13" s="351" t="s">
        <v>191</v>
      </c>
      <c r="AA13" s="352" t="s">
        <v>866</v>
      </c>
    </row>
    <row r="14" spans="1:27" ht="50.25" customHeight="1" x14ac:dyDescent="0.25">
      <c r="A14" s="293" t="s">
        <v>562</v>
      </c>
      <c r="B14" s="294" t="s">
        <v>52</v>
      </c>
      <c r="C14" s="293" t="s">
        <v>52</v>
      </c>
      <c r="D14" s="293"/>
      <c r="E14" s="294" t="s">
        <v>563</v>
      </c>
      <c r="F14" s="293">
        <v>20000001931</v>
      </c>
      <c r="G14" s="293" t="s">
        <v>27</v>
      </c>
      <c r="H14" s="294" t="s">
        <v>570</v>
      </c>
      <c r="I14" s="293" t="s">
        <v>57</v>
      </c>
      <c r="J14" s="293" t="s">
        <v>57</v>
      </c>
      <c r="K14" s="294">
        <v>42959</v>
      </c>
      <c r="L14" s="293"/>
      <c r="M14" s="293"/>
      <c r="N14" s="294"/>
      <c r="O14" s="293">
        <v>43095</v>
      </c>
      <c r="P14" s="293">
        <v>762</v>
      </c>
      <c r="Q14" s="294">
        <v>43291</v>
      </c>
      <c r="R14" s="293">
        <v>6216</v>
      </c>
      <c r="S14" s="293">
        <v>43404</v>
      </c>
      <c r="T14" s="294"/>
      <c r="U14" s="293"/>
      <c r="V14" s="293"/>
      <c r="W14" s="294">
        <v>45230</v>
      </c>
      <c r="X14" s="299">
        <v>500000</v>
      </c>
      <c r="Y14" s="299">
        <v>200000</v>
      </c>
      <c r="Z14" s="493">
        <f>Y14/X14*100</f>
        <v>40</v>
      </c>
      <c r="AA14" s="299">
        <f>+X14-Y14</f>
        <v>300000</v>
      </c>
    </row>
    <row r="15" spans="1:27" ht="50.25" customHeight="1" x14ac:dyDescent="0.25">
      <c r="A15" s="293" t="s">
        <v>562</v>
      </c>
      <c r="B15" s="294" t="s">
        <v>52</v>
      </c>
      <c r="C15" s="293" t="s">
        <v>52</v>
      </c>
      <c r="D15" s="293"/>
      <c r="E15" s="294" t="s">
        <v>564</v>
      </c>
      <c r="F15" s="293">
        <v>2000001397</v>
      </c>
      <c r="G15" s="293" t="s">
        <v>27</v>
      </c>
      <c r="H15" s="294" t="s">
        <v>571</v>
      </c>
      <c r="I15" s="293" t="s">
        <v>57</v>
      </c>
      <c r="J15" s="293" t="s">
        <v>57</v>
      </c>
      <c r="K15" s="294">
        <v>42336</v>
      </c>
      <c r="L15" s="293"/>
      <c r="M15" s="293"/>
      <c r="N15" s="294"/>
      <c r="O15" s="293">
        <v>42649</v>
      </c>
      <c r="P15" s="293">
        <v>760</v>
      </c>
      <c r="Q15" s="294">
        <v>43290</v>
      </c>
      <c r="R15" s="293">
        <v>6215</v>
      </c>
      <c r="S15" s="293">
        <v>43404</v>
      </c>
      <c r="T15" s="294"/>
      <c r="U15" s="293"/>
      <c r="V15" s="293"/>
      <c r="W15" s="294">
        <v>45596</v>
      </c>
      <c r="X15" s="299">
        <v>5047329.5</v>
      </c>
      <c r="Y15" s="299">
        <v>2721626.84</v>
      </c>
      <c r="Z15" s="493">
        <f>Y15/X15*100</f>
        <v>53.922115447386574</v>
      </c>
      <c r="AA15" s="299">
        <f>+X15-Y15</f>
        <v>2325702.66</v>
      </c>
    </row>
    <row r="17" spans="1:1" x14ac:dyDescent="0.25">
      <c r="A17" s="323" t="s">
        <v>869</v>
      </c>
    </row>
  </sheetData>
  <sheetProtection algorithmName="SHA-512" hashValue="CAr5McUBxRHB+XNDpsBwOiVSLI90HKoLQ3yHAoCTC8XRV3FS8cZs2hdcf/6iWLvlIOQ2wVdwnEXK9Ae/KpnVWg==" saltValue="r41JkT7urzP6uGRCAwcEy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70" zoomScaleNormal="70" workbookViewId="0">
      <pane xSplit="2" ySplit="14" topLeftCell="C15" activePane="bottomRight" state="frozen"/>
      <selection pane="topRight" activeCell="C1" sqref="C1"/>
      <selection pane="bottomLeft" activeCell="A13" sqref="A13"/>
      <selection pane="bottomRight" activeCell="R21" sqref="R21"/>
    </sheetView>
  </sheetViews>
  <sheetFormatPr baseColWidth="10" defaultColWidth="11.42578125" defaultRowHeight="15" x14ac:dyDescent="0.25"/>
  <cols>
    <col min="1" max="1" width="20" style="310" customWidth="1"/>
    <col min="2" max="2" width="13.85546875" style="310" customWidth="1"/>
    <col min="3" max="3" width="16.7109375" style="310" customWidth="1"/>
    <col min="4" max="4" width="0.42578125" style="310" hidden="1" customWidth="1"/>
    <col min="5" max="5" width="52.28515625" style="310" customWidth="1"/>
    <col min="6" max="6" width="14.28515625" style="310" customWidth="1"/>
    <col min="7" max="7" width="11.42578125" style="310" customWidth="1"/>
    <col min="8" max="8" width="55.140625" style="310" customWidth="1"/>
    <col min="9" max="10" width="11.42578125" style="310" hidden="1" customWidth="1"/>
    <col min="11" max="12" width="11.42578125" style="310" customWidth="1"/>
    <col min="13" max="16384" width="11.42578125" style="310"/>
  </cols>
  <sheetData>
    <row r="1" spans="1:16" ht="8.4499999999999993" customHeight="1" x14ac:dyDescent="0.25">
      <c r="A1" s="487"/>
      <c r="B1" s="487"/>
      <c r="C1" s="487"/>
      <c r="D1" s="487"/>
      <c r="E1" s="487"/>
      <c r="F1" s="487"/>
      <c r="G1" s="487"/>
      <c r="H1" s="487"/>
      <c r="I1" s="487"/>
      <c r="J1" s="487"/>
      <c r="K1" s="487"/>
      <c r="L1" s="487"/>
      <c r="M1" s="487"/>
      <c r="N1" s="487"/>
      <c r="O1" s="487"/>
      <c r="P1" s="487"/>
    </row>
    <row r="2" spans="1:16" ht="9.6" customHeight="1" x14ac:dyDescent="0.25"/>
    <row r="3" spans="1:16" ht="8.4499999999999993" customHeight="1" x14ac:dyDescent="0.25">
      <c r="A3" s="488"/>
      <c r="B3" s="488"/>
      <c r="C3" s="488"/>
      <c r="D3" s="488"/>
      <c r="E3" s="488"/>
      <c r="F3" s="488"/>
      <c r="G3" s="488"/>
      <c r="H3" s="488"/>
      <c r="I3" s="488"/>
      <c r="J3" s="488"/>
      <c r="K3" s="488"/>
      <c r="L3" s="488"/>
      <c r="M3" s="488"/>
      <c r="N3" s="488"/>
      <c r="O3" s="488"/>
      <c r="P3" s="488"/>
    </row>
    <row r="11" spans="1:16" x14ac:dyDescent="0.25">
      <c r="A11" s="280" t="s">
        <v>675</v>
      </c>
    </row>
    <row r="12" spans="1:16" x14ac:dyDescent="0.25">
      <c r="A12" s="281" t="s">
        <v>443</v>
      </c>
    </row>
    <row r="14" spans="1:16" ht="62.25" customHeight="1" x14ac:dyDescent="0.25">
      <c r="A14" s="349" t="s">
        <v>189</v>
      </c>
      <c r="B14" s="348" t="s">
        <v>0</v>
      </c>
      <c r="C14" s="348" t="s">
        <v>192</v>
      </c>
      <c r="D14" s="348" t="s">
        <v>335</v>
      </c>
      <c r="E14" s="349" t="s">
        <v>1</v>
      </c>
      <c r="F14" s="348" t="s">
        <v>2</v>
      </c>
      <c r="G14" s="348" t="s">
        <v>3</v>
      </c>
      <c r="H14" s="348" t="s">
        <v>380</v>
      </c>
      <c r="I14" s="352" t="s">
        <v>7</v>
      </c>
      <c r="J14" s="353" t="s">
        <v>8</v>
      </c>
      <c r="K14" s="348" t="s">
        <v>377</v>
      </c>
      <c r="L14" s="349" t="s">
        <v>820</v>
      </c>
      <c r="M14" s="348" t="s">
        <v>469</v>
      </c>
      <c r="N14" s="350" t="s">
        <v>883</v>
      </c>
      <c r="O14" s="351" t="s">
        <v>191</v>
      </c>
      <c r="P14" s="352" t="s">
        <v>867</v>
      </c>
    </row>
    <row r="15" spans="1:16" ht="48" customHeight="1" x14ac:dyDescent="0.25">
      <c r="A15" s="284" t="s">
        <v>521</v>
      </c>
      <c r="B15" s="294" t="s">
        <v>521</v>
      </c>
      <c r="C15" s="294" t="s">
        <v>117</v>
      </c>
      <c r="D15" s="294"/>
      <c r="E15" s="285" t="s">
        <v>548</v>
      </c>
      <c r="F15" s="294" t="s">
        <v>549</v>
      </c>
      <c r="G15" s="296" t="s">
        <v>381</v>
      </c>
      <c r="H15" s="316" t="s">
        <v>550</v>
      </c>
      <c r="I15" s="284" t="s">
        <v>57</v>
      </c>
      <c r="J15" s="324" t="s">
        <v>57</v>
      </c>
      <c r="K15" s="294">
        <v>42116</v>
      </c>
      <c r="L15" s="294">
        <v>42299</v>
      </c>
      <c r="M15" s="325">
        <v>28200</v>
      </c>
      <c r="N15" s="321">
        <v>28200</v>
      </c>
      <c r="O15" s="326">
        <v>100</v>
      </c>
      <c r="P15" s="322">
        <v>0</v>
      </c>
    </row>
    <row r="16" spans="1:16" ht="78.75" customHeight="1" x14ac:dyDescent="0.25">
      <c r="A16" s="284" t="s">
        <v>521</v>
      </c>
      <c r="B16" s="294" t="s">
        <v>521</v>
      </c>
      <c r="C16" s="294" t="s">
        <v>52</v>
      </c>
      <c r="D16" s="294" t="s">
        <v>525</v>
      </c>
      <c r="E16" s="285" t="s">
        <v>522</v>
      </c>
      <c r="F16" s="294" t="s">
        <v>523</v>
      </c>
      <c r="G16" s="296" t="s">
        <v>381</v>
      </c>
      <c r="H16" s="316" t="s">
        <v>524</v>
      </c>
      <c r="I16" s="284" t="s">
        <v>57</v>
      </c>
      <c r="J16" s="324" t="s">
        <v>57</v>
      </c>
      <c r="K16" s="294">
        <v>43158</v>
      </c>
      <c r="L16" s="294">
        <v>43465</v>
      </c>
      <c r="M16" s="325">
        <v>60000</v>
      </c>
      <c r="N16" s="321">
        <v>60000</v>
      </c>
      <c r="O16" s="326">
        <v>100</v>
      </c>
      <c r="P16" s="322">
        <v>0</v>
      </c>
    </row>
    <row r="17" spans="1:16" ht="57.75" customHeight="1" x14ac:dyDescent="0.25">
      <c r="A17" s="327" t="s">
        <v>521</v>
      </c>
      <c r="B17" s="328" t="s">
        <v>521</v>
      </c>
      <c r="C17" s="328" t="s">
        <v>29</v>
      </c>
      <c r="D17" s="328"/>
      <c r="E17" s="329" t="s">
        <v>526</v>
      </c>
      <c r="F17" s="328" t="s">
        <v>527</v>
      </c>
      <c r="G17" s="330" t="s">
        <v>381</v>
      </c>
      <c r="H17" s="331" t="s">
        <v>528</v>
      </c>
      <c r="I17" s="327" t="s">
        <v>260</v>
      </c>
      <c r="J17" s="332" t="s">
        <v>260</v>
      </c>
      <c r="K17" s="328">
        <v>43242</v>
      </c>
      <c r="L17" s="492">
        <v>43585</v>
      </c>
      <c r="M17" s="333">
        <v>141000</v>
      </c>
      <c r="N17" s="334">
        <v>140178</v>
      </c>
      <c r="O17" s="335">
        <v>99.417021276595747</v>
      </c>
      <c r="P17" s="336">
        <v>822</v>
      </c>
    </row>
    <row r="18" spans="1:16" ht="48" customHeight="1" x14ac:dyDescent="0.25">
      <c r="A18" s="284" t="s">
        <v>521</v>
      </c>
      <c r="B18" s="294" t="s">
        <v>521</v>
      </c>
      <c r="C18" s="294" t="s">
        <v>70</v>
      </c>
      <c r="D18" s="294"/>
      <c r="E18" s="285" t="s">
        <v>565</v>
      </c>
      <c r="F18" s="294" t="s">
        <v>566</v>
      </c>
      <c r="G18" s="296" t="s">
        <v>404</v>
      </c>
      <c r="H18" s="316" t="s">
        <v>573</v>
      </c>
      <c r="I18" s="284" t="s">
        <v>309</v>
      </c>
      <c r="J18" s="284" t="s">
        <v>310</v>
      </c>
      <c r="K18" s="294">
        <v>43612</v>
      </c>
      <c r="L18" s="294">
        <v>44408</v>
      </c>
      <c r="M18" s="313">
        <v>85000</v>
      </c>
      <c r="N18" s="313">
        <v>67704</v>
      </c>
      <c r="O18" s="289">
        <v>79.651764705882357</v>
      </c>
      <c r="P18" s="313">
        <v>17296</v>
      </c>
    </row>
    <row r="19" spans="1:16" ht="74.25" customHeight="1" x14ac:dyDescent="0.25">
      <c r="A19" s="337" t="s">
        <v>521</v>
      </c>
      <c r="B19" s="338" t="s">
        <v>521</v>
      </c>
      <c r="C19" s="338" t="s">
        <v>24</v>
      </c>
      <c r="D19" s="338"/>
      <c r="E19" s="339" t="s">
        <v>649</v>
      </c>
      <c r="F19" s="338" t="s">
        <v>569</v>
      </c>
      <c r="G19" s="340" t="s">
        <v>404</v>
      </c>
      <c r="H19" s="341" t="s">
        <v>654</v>
      </c>
      <c r="I19" s="337" t="s">
        <v>63</v>
      </c>
      <c r="J19" s="342"/>
      <c r="K19" s="338">
        <v>43630</v>
      </c>
      <c r="L19" s="338">
        <v>43862</v>
      </c>
      <c r="M19" s="343">
        <v>25000</v>
      </c>
      <c r="N19" s="344">
        <v>0</v>
      </c>
      <c r="O19" s="326">
        <v>0</v>
      </c>
      <c r="P19" s="345">
        <v>25000</v>
      </c>
    </row>
    <row r="20" spans="1:16" ht="48" customHeight="1" x14ac:dyDescent="0.25">
      <c r="A20" s="327" t="s">
        <v>521</v>
      </c>
      <c r="B20" s="328" t="s">
        <v>521</v>
      </c>
      <c r="C20" s="328" t="s">
        <v>120</v>
      </c>
      <c r="D20" s="328"/>
      <c r="E20" s="329" t="s">
        <v>650</v>
      </c>
      <c r="F20" s="328" t="s">
        <v>651</v>
      </c>
      <c r="G20" s="330" t="s">
        <v>381</v>
      </c>
      <c r="H20" s="331" t="s">
        <v>655</v>
      </c>
      <c r="I20" s="327" t="s">
        <v>160</v>
      </c>
      <c r="J20" s="332"/>
      <c r="K20" s="328">
        <v>43922</v>
      </c>
      <c r="L20" s="328">
        <v>44166</v>
      </c>
      <c r="M20" s="346">
        <v>200000</v>
      </c>
      <c r="N20" s="334">
        <v>194477</v>
      </c>
      <c r="O20" s="335">
        <v>97.238500000000002</v>
      </c>
      <c r="P20" s="336">
        <v>5523</v>
      </c>
    </row>
    <row r="21" spans="1:16" ht="48" customHeight="1" x14ac:dyDescent="0.25">
      <c r="A21" s="284" t="s">
        <v>521</v>
      </c>
      <c r="B21" s="294" t="s">
        <v>521</v>
      </c>
      <c r="C21" s="294" t="s">
        <v>29</v>
      </c>
      <c r="D21" s="294"/>
      <c r="E21" s="285" t="s">
        <v>668</v>
      </c>
      <c r="F21" s="294" t="s">
        <v>653</v>
      </c>
      <c r="G21" s="296" t="s">
        <v>381</v>
      </c>
      <c r="H21" s="316"/>
      <c r="I21" s="284" t="s">
        <v>56</v>
      </c>
      <c r="J21" s="284"/>
      <c r="K21" s="294">
        <v>44014</v>
      </c>
      <c r="L21" s="294">
        <v>44379</v>
      </c>
      <c r="M21" s="313">
        <v>160000</v>
      </c>
      <c r="N21" s="313">
        <v>152498</v>
      </c>
      <c r="O21" s="289">
        <f>+N21/M21*100</f>
        <v>95.311250000000001</v>
      </c>
      <c r="P21" s="313">
        <f>+M21-N21</f>
        <v>7502</v>
      </c>
    </row>
    <row r="22" spans="1:16" ht="64.5" customHeight="1" x14ac:dyDescent="0.25">
      <c r="A22" s="337" t="s">
        <v>521</v>
      </c>
      <c r="B22" s="338" t="s">
        <v>521</v>
      </c>
      <c r="C22" s="338" t="s">
        <v>120</v>
      </c>
      <c r="D22" s="338"/>
      <c r="E22" s="339" t="s">
        <v>652</v>
      </c>
      <c r="F22" s="338" t="s">
        <v>653</v>
      </c>
      <c r="G22" s="340" t="s">
        <v>404</v>
      </c>
      <c r="H22" s="341" t="s">
        <v>656</v>
      </c>
      <c r="I22" s="337" t="s">
        <v>160</v>
      </c>
      <c r="J22" s="342"/>
      <c r="K22" s="338">
        <v>43874</v>
      </c>
      <c r="L22" s="338">
        <v>44148</v>
      </c>
      <c r="M22" s="343">
        <v>160000</v>
      </c>
      <c r="N22" s="344">
        <v>0</v>
      </c>
      <c r="O22" s="326">
        <v>0</v>
      </c>
      <c r="P22" s="345">
        <v>160000</v>
      </c>
    </row>
    <row r="23" spans="1:16" ht="55.5" customHeight="1" x14ac:dyDescent="0.25">
      <c r="A23" s="284" t="s">
        <v>521</v>
      </c>
      <c r="B23" s="294" t="s">
        <v>521</v>
      </c>
      <c r="C23" s="294" t="s">
        <v>52</v>
      </c>
      <c r="D23" s="294" t="s">
        <v>525</v>
      </c>
      <c r="E23" s="285" t="s">
        <v>567</v>
      </c>
      <c r="F23" s="294" t="s">
        <v>568</v>
      </c>
      <c r="G23" s="296" t="s">
        <v>381</v>
      </c>
      <c r="H23" s="316" t="s">
        <v>572</v>
      </c>
      <c r="I23" s="284" t="s">
        <v>301</v>
      </c>
      <c r="J23" s="324"/>
      <c r="K23" s="294">
        <v>43630</v>
      </c>
      <c r="L23" s="294">
        <v>43830</v>
      </c>
      <c r="M23" s="347">
        <v>60000</v>
      </c>
      <c r="N23" s="321">
        <v>60000</v>
      </c>
      <c r="O23" s="326">
        <v>100</v>
      </c>
      <c r="P23" s="322">
        <v>0</v>
      </c>
    </row>
    <row r="24" spans="1:16" ht="48" customHeight="1" x14ac:dyDescent="0.25">
      <c r="A24" s="284" t="s">
        <v>521</v>
      </c>
      <c r="B24" s="294" t="s">
        <v>521</v>
      </c>
      <c r="C24" s="294" t="s">
        <v>117</v>
      </c>
      <c r="D24" s="294"/>
      <c r="E24" s="285" t="s">
        <v>529</v>
      </c>
      <c r="F24" s="294" t="s">
        <v>530</v>
      </c>
      <c r="G24" s="296" t="s">
        <v>381</v>
      </c>
      <c r="H24" s="316" t="s">
        <v>531</v>
      </c>
      <c r="I24" s="284" t="s">
        <v>57</v>
      </c>
      <c r="J24" s="324" t="s">
        <v>57</v>
      </c>
      <c r="K24" s="294">
        <v>42545</v>
      </c>
      <c r="L24" s="294">
        <v>42916</v>
      </c>
      <c r="M24" s="325">
        <v>97000</v>
      </c>
      <c r="N24" s="321">
        <v>97000</v>
      </c>
      <c r="O24" s="326">
        <v>100</v>
      </c>
      <c r="P24" s="322">
        <v>0</v>
      </c>
    </row>
    <row r="26" spans="1:16" ht="18.75" customHeight="1" x14ac:dyDescent="0.25">
      <c r="A26" s="491" t="s">
        <v>870</v>
      </c>
      <c r="B26" s="491"/>
    </row>
  </sheetData>
  <sheetProtection algorithmName="SHA-512" hashValue="zO8ezeRPg+LQzC0EghZ4dmU1xcV5srXaa+7Z16l2ZWSSxrfl14p7yiLPC6qrc7RxAkXVrLyyiPUFC37N2NiQ+w==" saltValue="cV11u5HEG/d7WJcHwJF5mA==" spinCount="100000" sheet="1" objects="1" scenarios="1"/>
  <autoFilter ref="A14:P24"/>
  <mergeCells count="1">
    <mergeCell ref="A26:B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BID</vt:lpstr>
      <vt:lpstr>CAF</vt:lpstr>
      <vt:lpstr>FIDA</vt:lpstr>
      <vt:lpstr>FONPLATA</vt:lpstr>
    </vt:vector>
  </TitlesOfParts>
  <Company>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myrbar</dc:creator>
  <cp:lastModifiedBy>Marta Molinas</cp:lastModifiedBy>
  <cp:lastPrinted>2016-10-18T13:27:01Z</cp:lastPrinted>
  <dcterms:created xsi:type="dcterms:W3CDTF">2014-01-06T17:09:04Z</dcterms:created>
  <dcterms:modified xsi:type="dcterms:W3CDTF">2024-02-26T11:58:46Z</dcterms:modified>
</cp:coreProperties>
</file>