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
    </mc:Choice>
  </mc:AlternateContent>
  <bookViews>
    <workbookView xWindow="0" yWindow="0" windowWidth="19200" windowHeight="10995"/>
  </bookViews>
  <sheets>
    <sheet name="BID" sheetId="4" r:id="rId1"/>
    <sheet name="CAF" sheetId="5" r:id="rId2"/>
    <sheet name="FIDA" sheetId="6" r:id="rId3"/>
    <sheet name="FONPLATA" sheetId="7" r:id="rId4"/>
  </sheets>
  <definedNames>
    <definedName name="_xlnm._FilterDatabase" localSheetId="0" hidden="1">BID!$A$11:$AL$193</definedName>
    <definedName name="_xlnm._FilterDatabase" localSheetId="1" hidden="1">CAF!$A$9:$AL$57</definedName>
    <definedName name="_xlnm._FilterDatabase" localSheetId="3" hidden="1">FONPLATA!$A$12:$AL$22</definedName>
  </definedNames>
  <calcPr calcId="152511"/>
</workbook>
</file>

<file path=xl/calcChain.xml><?xml version="1.0" encoding="utf-8"?>
<calcChain xmlns="http://schemas.openxmlformats.org/spreadsheetml/2006/main">
  <c r="AL193" i="4" l="1"/>
  <c r="AK193" i="4"/>
  <c r="AL192" i="4"/>
  <c r="AK192" i="4"/>
  <c r="AL191" i="4"/>
  <c r="AK191" i="4"/>
  <c r="AL190" i="4"/>
  <c r="AK190" i="4"/>
  <c r="AL189" i="4"/>
  <c r="AK189" i="4"/>
  <c r="AL188" i="4"/>
  <c r="AK188" i="4"/>
  <c r="AK187" i="4"/>
  <c r="AL187" i="4"/>
  <c r="AL186" i="4"/>
  <c r="AK186" i="4"/>
  <c r="AK183" i="4"/>
  <c r="AL183" i="4"/>
  <c r="AK184" i="4"/>
  <c r="AL184" i="4"/>
  <c r="AK182" i="4"/>
  <c r="AL182" i="4"/>
  <c r="AK181" i="4"/>
  <c r="AL181" i="4"/>
  <c r="AK180" i="4"/>
  <c r="AL180" i="4"/>
  <c r="AI15" i="4"/>
  <c r="AK47" i="5" l="1"/>
  <c r="AI14" i="4" l="1"/>
  <c r="AL13" i="6" l="1"/>
  <c r="AL12" i="6"/>
  <c r="AK13" i="6"/>
  <c r="AK12" i="6"/>
  <c r="AL19" i="7"/>
  <c r="AK19" i="7"/>
  <c r="AK10" i="5" l="1"/>
  <c r="AL57" i="5"/>
  <c r="AK57" i="5"/>
  <c r="AL56" i="5"/>
  <c r="AK56" i="5"/>
  <c r="AL55" i="5"/>
  <c r="AK55" i="5"/>
  <c r="AL54" i="5"/>
  <c r="AK54" i="5"/>
  <c r="AL53" i="5"/>
  <c r="AK53" i="5"/>
  <c r="AL52" i="5"/>
  <c r="AK52" i="5"/>
  <c r="AL51" i="5"/>
  <c r="AK51" i="5"/>
  <c r="AL50" i="5"/>
  <c r="AK50" i="5"/>
  <c r="AL49" i="5"/>
  <c r="AK49" i="5"/>
  <c r="AI48" i="5"/>
  <c r="AL48" i="5" s="1"/>
  <c r="AL47" i="5"/>
  <c r="AB47" i="5"/>
  <c r="AC47" i="5" s="1"/>
  <c r="AI46" i="5"/>
  <c r="AB46" i="5"/>
  <c r="AC46" i="5" s="1"/>
  <c r="AI45" i="5"/>
  <c r="AL45" i="5" s="1"/>
  <c r="AI44" i="5"/>
  <c r="AK44" i="5" s="1"/>
  <c r="AI43" i="5"/>
  <c r="AE43" i="5" s="1"/>
  <c r="AB43" i="5"/>
  <c r="AC43" i="5" s="1"/>
  <c r="AI42" i="5"/>
  <c r="AL42" i="5" s="1"/>
  <c r="AB42" i="5"/>
  <c r="AC42" i="5" s="1"/>
  <c r="AJ41" i="5"/>
  <c r="AI41" i="5"/>
  <c r="AB41" i="5"/>
  <c r="AC41" i="5" s="1"/>
  <c r="AL40" i="5"/>
  <c r="AK40" i="5"/>
  <c r="AI39" i="5"/>
  <c r="AL39" i="5" s="1"/>
  <c r="AB39" i="5"/>
  <c r="AC39" i="5" s="1"/>
  <c r="AI38" i="5"/>
  <c r="AE38" i="5" s="1"/>
  <c r="AB38" i="5"/>
  <c r="AI37" i="5"/>
  <c r="AE37" i="5" s="1"/>
  <c r="AB37" i="5"/>
  <c r="AC37" i="5" s="1"/>
  <c r="AI36" i="5"/>
  <c r="AE36" i="5" s="1"/>
  <c r="AB36" i="5"/>
  <c r="AC36" i="5" s="1"/>
  <c r="AI35" i="5"/>
  <c r="AK35" i="5" s="1"/>
  <c r="AI34" i="5"/>
  <c r="AL34" i="5" s="1"/>
  <c r="AI33" i="5"/>
  <c r="AK33" i="5" s="1"/>
  <c r="AB33" i="5"/>
  <c r="AC33" i="5" s="1"/>
  <c r="AI32" i="5"/>
  <c r="AE32" i="5" s="1"/>
  <c r="AB32" i="5"/>
  <c r="AC32" i="5" s="1"/>
  <c r="AI31" i="5"/>
  <c r="AL31" i="5" s="1"/>
  <c r="AB31" i="5"/>
  <c r="AC31" i="5" s="1"/>
  <c r="AI30" i="5"/>
  <c r="AK30" i="5" s="1"/>
  <c r="AE30" i="5"/>
  <c r="AB30" i="5"/>
  <c r="AC30" i="5" s="1"/>
  <c r="AL29" i="5"/>
  <c r="AK29" i="5"/>
  <c r="AI28" i="5"/>
  <c r="AK28" i="5" s="1"/>
  <c r="AB28" i="5"/>
  <c r="AC28" i="5" s="1"/>
  <c r="AI27" i="5"/>
  <c r="AL27" i="5" s="1"/>
  <c r="AI26" i="5"/>
  <c r="AK26" i="5" s="1"/>
  <c r="AI25" i="5"/>
  <c r="AL25" i="5" s="1"/>
  <c r="AB25" i="5"/>
  <c r="AC25" i="5" s="1"/>
  <c r="AI24" i="5"/>
  <c r="AK24" i="5" s="1"/>
  <c r="AI23" i="5"/>
  <c r="AL23" i="5" s="1"/>
  <c r="AB23" i="5"/>
  <c r="AC23" i="5" s="1"/>
  <c r="AI22" i="5"/>
  <c r="AL22" i="5" s="1"/>
  <c r="AI21" i="5"/>
  <c r="AE21" i="5" s="1"/>
  <c r="AC21" i="5"/>
  <c r="AG20" i="5"/>
  <c r="AI20" i="5" s="1"/>
  <c r="AL20" i="5" s="1"/>
  <c r="AI19" i="5"/>
  <c r="AE19" i="5" s="1"/>
  <c r="AB19" i="5"/>
  <c r="AC19" i="5" s="1"/>
  <c r="AI18" i="5"/>
  <c r="AL18" i="5" s="1"/>
  <c r="AB18" i="5"/>
  <c r="AC18" i="5" s="1"/>
  <c r="AI17" i="5"/>
  <c r="AL17" i="5" s="1"/>
  <c r="AB17" i="5"/>
  <c r="AC17" i="5" s="1"/>
  <c r="AI16" i="5"/>
  <c r="AL16" i="5" s="1"/>
  <c r="AC16" i="5"/>
  <c r="AI15" i="5"/>
  <c r="AE15" i="5" s="1"/>
  <c r="AB15" i="5"/>
  <c r="AC15" i="5" s="1"/>
  <c r="AL14" i="5"/>
  <c r="AK14" i="5"/>
  <c r="AL13" i="5"/>
  <c r="AK13" i="5"/>
  <c r="AL12" i="5"/>
  <c r="AK12" i="5"/>
  <c r="AL11" i="5"/>
  <c r="AK11" i="5"/>
  <c r="AL10" i="5"/>
  <c r="AL179" i="4"/>
  <c r="AK179" i="4"/>
  <c r="AL178" i="4"/>
  <c r="AK178" i="4"/>
  <c r="AL177" i="4"/>
  <c r="AK177" i="4"/>
  <c r="AL176" i="4"/>
  <c r="AK176" i="4"/>
  <c r="AL175" i="4"/>
  <c r="AK175" i="4"/>
  <c r="AL174" i="4"/>
  <c r="AK174" i="4"/>
  <c r="AL173" i="4"/>
  <c r="AK173" i="4"/>
  <c r="AL172" i="4"/>
  <c r="AK172" i="4"/>
  <c r="AL171" i="4"/>
  <c r="AK171" i="4"/>
  <c r="AL170" i="4"/>
  <c r="AK170" i="4"/>
  <c r="AL169" i="4"/>
  <c r="AK169" i="4"/>
  <c r="AL168" i="4"/>
  <c r="AK168" i="4"/>
  <c r="AL167" i="4"/>
  <c r="AK167" i="4"/>
  <c r="AL166" i="4"/>
  <c r="AK166" i="4"/>
  <c r="AL165" i="4"/>
  <c r="AK165" i="4"/>
  <c r="AL164" i="4"/>
  <c r="AK164" i="4"/>
  <c r="AL163" i="4"/>
  <c r="AK163" i="4"/>
  <c r="AL162" i="4"/>
  <c r="AK162" i="4"/>
  <c r="AL161" i="4"/>
  <c r="AK161" i="4"/>
  <c r="AL160" i="4"/>
  <c r="AK160" i="4"/>
  <c r="AL159" i="4"/>
  <c r="AK159" i="4"/>
  <c r="AL158" i="4"/>
  <c r="AK158" i="4"/>
  <c r="AL157" i="4"/>
  <c r="AK157" i="4"/>
  <c r="AI156" i="4"/>
  <c r="AK156" i="4" s="1"/>
  <c r="AI155" i="4"/>
  <c r="AK155" i="4" s="1"/>
  <c r="AC155" i="4"/>
  <c r="AI154" i="4"/>
  <c r="AK154" i="4" s="1"/>
  <c r="AB154" i="4"/>
  <c r="AC154" i="4" s="1"/>
  <c r="AI153" i="4"/>
  <c r="AK153" i="4" s="1"/>
  <c r="AB153" i="4"/>
  <c r="AC153" i="4" s="1"/>
  <c r="AI152" i="4"/>
  <c r="AE152" i="4" s="1"/>
  <c r="AB152" i="4"/>
  <c r="AC152" i="4" s="1"/>
  <c r="AI151" i="4"/>
  <c r="AL151" i="4" s="1"/>
  <c r="AI150" i="4"/>
  <c r="AK150" i="4" s="1"/>
  <c r="AB150" i="4"/>
  <c r="AI149" i="4"/>
  <c r="AK149" i="4" s="1"/>
  <c r="AB149" i="4"/>
  <c r="AC149" i="4" s="1"/>
  <c r="AI148" i="4"/>
  <c r="AL148" i="4" s="1"/>
  <c r="AB148" i="4"/>
  <c r="AC148" i="4" s="1"/>
  <c r="AI147" i="4"/>
  <c r="AK147" i="4" s="1"/>
  <c r="AE147" i="4"/>
  <c r="AI146" i="4"/>
  <c r="AK146" i="4" s="1"/>
  <c r="AI145" i="4"/>
  <c r="AK145" i="4" s="1"/>
  <c r="AI144" i="4"/>
  <c r="AL144" i="4" s="1"/>
  <c r="AL143" i="4"/>
  <c r="AK143" i="4"/>
  <c r="AI142" i="4"/>
  <c r="AK142" i="4" s="1"/>
  <c r="AI141" i="4"/>
  <c r="AL141" i="4" s="1"/>
  <c r="AL140" i="4"/>
  <c r="AK140" i="4"/>
  <c r="AI139" i="4"/>
  <c r="AK139" i="4" s="1"/>
  <c r="AB139" i="4"/>
  <c r="AC139" i="4" s="1"/>
  <c r="AI138" i="4"/>
  <c r="AE138" i="4" s="1"/>
  <c r="AB138" i="4"/>
  <c r="AC138" i="4" s="1"/>
  <c r="AI137" i="4"/>
  <c r="AL137" i="4" s="1"/>
  <c r="AB137" i="4"/>
  <c r="AC137" i="4" s="1"/>
  <c r="AI136" i="4"/>
  <c r="AK136" i="4" s="1"/>
  <c r="AB136" i="4"/>
  <c r="AC136" i="4" s="1"/>
  <c r="AI135" i="4"/>
  <c r="AK135" i="4" s="1"/>
  <c r="AC135" i="4"/>
  <c r="AI134" i="4"/>
  <c r="AE134" i="4" s="1"/>
  <c r="AC134" i="4"/>
  <c r="AI133" i="4"/>
  <c r="AK133" i="4" s="1"/>
  <c r="AI132" i="4"/>
  <c r="AE132" i="4" s="1"/>
  <c r="AC132" i="4"/>
  <c r="AI131" i="4"/>
  <c r="AL131" i="4" s="1"/>
  <c r="AI130" i="4"/>
  <c r="AL130" i="4" s="1"/>
  <c r="AB130" i="4"/>
  <c r="AC130" i="4" s="1"/>
  <c r="AI129" i="4"/>
  <c r="AE129" i="4" s="1"/>
  <c r="AB129" i="4"/>
  <c r="AC129" i="4" s="1"/>
  <c r="AI128" i="4"/>
  <c r="AL128" i="4" s="1"/>
  <c r="AB128" i="4"/>
  <c r="AC128" i="4" s="1"/>
  <c r="AI127" i="4"/>
  <c r="AE127" i="4" s="1"/>
  <c r="AB127" i="4"/>
  <c r="AC127" i="4" s="1"/>
  <c r="AI126" i="4"/>
  <c r="AL126" i="4" s="1"/>
  <c r="AB126" i="4"/>
  <c r="AC126" i="4" s="1"/>
  <c r="AI125" i="4"/>
  <c r="AE125" i="4" s="1"/>
  <c r="AB125" i="4"/>
  <c r="AC125" i="4" s="1"/>
  <c r="AI124" i="4"/>
  <c r="AL124" i="4" s="1"/>
  <c r="AB124" i="4"/>
  <c r="AC124" i="4" s="1"/>
  <c r="AI123" i="4"/>
  <c r="AE123" i="4" s="1"/>
  <c r="AB123" i="4"/>
  <c r="AC123" i="4" s="1"/>
  <c r="AI122" i="4"/>
  <c r="AL122" i="4" s="1"/>
  <c r="AB122" i="4"/>
  <c r="AC122" i="4" s="1"/>
  <c r="AI121" i="4"/>
  <c r="AE121" i="4" s="1"/>
  <c r="AB121" i="4"/>
  <c r="AC121" i="4" s="1"/>
  <c r="AI120" i="4"/>
  <c r="AL120" i="4" s="1"/>
  <c r="AC120" i="4"/>
  <c r="AI119" i="4"/>
  <c r="AK119" i="4" s="1"/>
  <c r="AI118" i="4"/>
  <c r="AL118" i="4" s="1"/>
  <c r="AB118" i="4"/>
  <c r="AC118" i="4" s="1"/>
  <c r="AI117" i="4"/>
  <c r="AK117" i="4" s="1"/>
  <c r="AI116" i="4"/>
  <c r="AE116" i="4" s="1"/>
  <c r="AB116" i="4"/>
  <c r="AI115" i="4"/>
  <c r="AL115" i="4" s="1"/>
  <c r="AB115" i="4"/>
  <c r="AC115" i="4" s="1"/>
  <c r="AI114" i="4"/>
  <c r="AK114" i="4" s="1"/>
  <c r="AB114" i="4"/>
  <c r="AC114" i="4" s="1"/>
  <c r="AI113" i="4"/>
  <c r="AL113" i="4" s="1"/>
  <c r="AB113" i="4"/>
  <c r="AC113" i="4" s="1"/>
  <c r="AJ112" i="4"/>
  <c r="AI112" i="4"/>
  <c r="AE112" i="4" s="1"/>
  <c r="AB112" i="4"/>
  <c r="AC112" i="4" s="1"/>
  <c r="AG111" i="4"/>
  <c r="AI111" i="4" s="1"/>
  <c r="AL111" i="4" s="1"/>
  <c r="AC111" i="4"/>
  <c r="AI110" i="4"/>
  <c r="AK110" i="4" s="1"/>
  <c r="AI109" i="4"/>
  <c r="AE109" i="4" s="1"/>
  <c r="AC109" i="4"/>
  <c r="AI108" i="4"/>
  <c r="AL108" i="4" s="1"/>
  <c r="AI107" i="4"/>
  <c r="AL107" i="4" s="1"/>
  <c r="AI106" i="4"/>
  <c r="AL106" i="4" s="1"/>
  <c r="AB106" i="4"/>
  <c r="AC106" i="4" s="1"/>
  <c r="AI105" i="4"/>
  <c r="AK105" i="4" s="1"/>
  <c r="AB105" i="4"/>
  <c r="AC105" i="4" s="1"/>
  <c r="AI104" i="4"/>
  <c r="AL104" i="4" s="1"/>
  <c r="AB104" i="4"/>
  <c r="AC104" i="4" s="1"/>
  <c r="AI103" i="4"/>
  <c r="AE103" i="4" s="1"/>
  <c r="AB103" i="4"/>
  <c r="AC103" i="4" s="1"/>
  <c r="AG102" i="4"/>
  <c r="AI102" i="4" s="1"/>
  <c r="AI101" i="4"/>
  <c r="AK101" i="4" s="1"/>
  <c r="AB101" i="4"/>
  <c r="AC101" i="4" s="1"/>
  <c r="AI100" i="4"/>
  <c r="AE100" i="4" s="1"/>
  <c r="AB100" i="4"/>
  <c r="AC100" i="4" s="1"/>
  <c r="AI99" i="4"/>
  <c r="AL99" i="4" s="1"/>
  <c r="AB99" i="4"/>
  <c r="AC99" i="4" s="1"/>
  <c r="AI98" i="4"/>
  <c r="AK98" i="4" s="1"/>
  <c r="AB98" i="4"/>
  <c r="AC98" i="4" s="1"/>
  <c r="AI97" i="4"/>
  <c r="AK97" i="4" s="1"/>
  <c r="AB97" i="4"/>
  <c r="AC97" i="4" s="1"/>
  <c r="AI96" i="4"/>
  <c r="AE96" i="4" s="1"/>
  <c r="AI95" i="4"/>
  <c r="AK95" i="4" s="1"/>
  <c r="AB95" i="4"/>
  <c r="AC95" i="4" s="1"/>
  <c r="AI94" i="4"/>
  <c r="AK94" i="4" s="1"/>
  <c r="AB94" i="4"/>
  <c r="AC94" i="4" s="1"/>
  <c r="AI93" i="4"/>
  <c r="AE93" i="4" s="1"/>
  <c r="AB93" i="4"/>
  <c r="AC93" i="4" s="1"/>
  <c r="AI92" i="4"/>
  <c r="AL92" i="4" s="1"/>
  <c r="AB92" i="4"/>
  <c r="AC92" i="4" s="1"/>
  <c r="AI91" i="4"/>
  <c r="AK91" i="4" s="1"/>
  <c r="AB91" i="4"/>
  <c r="AC91" i="4" s="1"/>
  <c r="AL90" i="4"/>
  <c r="AK90" i="4"/>
  <c r="AE90" i="4"/>
  <c r="AB90" i="4"/>
  <c r="AC90" i="4" s="1"/>
  <c r="AI89" i="4"/>
  <c r="AL89" i="4" s="1"/>
  <c r="AE89" i="4"/>
  <c r="AI88" i="4"/>
  <c r="AL88" i="4" s="1"/>
  <c r="AB88" i="4"/>
  <c r="AC88" i="4" s="1"/>
  <c r="AI87" i="4"/>
  <c r="AL87" i="4" s="1"/>
  <c r="AE87" i="4"/>
  <c r="AI86" i="4"/>
  <c r="AL86" i="4" s="1"/>
  <c r="AE86" i="4"/>
  <c r="AI85" i="4"/>
  <c r="AL85" i="4" s="1"/>
  <c r="AE85" i="4"/>
  <c r="AI84" i="4"/>
  <c r="AL84" i="4" s="1"/>
  <c r="AI83" i="4"/>
  <c r="AE83" i="4" s="1"/>
  <c r="AB83" i="4"/>
  <c r="AC83" i="4" s="1"/>
  <c r="AI82" i="4"/>
  <c r="AL82" i="4" s="1"/>
  <c r="AB82" i="4"/>
  <c r="AC82" i="4" s="1"/>
  <c r="AI81" i="4"/>
  <c r="AK81" i="4" s="1"/>
  <c r="AB81" i="4"/>
  <c r="AC81" i="4" s="1"/>
  <c r="AI80" i="4"/>
  <c r="AK80" i="4" s="1"/>
  <c r="AB80" i="4"/>
  <c r="AC80" i="4" s="1"/>
  <c r="AG79" i="4"/>
  <c r="AI79" i="4" s="1"/>
  <c r="AE79" i="4" s="1"/>
  <c r="AB79" i="4"/>
  <c r="AC79" i="4" s="1"/>
  <c r="AI78" i="4"/>
  <c r="AL78" i="4" s="1"/>
  <c r="AE78" i="4"/>
  <c r="AB78" i="4"/>
  <c r="AC78" i="4" s="1"/>
  <c r="AI77" i="4"/>
  <c r="AL77" i="4" s="1"/>
  <c r="AB77" i="4"/>
  <c r="AC77" i="4" s="1"/>
  <c r="AI76" i="4"/>
  <c r="AL76" i="4" s="1"/>
  <c r="AB76" i="4"/>
  <c r="AC76" i="4" s="1"/>
  <c r="AI75" i="4"/>
  <c r="AL75" i="4" s="1"/>
  <c r="AB75" i="4"/>
  <c r="AC75" i="4" s="1"/>
  <c r="AI74" i="4"/>
  <c r="AL74" i="4" s="1"/>
  <c r="AB74" i="4"/>
  <c r="AC74" i="4" s="1"/>
  <c r="AI73" i="4"/>
  <c r="AL73" i="4" s="1"/>
  <c r="AB73" i="4"/>
  <c r="AC73" i="4" s="1"/>
  <c r="AI72" i="4"/>
  <c r="AL72" i="4" s="1"/>
  <c r="AB72" i="4"/>
  <c r="AC72" i="4" s="1"/>
  <c r="AI71" i="4"/>
  <c r="AL71" i="4" s="1"/>
  <c r="AB71" i="4"/>
  <c r="AC71" i="4" s="1"/>
  <c r="AI70" i="4"/>
  <c r="AL70" i="4" s="1"/>
  <c r="AB70" i="4"/>
  <c r="AC70" i="4" s="1"/>
  <c r="AI69" i="4"/>
  <c r="AL69" i="4" s="1"/>
  <c r="AB69" i="4"/>
  <c r="AC69" i="4" s="1"/>
  <c r="AI68" i="4"/>
  <c r="AL68" i="4" s="1"/>
  <c r="AB68" i="4"/>
  <c r="AC68" i="4" s="1"/>
  <c r="AI67" i="4"/>
  <c r="AL67" i="4" s="1"/>
  <c r="AB67" i="4"/>
  <c r="AC67" i="4" s="1"/>
  <c r="AI66" i="4"/>
  <c r="AL66" i="4" s="1"/>
  <c r="AB66" i="4"/>
  <c r="AC66" i="4" s="1"/>
  <c r="AI65" i="4"/>
  <c r="AL65" i="4" s="1"/>
  <c r="AB65" i="4"/>
  <c r="AC65" i="4" s="1"/>
  <c r="AI64" i="4"/>
  <c r="AL64" i="4" s="1"/>
  <c r="AB64" i="4"/>
  <c r="AC64" i="4" s="1"/>
  <c r="AI63" i="4"/>
  <c r="AL63" i="4" s="1"/>
  <c r="AB63" i="4"/>
  <c r="AC63" i="4" s="1"/>
  <c r="AI62" i="4"/>
  <c r="AL62" i="4" s="1"/>
  <c r="AB62" i="4"/>
  <c r="AC62" i="4" s="1"/>
  <c r="AI61" i="4"/>
  <c r="AL61" i="4" s="1"/>
  <c r="AB61" i="4"/>
  <c r="AC61" i="4" s="1"/>
  <c r="AI60" i="4"/>
  <c r="AL60" i="4" s="1"/>
  <c r="AB60" i="4"/>
  <c r="AC60" i="4" s="1"/>
  <c r="AJ59" i="4"/>
  <c r="AH59" i="4"/>
  <c r="AG59" i="4"/>
  <c r="AB59" i="4"/>
  <c r="AC59" i="4" s="1"/>
  <c r="AI58" i="4"/>
  <c r="AK58" i="4" s="1"/>
  <c r="AB58" i="4"/>
  <c r="AC58" i="4" s="1"/>
  <c r="AI57" i="4"/>
  <c r="AE57" i="4" s="1"/>
  <c r="AB57" i="4"/>
  <c r="AC57" i="4" s="1"/>
  <c r="AI56" i="4"/>
  <c r="AL56" i="4" s="1"/>
  <c r="AB56" i="4"/>
  <c r="AC56" i="4" s="1"/>
  <c r="AJ55" i="4"/>
  <c r="AG55" i="4"/>
  <c r="AI55" i="4" s="1"/>
  <c r="AI54" i="4"/>
  <c r="AK54" i="4" s="1"/>
  <c r="AB54" i="4"/>
  <c r="AC54" i="4" s="1"/>
  <c r="AI53" i="4"/>
  <c r="AL53" i="4" s="1"/>
  <c r="AE53" i="4"/>
  <c r="AJ52" i="4"/>
  <c r="AG52" i="4"/>
  <c r="AI52" i="4" s="1"/>
  <c r="AI51" i="4"/>
  <c r="AK51" i="4" s="1"/>
  <c r="AB51" i="4"/>
  <c r="AC51" i="4" s="1"/>
  <c r="AI50" i="4"/>
  <c r="AL50" i="4" s="1"/>
  <c r="AB50" i="4"/>
  <c r="AC50" i="4" s="1"/>
  <c r="AI49" i="4"/>
  <c r="AL49" i="4" s="1"/>
  <c r="AE49" i="4"/>
  <c r="AI48" i="4"/>
  <c r="AL48" i="4" s="1"/>
  <c r="AE48" i="4"/>
  <c r="AI47" i="4"/>
  <c r="AL47" i="4" s="1"/>
  <c r="AB47" i="4"/>
  <c r="AC47" i="4" s="1"/>
  <c r="AI46" i="4"/>
  <c r="AL46" i="4" s="1"/>
  <c r="AI45" i="4"/>
  <c r="AL45" i="4" s="1"/>
  <c r="AE45" i="4"/>
  <c r="AB45" i="4"/>
  <c r="AC45" i="4" s="1"/>
  <c r="AI44" i="4"/>
  <c r="AK44" i="4" s="1"/>
  <c r="AB44" i="4"/>
  <c r="AC44" i="4" s="1"/>
  <c r="AI43" i="4"/>
  <c r="AK43" i="4" s="1"/>
  <c r="AB43" i="4"/>
  <c r="AC43" i="4" s="1"/>
  <c r="AI42" i="4"/>
  <c r="AL42" i="4" s="1"/>
  <c r="AI41" i="4"/>
  <c r="AL41" i="4" s="1"/>
  <c r="AB41" i="4"/>
  <c r="AC41" i="4" s="1"/>
  <c r="AI40" i="4"/>
  <c r="AL40" i="4" s="1"/>
  <c r="AC40" i="4"/>
  <c r="AI39" i="4"/>
  <c r="AK39" i="4" s="1"/>
  <c r="AI38" i="4"/>
  <c r="AL38" i="4" s="1"/>
  <c r="AI37" i="4"/>
  <c r="AK37" i="4" s="1"/>
  <c r="AI36" i="4"/>
  <c r="AL36" i="4" s="1"/>
  <c r="AI35" i="4"/>
  <c r="AL35" i="4" s="1"/>
  <c r="AI34" i="4"/>
  <c r="AL34" i="4" s="1"/>
  <c r="AI33" i="4"/>
  <c r="AL33" i="4" s="1"/>
  <c r="AI32" i="4"/>
  <c r="AL32" i="4" s="1"/>
  <c r="AI31" i="4"/>
  <c r="AK31" i="4" s="1"/>
  <c r="AI30" i="4"/>
  <c r="AL30" i="4" s="1"/>
  <c r="AI29" i="4"/>
  <c r="AK29" i="4" s="1"/>
  <c r="AI28" i="4"/>
  <c r="AL28" i="4" s="1"/>
  <c r="AI27" i="4"/>
  <c r="AL27" i="4" s="1"/>
  <c r="AI26" i="4"/>
  <c r="AK26" i="4" s="1"/>
  <c r="AI25" i="4"/>
  <c r="AL25" i="4" s="1"/>
  <c r="AI24" i="4"/>
  <c r="AL24" i="4" s="1"/>
  <c r="AI23" i="4"/>
  <c r="AK23" i="4" s="1"/>
  <c r="AI22" i="4"/>
  <c r="AL22" i="4" s="1"/>
  <c r="AI21" i="4"/>
  <c r="AK21" i="4" s="1"/>
  <c r="AI20" i="4"/>
  <c r="AL20" i="4" s="1"/>
  <c r="AI19" i="4"/>
  <c r="AL19" i="4" s="1"/>
  <c r="AG18" i="4"/>
  <c r="AI18" i="4" s="1"/>
  <c r="AI17" i="4"/>
  <c r="AL17" i="4" s="1"/>
  <c r="AI16" i="4"/>
  <c r="AK16" i="4" s="1"/>
  <c r="AL15" i="4"/>
  <c r="AK15" i="4"/>
  <c r="AL14" i="4"/>
  <c r="AI13" i="4"/>
  <c r="AK13" i="4" s="1"/>
  <c r="AB13" i="4"/>
  <c r="AC13" i="4" s="1"/>
  <c r="AI12" i="4"/>
  <c r="AL12" i="4" s="1"/>
  <c r="AL52" i="4" l="1"/>
  <c r="AI59" i="4"/>
  <c r="AE59" i="4" s="1"/>
  <c r="AK46" i="5"/>
  <c r="AL55" i="4"/>
  <c r="AL147" i="4"/>
  <c r="AE91" i="4"/>
  <c r="AK24" i="4"/>
  <c r="AL39" i="4"/>
  <c r="AL43" i="4"/>
  <c r="AK69" i="4"/>
  <c r="AL91" i="4"/>
  <c r="AE95" i="4"/>
  <c r="AK77" i="4"/>
  <c r="AL146" i="4"/>
  <c r="AL58" i="4"/>
  <c r="AL117" i="4"/>
  <c r="AK121" i="4"/>
  <c r="AK65" i="4"/>
  <c r="AL114" i="4"/>
  <c r="AE126" i="4"/>
  <c r="AK20" i="4"/>
  <c r="AL26" i="4"/>
  <c r="AK71" i="4"/>
  <c r="AL81" i="4"/>
  <c r="AK103" i="4"/>
  <c r="AE114" i="4"/>
  <c r="AE117" i="4"/>
  <c r="AK123" i="4"/>
  <c r="AK134" i="4"/>
  <c r="AL149" i="4"/>
  <c r="AK61" i="4"/>
  <c r="AL103" i="4"/>
  <c r="AL123" i="4"/>
  <c r="AL134" i="4"/>
  <c r="AL142" i="4"/>
  <c r="AE108" i="4"/>
  <c r="AK17" i="4"/>
  <c r="AL37" i="4"/>
  <c r="AK49" i="4"/>
  <c r="AK104" i="4"/>
  <c r="AE115" i="4"/>
  <c r="AE148" i="4"/>
  <c r="AL13" i="4"/>
  <c r="AL119" i="4"/>
  <c r="AL125" i="4"/>
  <c r="AK22" i="4"/>
  <c r="AK59" i="4"/>
  <c r="AK75" i="4"/>
  <c r="AL94" i="4"/>
  <c r="AK107" i="4"/>
  <c r="AE111" i="4"/>
  <c r="AE113" i="4"/>
  <c r="AL121" i="4"/>
  <c r="AE124" i="4"/>
  <c r="AL44" i="4"/>
  <c r="AL51" i="4"/>
  <c r="AK63" i="4"/>
  <c r="AK129" i="4"/>
  <c r="AE155" i="4"/>
  <c r="AK73" i="4"/>
  <c r="AK127" i="4"/>
  <c r="AL129" i="4"/>
  <c r="AL31" i="4"/>
  <c r="AK67" i="4"/>
  <c r="AK125" i="4"/>
  <c r="AL127" i="4"/>
  <c r="AE149" i="4"/>
  <c r="AL155" i="4"/>
  <c r="AE110" i="4"/>
  <c r="AE130" i="4"/>
  <c r="AL80" i="4"/>
  <c r="AE107" i="4"/>
  <c r="AE128" i="4"/>
  <c r="AL156" i="4"/>
  <c r="AE16" i="5"/>
  <c r="AK19" i="5"/>
  <c r="AL28" i="5"/>
  <c r="AE31" i="5"/>
  <c r="AK16" i="5"/>
  <c r="AK43" i="5"/>
  <c r="AL41" i="5"/>
  <c r="AL26" i="5"/>
  <c r="AK31" i="5"/>
  <c r="AL35" i="5"/>
  <c r="AL19" i="5"/>
  <c r="AE23" i="5"/>
  <c r="AK27" i="5"/>
  <c r="AL44" i="5"/>
  <c r="AL33" i="5"/>
  <c r="AK36" i="5"/>
  <c r="AK38" i="5"/>
  <c r="AK41" i="5"/>
  <c r="AL43" i="5"/>
  <c r="AK48" i="5"/>
  <c r="AL36" i="5"/>
  <c r="AL38" i="5"/>
  <c r="AE18" i="5"/>
  <c r="AL24" i="5"/>
  <c r="AE42" i="5"/>
  <c r="AL30" i="5"/>
  <c r="AK37" i="5"/>
  <c r="AL15" i="5"/>
  <c r="AE17" i="5"/>
  <c r="AK18" i="5"/>
  <c r="AL21" i="5"/>
  <c r="AK23" i="5"/>
  <c r="AK25" i="5"/>
  <c r="AL32" i="5"/>
  <c r="AK34" i="5"/>
  <c r="AL37" i="5"/>
  <c r="AE39" i="5"/>
  <c r="AK42" i="5"/>
  <c r="AK45" i="5"/>
  <c r="AL46" i="5"/>
  <c r="AK17" i="5"/>
  <c r="AK20" i="5"/>
  <c r="AK22" i="5"/>
  <c r="AK39" i="5"/>
  <c r="AK21" i="5"/>
  <c r="AE33" i="5"/>
  <c r="AK32" i="5"/>
  <c r="AK15" i="5"/>
  <c r="AL21" i="4"/>
  <c r="AK34" i="4"/>
  <c r="AK38" i="4"/>
  <c r="AK41" i="4"/>
  <c r="AK46" i="4"/>
  <c r="AK48" i="4"/>
  <c r="AL95" i="4"/>
  <c r="AL98" i="4"/>
  <c r="AL105" i="4"/>
  <c r="AK126" i="4"/>
  <c r="AK130" i="4"/>
  <c r="AL153" i="4"/>
  <c r="AK50" i="4"/>
  <c r="AK64" i="4"/>
  <c r="AK76" i="4"/>
  <c r="AL16" i="4"/>
  <c r="AK30" i="4"/>
  <c r="AL54" i="4"/>
  <c r="AE61" i="4"/>
  <c r="AE63" i="4"/>
  <c r="AE65" i="4"/>
  <c r="AE67" i="4"/>
  <c r="AE69" i="4"/>
  <c r="AE71" i="4"/>
  <c r="AE73" i="4"/>
  <c r="AE75" i="4"/>
  <c r="AE77" i="4"/>
  <c r="AK87" i="4"/>
  <c r="AL101" i="4"/>
  <c r="AE104" i="4"/>
  <c r="AK113" i="4"/>
  <c r="AE131" i="4"/>
  <c r="AL150" i="4"/>
  <c r="AK62" i="4"/>
  <c r="AE106" i="4"/>
  <c r="AE136" i="4"/>
  <c r="AE47" i="4"/>
  <c r="AE154" i="4"/>
  <c r="AE156" i="4"/>
  <c r="AK68" i="4"/>
  <c r="AK74" i="4"/>
  <c r="AK89" i="4"/>
  <c r="AK14" i="4"/>
  <c r="AL23" i="4"/>
  <c r="AK85" i="4"/>
  <c r="AK88" i="4"/>
  <c r="AL97" i="4"/>
  <c r="AL136" i="4"/>
  <c r="AK12" i="4"/>
  <c r="AK66" i="4"/>
  <c r="AK72" i="4"/>
  <c r="AK36" i="4"/>
  <c r="AK28" i="4"/>
  <c r="AK32" i="4"/>
  <c r="AK47" i="4"/>
  <c r="AE50" i="4"/>
  <c r="AE60" i="4"/>
  <c r="AE62" i="4"/>
  <c r="AE64" i="4"/>
  <c r="AE66" i="4"/>
  <c r="AE68" i="4"/>
  <c r="AE70" i="4"/>
  <c r="AE72" i="4"/>
  <c r="AE74" i="4"/>
  <c r="AE76" i="4"/>
  <c r="AE105" i="4"/>
  <c r="AL110" i="4"/>
  <c r="AE120" i="4"/>
  <c r="AE122" i="4"/>
  <c r="AE133" i="4"/>
  <c r="AL139" i="4"/>
  <c r="AL154" i="4"/>
  <c r="AL29" i="4"/>
  <c r="AK60" i="4"/>
  <c r="AK70" i="4"/>
  <c r="AK78" i="4"/>
  <c r="AK122" i="4"/>
  <c r="AL133" i="4"/>
  <c r="AL135" i="4"/>
  <c r="AL145" i="4"/>
  <c r="AL18" i="4"/>
  <c r="AK18" i="4"/>
  <c r="AK55" i="4"/>
  <c r="AK52" i="4"/>
  <c r="AL102" i="4"/>
  <c r="AK102" i="4"/>
  <c r="AE102" i="4"/>
  <c r="AK19" i="4"/>
  <c r="AK27" i="4"/>
  <c r="AK35" i="4"/>
  <c r="AK40" i="4"/>
  <c r="AK42" i="4"/>
  <c r="AE52" i="4"/>
  <c r="AK53" i="4"/>
  <c r="AE55" i="4"/>
  <c r="AE56" i="4"/>
  <c r="AK57" i="4"/>
  <c r="AL59" i="4"/>
  <c r="AK79" i="4"/>
  <c r="AE82" i="4"/>
  <c r="AK83" i="4"/>
  <c r="AE92" i="4"/>
  <c r="AK93" i="4"/>
  <c r="AK96" i="4"/>
  <c r="AE99" i="4"/>
  <c r="AK100" i="4"/>
  <c r="AK109" i="4"/>
  <c r="AK116" i="4"/>
  <c r="AE118" i="4"/>
  <c r="AK132" i="4"/>
  <c r="AE137" i="4"/>
  <c r="AK138" i="4"/>
  <c r="AE151" i="4"/>
  <c r="AK152" i="4"/>
  <c r="AL57" i="4"/>
  <c r="AL79" i="4"/>
  <c r="AL83" i="4"/>
  <c r="AL93" i="4"/>
  <c r="AL96" i="4"/>
  <c r="AL100" i="4"/>
  <c r="AL109" i="4"/>
  <c r="AK112" i="4"/>
  <c r="AL116" i="4"/>
  <c r="AL132" i="4"/>
  <c r="AL138" i="4"/>
  <c r="AL152" i="4"/>
  <c r="AK25" i="4"/>
  <c r="AK33" i="4"/>
  <c r="AE44" i="4"/>
  <c r="AK45" i="4"/>
  <c r="AK56" i="4"/>
  <c r="AE81" i="4"/>
  <c r="AK82" i="4"/>
  <c r="AK92" i="4"/>
  <c r="AE98" i="4"/>
  <c r="AK99" i="4"/>
  <c r="AK111" i="4"/>
  <c r="AL112" i="4"/>
  <c r="AK118" i="4"/>
  <c r="AK137" i="4"/>
  <c r="AK151" i="4"/>
  <c r="AK84" i="4"/>
  <c r="AK86" i="4"/>
  <c r="AE88" i="4"/>
  <c r="AK106" i="4"/>
  <c r="AK108" i="4"/>
  <c r="AK115" i="4"/>
  <c r="AK120" i="4"/>
  <c r="AK124" i="4"/>
  <c r="AK128" i="4"/>
  <c r="AK131" i="4"/>
  <c r="AK141" i="4"/>
  <c r="AK144" i="4"/>
  <c r="AK148" i="4"/>
  <c r="AE43" i="4"/>
  <c r="AE54" i="4"/>
  <c r="AE58" i="4"/>
  <c r="AE80" i="4"/>
  <c r="AE94" i="4"/>
  <c r="AE97" i="4"/>
  <c r="AE101" i="4"/>
  <c r="AE119" i="4"/>
  <c r="AE135" i="4"/>
  <c r="AE139" i="4"/>
  <c r="AE150" i="4"/>
  <c r="AE153" i="4"/>
</calcChain>
</file>

<file path=xl/comments1.xml><?xml version="1.0" encoding="utf-8"?>
<comments xmlns="http://schemas.openxmlformats.org/spreadsheetml/2006/main">
  <authors>
    <author>Fernando Santander</author>
  </authors>
  <commentList>
    <comment ref="AG13" authorId="0" shapeId="0">
      <text>
        <r>
          <rPr>
            <b/>
            <sz val="9"/>
            <color indexed="81"/>
            <rFont val="Tahoma"/>
            <family val="2"/>
          </rPr>
          <t>Fernando Santander:</t>
        </r>
        <r>
          <rPr>
            <sz val="9"/>
            <color indexed="81"/>
            <rFont val="Tahoma"/>
            <family val="2"/>
          </rPr>
          <t xml:space="preserve">
SDR-Dólar:https://www.imf.org/external/np/fin/data/rms_sdrv.aspx
</t>
        </r>
      </text>
    </comment>
  </commentList>
</comments>
</file>

<file path=xl/sharedStrings.xml><?xml version="1.0" encoding="utf-8"?>
<sst xmlns="http://schemas.openxmlformats.org/spreadsheetml/2006/main" count="2121" uniqueCount="782">
  <si>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</si>
  <si>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</si>
  <si>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</si>
  <si>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</si>
  <si>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</si>
  <si>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</si>
  <si>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</si>
  <si>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</si>
  <si>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</si>
  <si>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</si>
  <si>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</si>
  <si>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</si>
  <si>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</si>
  <si>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</si>
  <si>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</si>
  <si>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</si>
  <si>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</si>
  <si>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</si>
  <si>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</si>
  <si>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</si>
  <si>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</si>
  <si>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</si>
  <si>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</si>
  <si>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</si>
  <si>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</si>
  <si>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</si>
  <si>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</si>
  <si>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</si>
  <si>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</si>
  <si>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</si>
  <si>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</si>
  <si>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</si>
  <si>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</si>
  <si>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</si>
  <si>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</si>
  <si>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</si>
  <si>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</si>
  <si>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</si>
  <si>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</si>
  <si>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</si>
  <si>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</si>
  <si>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</si>
  <si>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</si>
  <si>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</si>
  <si>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</si>
  <si>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</si>
  <si>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</si>
  <si>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</si>
  <si>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</si>
  <si>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</si>
  <si>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</si>
  <si>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</si>
  <si>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</si>
  <si>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</si>
  <si>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</si>
  <si>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</si>
  <si>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</si>
  <si>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</si>
  <si>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</si>
  <si>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</si>
  <si>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</si>
  <si>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</si>
  <si>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</si>
  <si>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</si>
  <si>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</si>
  <si>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</si>
  <si>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</si>
  <si>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</si>
  <si>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</si>
  <si>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</si>
  <si>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</si>
  <si>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</si>
  <si>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</si>
  <si>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</si>
  <si>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</si>
  <si>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</si>
  <si>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</si>
  <si>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</si>
  <si>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</si>
  <si>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</si>
  <si>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</si>
  <si>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</si>
  <si>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</si>
  <si>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</si>
  <si>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</si>
  <si>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</si>
  <si>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</si>
  <si>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</si>
  <si>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</si>
  <si>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</si>
  <si>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</si>
  <si>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</si>
  <si>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</si>
  <si>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</si>
  <si>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</si>
  <si>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</si>
  <si>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</si>
  <si>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</si>
  <si>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</si>
  <si>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</si>
  <si>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</si>
  <si>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</si>
  <si>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</si>
  <si>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</si>
  <si>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</si>
  <si>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</si>
  <si>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</si>
  <si>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</si>
  <si>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</si>
  <si>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</si>
  <si>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</si>
  <si>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</si>
  <si>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</si>
  <si>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</si>
  <si>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</si>
  <si>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</si>
  <si>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</si>
  <si>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</si>
  <si>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</si>
  <si>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</si>
  <si>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</si>
  <si>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</si>
  <si>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</si>
  <si>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</si>
  <si>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</si>
  <si>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</si>
  <si>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</si>
  <si>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</si>
  <si>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</si>
  <si>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</si>
  <si>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</si>
  <si>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</si>
  <si>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</si>
  <si>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</si>
  <si>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</si>
  <si>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</si>
  <si>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</si>
  <si>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</si>
  <si>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</si>
  <si>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</si>
  <si>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</si>
  <si>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</si>
  <si>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</si>
  <si>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</si>
  <si>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</si>
  <si>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</si>
  <si>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</si>
  <si>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</si>
  <si>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</si>
  <si>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</si>
  <si>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</si>
  <si>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</si>
  <si>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</si>
  <si>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</si>
  <si>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</si>
  <si>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</si>
  <si>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</si>
  <si>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</si>
  <si>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</si>
  <si>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</si>
  <si>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</si>
  <si>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</si>
  <si>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</si>
  <si>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</si>
  <si>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</si>
  <si>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</si>
  <si>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</si>
  <si>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</si>
  <si>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</si>
  <si>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</si>
  <si>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</si>
  <si>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</si>
  <si>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</si>
  <si>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</si>
  <si>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</si>
  <si>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</si>
  <si>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</si>
  <si>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</si>
  <si>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</si>
  <si>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</si>
  <si>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</si>
  <si>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</si>
  <si>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</si>
  <si>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</si>
  <si>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</si>
  <si>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</si>
  <si>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</si>
  <si>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</si>
  <si>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</si>
  <si>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</si>
  <si>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</si>
  <si>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</si>
  <si>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</si>
  <si>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</si>
  <si>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</si>
  <si>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</si>
  <si>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</si>
  <si>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</si>
  <si>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</si>
  <si>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</si>
  <si>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</si>
  <si>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</si>
  <si>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</si>
  <si>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</si>
  <si>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</si>
  <si>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</si>
  <si>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</si>
  <si>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</si>
  <si>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</si>
  <si>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</si>
  <si>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</si>
  <si>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</si>
  <si>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</si>
  <si>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</si>
  <si>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</si>
  <si>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</si>
  <si>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</si>
  <si>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</si>
  <si>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</si>
  <si>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</si>
  <si>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</si>
  <si>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</si>
  <si>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</si>
  <si>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</si>
  <si>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</si>
  <si>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</si>
  <si>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</si>
  <si>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</si>
  <si>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</si>
  <si>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</si>
  <si>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</si>
  <si>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</si>
  <si>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</si>
  <si>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</si>
  <si>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</si>
  <si>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</si>
  <si>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</si>
  <si>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</si>
  <si>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</si>
  <si>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</si>
  <si>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</si>
  <si>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</si>
  <si>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</si>
  <si>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</si>
  <si>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</si>
  <si>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</si>
  <si>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</si>
  <si>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</si>
  <si>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</si>
  <si>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</si>
  <si>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</si>
  <si>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</si>
  <si>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</si>
  <si>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</si>
  <si>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</si>
  <si>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</si>
  <si>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</si>
  <si>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</si>
  <si>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</si>
  <si>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</si>
  <si>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</si>
  <si>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</si>
  <si>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</si>
  <si>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</si>
  <si>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</si>
  <si>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</si>
  <si>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</si>
  <si>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</si>
  <si>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</si>
  <si>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</si>
  <si>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</si>
  <si>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</si>
  <si>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</si>
  <si>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</si>
  <si>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</si>
  <si>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</si>
  <si>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</si>
  <si>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</si>
  <si>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</si>
  <si>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</si>
  <si>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</si>
  <si>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</si>
  <si>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</si>
  <si>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</si>
  <si>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</si>
  <si>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</si>
  <si>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</si>
  <si>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</si>
  <si>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</si>
  <si>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</si>
  <si>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</si>
  <si>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</si>
  <si>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</si>
  <si>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</si>
  <si>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</si>
  <si>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</si>
  <si>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</si>
  <si>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</si>
  <si>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</si>
  <si>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</si>
  <si>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</si>
  <si>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</si>
  <si>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</si>
  <si>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</si>
  <si>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</si>
  <si>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</si>
  <si>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</si>
  <si>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</si>
  <si>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</si>
  <si>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</si>
  <si>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</si>
  <si>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</si>
  <si>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</si>
  <si>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</si>
  <si>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</si>
  <si>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</si>
  <si>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</si>
  <si>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</si>
  <si>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</si>
  <si>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</si>
  <si>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</si>
  <si>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</si>
  <si>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</si>
  <si>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</si>
  <si>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</si>
  <si>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</si>
  <si>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</si>
  <si>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</si>
  <si>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</si>
  <si>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</si>
  <si>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</si>
  <si>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</si>
  <si>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</si>
  <si>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</si>
  <si>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</si>
  <si>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</si>
  <si>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</si>
  <si>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</si>
  <si>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</si>
  <si>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</si>
  <si>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</si>
  <si>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</si>
  <si>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</si>
  <si>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</si>
  <si>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</si>
  <si>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</si>
  <si>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</si>
  <si>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</si>
  <si>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</si>
  <si>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</si>
  <si>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</si>
  <si>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</si>
  <si>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</si>
  <si>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</si>
  <si>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</si>
  <si>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</si>
  <si>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</si>
  <si>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</si>
  <si>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</si>
  <si>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</si>
  <si>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</si>
  <si>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</si>
  <si>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</si>
  <si>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</si>
  <si>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</si>
  <si>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</si>
  <si>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</si>
  <si>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</si>
  <si>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</si>
  <si>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</si>
  <si>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</si>
  <si>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</si>
  <si>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</si>
  <si>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</si>
  <si>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</si>
  <si>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</si>
  <si>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</si>
  <si>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</si>
  <si>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</si>
  <si>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</si>
  <si>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</si>
  <si>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</si>
  <si>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</si>
  <si>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</si>
  <si>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</si>
  <si>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</si>
  <si>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</si>
  <si>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</si>
  <si>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</si>
  <si>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Fecha de desembolso original</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</si>
  <si>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</si>
  <si>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</si>
  <si>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</si>
  <si>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</si>
  <si>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</si>
  <si>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</si>
  <si>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</si>
  <si>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</si>
  <si>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</si>
  <si>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</si>
  <si>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</si>
  <si>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</si>
  <si>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</si>
  <si>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</si>
  <si>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</si>
  <si>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</si>
  <si>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</si>
  <si>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</si>
  <si>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</si>
  <si>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</si>
  <si>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</si>
  <si>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</si>
  <si>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</si>
  <si>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</si>
  <si>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</si>
  <si>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</si>
  <si>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</si>
  <si>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</si>
  <si>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</si>
  <si>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</si>
  <si>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</si>
  <si>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</si>
  <si>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</si>
  <si>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</si>
  <si>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</si>
  <si>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</si>
  <si>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</si>
  <si>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</si>
  <si>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</si>
  <si>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</si>
  <si>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</si>
  <si>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</si>
  <si>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</si>
  <si>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</si>
  <si>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</si>
  <si>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</si>
  <si>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</si>
  <si>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</si>
  <si>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</si>
  <si>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</si>
  <si>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</si>
  <si>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</si>
  <si>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</si>
  <si>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</si>
  <si>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</si>
  <si>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</si>
  <si>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</si>
  <si>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</si>
  <si>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</si>
  <si>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</si>
  <si>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</si>
  <si>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</si>
  <si>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</si>
  <si>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</si>
  <si>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</si>
  <si>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</si>
  <si>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</si>
  <si>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</si>
  <si>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</si>
  <si>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</si>
  <si>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</si>
  <si>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</si>
  <si>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</si>
  <si>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</si>
  <si>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</si>
  <si>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</si>
  <si>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</si>
  <si>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</si>
  <si>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</si>
  <si>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</si>
  <si>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</si>
  <si>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</si>
  <si>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</si>
  <si>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</si>
  <si>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</si>
  <si>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</si>
  <si>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</si>
  <si>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</si>
  <si>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</si>
  <si>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</si>
  <si>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</si>
  <si>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</si>
  <si>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</si>
  <si>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</si>
  <si>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</si>
  <si>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</si>
  <si>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</si>
  <si>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</si>
  <si>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</si>
  <si>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</si>
  <si>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</si>
  <si>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</si>
  <si>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</si>
  <si>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</si>
  <si>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</si>
  <si>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</si>
  <si>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</si>
  <si>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</si>
  <si>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</si>
  <si>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</si>
  <si>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</si>
  <si>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</si>
  <si>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</si>
  <si>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</si>
  <si>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</si>
  <si>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</si>
  <si>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</si>
  <si>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</si>
  <si>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</si>
  <si>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</si>
  <si>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</si>
  <si>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</si>
  <si>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</si>
  <si>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</si>
  <si>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</si>
  <si>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</si>
  <si>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</si>
  <si>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</si>
  <si>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</si>
  <si>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</si>
  <si>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</si>
  <si>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</si>
  <si>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</si>
  <si>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</si>
  <si>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</si>
  <si>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</si>
  <si>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</si>
  <si>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</si>
  <si>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</si>
  <si>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</si>
  <si>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</si>
  <si>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</si>
  <si>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</si>
  <si>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</si>
  <si>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</si>
  <si>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</si>
  <si>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</si>
  <si>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</si>
  <si>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</si>
  <si>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</si>
  <si>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</si>
  <si>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</si>
  <si>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</si>
  <si>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</si>
  <si>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</si>
  <si>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</si>
  <si>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</si>
  <si>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</si>
  <si>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</si>
  <si>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</si>
  <si>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</si>
  <si>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</si>
  <si>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</si>
  <si>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</si>
  <si>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</si>
  <si>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</si>
  <si>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</si>
  <si>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</si>
  <si>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</si>
  <si>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</si>
  <si>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</si>
  <si>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</si>
  <si>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</si>
  <si>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</si>
  <si>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</si>
  <si>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</si>
  <si>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</si>
  <si>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</si>
  <si>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</si>
  <si>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</si>
  <si>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</si>
  <si>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</si>
  <si>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</si>
  <si>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</si>
  <si>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</si>
  <si>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</si>
  <si>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</si>
  <si>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</si>
  <si>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</si>
  <si>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</si>
  <si>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</si>
  <si>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</si>
  <si>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</si>
  <si>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</si>
  <si>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</si>
  <si>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</si>
  <si>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</si>
  <si>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</si>
  <si>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</si>
  <si>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</si>
  <si>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</si>
  <si>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</si>
  <si>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</si>
  <si>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</si>
  <si>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</si>
  <si>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</si>
  <si>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</si>
  <si>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</si>
  <si>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</si>
  <si>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</si>
  <si>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</si>
  <si>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</si>
  <si>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</si>
  <si>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</si>
  <si>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</si>
  <si>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</si>
  <si>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</si>
  <si>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</si>
  <si>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</si>
  <si>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</si>
  <si>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</si>
  <si>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</si>
  <si>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</si>
  <si>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</si>
  <si>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</si>
  <si>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</si>
  <si>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</si>
  <si>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</si>
  <si>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</si>
  <si>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</si>
  <si>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</si>
  <si>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</si>
  <si>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</si>
  <si>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</si>
  <si>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</si>
  <si>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</si>
  <si>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</si>
  <si>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</si>
  <si>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</si>
  <si>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</si>
  <si>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</si>
  <si>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</si>
  <si>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</si>
  <si>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</si>
  <si>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</si>
  <si>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</si>
  <si>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</si>
  <si>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</si>
  <si>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</si>
  <si>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</si>
  <si>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</si>
  <si>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</si>
  <si>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</si>
  <si>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</si>
  <si>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</si>
  <si>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</si>
  <si>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</si>
  <si>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</si>
  <si>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</si>
  <si>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</si>
  <si>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</si>
  <si>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</si>
  <si>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</si>
  <si>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</si>
  <si>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</si>
  <si>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</si>
  <si>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</si>
  <si>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</si>
  <si>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</si>
  <si>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</si>
  <si>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</si>
  <si>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</si>
  <si>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</si>
  <si>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</si>
  <si>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</si>
  <si>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</si>
  <si>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</si>
  <si>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</si>
  <si>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</si>
  <si>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</si>
  <si>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</si>
  <si>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</si>
  <si>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</si>
  <si>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</si>
  <si>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</si>
  <si>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Corredor Logístico de integración Transchaco Ruta N° 9 - CAF PPI</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</si>
  <si>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</si>
  <si>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</si>
  <si>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</si>
  <si>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</si>
  <si>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</si>
  <si>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</si>
  <si>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</si>
  <si>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</si>
  <si>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</si>
  <si>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</si>
  <si>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Acceso al 2do Puente Internacional sobre el río Paraná (Presidente Franco - Foz del Iguazú) CAFF PPI 2</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</si>
  <si>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</si>
  <si>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</si>
  <si>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</si>
  <si>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</si>
  <si>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</si>
  <si>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</si>
  <si>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</si>
  <si>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</si>
  <si>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</si>
  <si>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</si>
  <si>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</si>
  <si>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</si>
  <si>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</si>
  <si>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</si>
  <si>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 objetivo del programa es contribuir a una mayor transparencia en Paraguay mediante mejorar la eficiencia: (i) en el acceso a la información pública; (ii) en la gestión de los recursos públicos; y (iii) en materia financiera supervisión. Esta operación es la primera de dos operaciones consecutivas técnicamente vinculadas, pero financiadas de manera independiente bajo
la modalidad de préstamo programático en apoyo de reformas de política (PBP)</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</si>
  <si>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</si>
  <si>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</si>
  <si>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</si>
  <si>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</si>
  <si>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</si>
  <si>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</si>
  <si>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</si>
  <si>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</si>
  <si>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</si>
  <si>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</si>
  <si>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</si>
  <si>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</si>
  <si>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</si>
  <si>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</si>
  <si>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</si>
  <si>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</si>
  <si>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</si>
  <si>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</si>
  <si>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</si>
  <si>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</si>
  <si>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</si>
  <si>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</si>
  <si>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</si>
  <si>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</si>
  <si>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</si>
  <si>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</si>
  <si>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</si>
  <si>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</si>
  <si>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</si>
  <si>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</si>
  <si>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</si>
  <si>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</si>
  <si>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</si>
  <si>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</si>
  <si>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</si>
  <si>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</si>
  <si>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</si>
  <si>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</si>
  <si>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</si>
  <si>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</si>
  <si>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</si>
  <si>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</si>
  <si>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</si>
  <si>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</si>
  <si>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</si>
  <si>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</si>
  <si>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</si>
  <si>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</si>
  <si>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</si>
  <si>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</si>
  <si>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</si>
  <si>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Cancelado</t>
  </si>
  <si>
    <t>Desembolso al DIC2022  (en USD)</t>
  </si>
  <si>
    <t>Saldo a desembolsar  Dic 2022  (en USD)</t>
  </si>
  <si>
    <t>Saldo a desembolsar  DIC2022  (en USD)</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</si>
  <si>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</si>
  <si>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</si>
  <si>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</si>
  <si>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</si>
  <si>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</si>
  <si>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</si>
  <si>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</si>
  <si>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</si>
  <si>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</si>
  <si>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</si>
  <si>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</si>
  <si>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</si>
  <si>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</si>
  <si>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</si>
  <si>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</si>
  <si>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</si>
  <si>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</si>
  <si>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</si>
  <si>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</si>
  <si>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</si>
  <si>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</si>
  <si>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</si>
  <si>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Saldo a desembolsar  DIC 2022  (en USD)</t>
  </si>
  <si>
    <t xml:space="preserve">Fecha de ultimo desembolso </t>
  </si>
  <si>
    <t>Desembolso al DIC 2022  (en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</si>
</sst>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yyyy"/>
    <numFmt numFmtId="171" formatCode="mmm\-dd\-yyyy"/>
    <numFmt numFmtId="172" formatCode="#,##0.00;\(#,##0.00\)"/>
    <numFmt numFmtId="173" formatCode="d\-m\-yy;@"/>
  </numFmts>
  <fonts count="15"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9"/>
      <color indexed="81"/>
      <name val="Tahoma"/>
      <family val="2"/>
    </font>
    <font>
      <b/>
      <sz val="9"/>
      <color indexed="81"/>
      <name val="Tahoma"/>
      <family val="2"/>
    </font>
    <font>
      <sz val="11"/>
      <color theme="1"/>
      <name val="Calibri"/>
      <family val="2"/>
      <scheme val="minor"/>
    </font>
    <font>
      <sz val="8"/>
      <color rgb="FF222222"/>
      <name val="Arial"/>
      <family val="2"/>
    </font>
    <font>
      <u/>
      <sz val="8"/>
      <color rgb="FF0000FF"/>
      <name val="Arial"/>
      <family val="2"/>
    </font>
    <font>
      <sz val="10"/>
      <color rgb="FF222222"/>
      <name val="Calibri"/>
      <family val="2"/>
      <scheme val="minor"/>
    </font>
  </fonts>
  <fills count="1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66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C0C0C0"/>
      </right>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0">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1" fillId="0" borderId="0" applyFont="0" applyFill="0" applyBorder="0" applyAlignment="0" applyProtection="0"/>
  </cellStyleXfs>
  <cellXfs count="345">
    <xf numFmtId="0" fontId="0" fillId="0" borderId="0" xfId="0"/>
    <xf numFmtId="0" fontId="6" fillId="0" borderId="1" xfId="0" applyFont="1" applyFill="1" applyBorder="1"/>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1" xfId="0" applyFont="1" applyBorder="1"/>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3" fontId="6" fillId="0" borderId="1"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169" fontId="6" fillId="0" borderId="3" xfId="0" applyNumberFormat="1" applyFont="1" applyFill="1" applyBorder="1" applyAlignment="1">
      <alignment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0" fontId="6" fillId="0" borderId="5" xfId="0" applyFont="1" applyBorder="1"/>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Border="1" applyAlignment="1">
      <alignment horizontal="right"/>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3" fontId="6" fillId="0" borderId="1" xfId="0" applyNumberFormat="1" applyFont="1" applyBorder="1" applyAlignment="1">
      <alignment vertical="top" wrapText="1"/>
    </xf>
    <xf numFmtId="0" fontId="6" fillId="0" borderId="1" xfId="0" applyFont="1" applyBorder="1" applyAlignment="1">
      <alignment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3" fontId="6" fillId="0" borderId="1" xfId="0" applyNumberFormat="1" applyFont="1" applyBorder="1"/>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9" fontId="6" fillId="0" borderId="1" xfId="3" applyNumberFormat="1" applyFont="1" applyFill="1" applyBorder="1" applyAlignment="1">
      <alignment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37" fontId="6" fillId="0" borderId="1" xfId="3" applyNumberFormat="1" applyFont="1" applyFill="1" applyBorder="1" applyAlignment="1">
      <alignment horizontal="right"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9"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9" borderId="3" xfId="0" applyFont="1" applyFill="1" applyBorder="1" applyAlignment="1">
      <alignment horizontal="center" vertical="center" wrapText="1"/>
    </xf>
    <xf numFmtId="166" fontId="6" fillId="9"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9" borderId="1" xfId="0" applyNumberFormat="1" applyFont="1" applyFill="1" applyBorder="1" applyAlignment="1">
      <alignment horizontal="center" vertical="center"/>
    </xf>
    <xf numFmtId="15" fontId="6" fillId="9"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0" fontId="6" fillId="0" borderId="5" xfId="0" applyFont="1" applyBorder="1" applyAlignment="1">
      <alignment vertical="center" wrapText="1"/>
    </xf>
    <xf numFmtId="1" fontId="6" fillId="0" borderId="5" xfId="0" applyNumberFormat="1" applyFont="1" applyBorder="1" applyAlignment="1">
      <alignment vertical="center" wrapText="1"/>
    </xf>
    <xf numFmtId="1" fontId="6" fillId="0" borderId="5" xfId="0" applyNumberFormat="1" applyFont="1" applyBorder="1" applyAlignment="1">
      <alignment horizontal="center" vertical="center" wrapText="1"/>
    </xf>
    <xf numFmtId="0" fontId="6" fillId="0" borderId="5" xfId="0" applyFont="1" applyBorder="1" applyAlignment="1">
      <alignment horizontal="right" vertical="center" wrapText="1"/>
    </xf>
    <xf numFmtId="3" fontId="6" fillId="0" borderId="5" xfId="0" applyNumberFormat="1" applyFont="1" applyFill="1" applyBorder="1" applyAlignment="1">
      <alignment vertical="center"/>
    </xf>
    <xf numFmtId="0" fontId="6" fillId="0" borderId="5" xfId="0" applyFont="1" applyBorder="1" applyAlignment="1">
      <alignment horizontal="right"/>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166" fontId="6" fillId="0" borderId="1" xfId="4" applyNumberFormat="1" applyFont="1" applyFill="1" applyBorder="1" applyAlignment="1">
      <alignment horizontal="left" vertical="center" wrapText="1"/>
    </xf>
    <xf numFmtId="0" fontId="6" fillId="0" borderId="1" xfId="0" applyFont="1" applyBorder="1" applyAlignment="1">
      <alignment horizontal="center" vertical="center" wrapText="1"/>
    </xf>
    <xf numFmtId="1" fontId="6" fillId="9" borderId="1" xfId="0" applyNumberFormat="1" applyFont="1" applyFill="1" applyBorder="1" applyAlignment="1">
      <alignment horizontal="center" vertical="center"/>
    </xf>
    <xf numFmtId="1" fontId="6" fillId="9" borderId="5" xfId="0" applyNumberFormat="1" applyFont="1" applyFill="1" applyBorder="1" applyAlignment="1">
      <alignment horizontal="center" vertical="center"/>
    </xf>
    <xf numFmtId="3" fontId="6" fillId="9" borderId="5" xfId="0" applyNumberFormat="1" applyFont="1" applyFill="1" applyBorder="1" applyAlignment="1">
      <alignment horizontal="right" vertical="center"/>
    </xf>
    <xf numFmtId="3" fontId="6" fillId="9" borderId="1" xfId="0" applyNumberFormat="1" applyFont="1" applyFill="1" applyBorder="1" applyAlignment="1">
      <alignment horizontal="right" vertical="center"/>
    </xf>
    <xf numFmtId="168" fontId="6" fillId="9" borderId="1" xfId="4" applyNumberFormat="1" applyFont="1" applyFill="1" applyBorder="1" applyAlignment="1">
      <alignment horizontal="right" vertical="center"/>
    </xf>
    <xf numFmtId="0" fontId="6" fillId="9" borderId="1" xfId="0" applyFont="1" applyFill="1" applyBorder="1" applyAlignment="1">
      <alignment vertical="center" wrapText="1"/>
    </xf>
    <xf numFmtId="0" fontId="6" fillId="9" borderId="1" xfId="0" applyFont="1" applyFill="1" applyBorder="1" applyAlignment="1">
      <alignment horizontal="right"/>
    </xf>
    <xf numFmtId="168" fontId="6" fillId="9" borderId="1" xfId="4" applyNumberFormat="1" applyFont="1" applyFill="1" applyBorder="1" applyAlignment="1">
      <alignment horizontal="right" vertical="center" wrapText="1"/>
    </xf>
    <xf numFmtId="0" fontId="6" fillId="9" borderId="1" xfId="0" applyFont="1" applyFill="1" applyBorder="1" applyAlignment="1" applyProtection="1">
      <alignment horizontal="center" vertical="center" wrapText="1"/>
    </xf>
    <xf numFmtId="0" fontId="8" fillId="9" borderId="1" xfId="0" applyFont="1" applyFill="1" applyBorder="1" applyAlignment="1" applyProtection="1">
      <alignment horizontal="center" vertical="center" wrapText="1"/>
    </xf>
    <xf numFmtId="168" fontId="6" fillId="9" borderId="5" xfId="4" applyNumberFormat="1" applyFont="1" applyFill="1" applyBorder="1" applyAlignment="1">
      <alignment horizontal="right" vertical="center"/>
    </xf>
    <xf numFmtId="15" fontId="6" fillId="10"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15" fontId="6" fillId="0" borderId="4" xfId="0" applyNumberFormat="1" applyFont="1" applyFill="1" applyBorder="1" applyAlignment="1">
      <alignment horizontal="center" vertical="center" wrapText="1"/>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15" fontId="6" fillId="0" borderId="6" xfId="0" applyNumberFormat="1" applyFont="1" applyFill="1" applyBorder="1" applyAlignment="1">
      <alignment horizontal="center" vertical="center" wrapText="1"/>
    </xf>
    <xf numFmtId="0" fontId="6" fillId="0" borderId="4" xfId="0" applyFont="1" applyBorder="1"/>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166" fontId="6" fillId="0" borderId="10" xfId="4" applyNumberFormat="1" applyFont="1" applyFill="1" applyBorder="1" applyAlignment="1">
      <alignment horizontal="center" vertical="center" wrapText="1"/>
    </xf>
    <xf numFmtId="0" fontId="6" fillId="0" borderId="2" xfId="0" applyFont="1" applyFill="1" applyBorder="1" applyAlignment="1">
      <alignment vertical="center" wrapText="1"/>
    </xf>
    <xf numFmtId="1" fontId="6" fillId="0" borderId="11" xfId="0" applyNumberFormat="1" applyFont="1" applyFill="1" applyBorder="1" applyAlignment="1">
      <alignment horizontal="center" vertical="center" wrapText="1"/>
    </xf>
    <xf numFmtId="3" fontId="6" fillId="0" borderId="11" xfId="0" applyNumberFormat="1" applyFont="1" applyFill="1" applyBorder="1" applyAlignment="1">
      <alignment horizontal="right" vertical="center"/>
    </xf>
    <xf numFmtId="0" fontId="6" fillId="0" borderId="2" xfId="0" applyFont="1" applyBorder="1" applyAlignment="1">
      <alignment horizontal="right" vertical="center" wrapText="1"/>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3" fontId="6" fillId="0" borderId="2" xfId="3" applyNumberFormat="1" applyFont="1" applyFill="1" applyBorder="1" applyAlignment="1">
      <alignment horizontal="right" vertical="center" wrapText="1"/>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9"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0" fontId="6" fillId="0" borderId="2" xfId="0" applyFont="1" applyBorder="1" applyAlignment="1">
      <alignment horizontal="right"/>
    </xf>
    <xf numFmtId="168" fontId="6" fillId="0" borderId="2" xfId="4" applyNumberFormat="1" applyFont="1" applyFill="1" applyBorder="1" applyAlignment="1">
      <alignment horizontal="right" vertical="center" wrapText="1"/>
    </xf>
    <xf numFmtId="166" fontId="6" fillId="0" borderId="2" xfId="4" applyNumberFormat="1" applyFont="1" applyFill="1" applyBorder="1" applyAlignment="1">
      <alignment horizontal="center" vertical="center" wrapText="1"/>
    </xf>
    <xf numFmtId="166" fontId="6" fillId="0" borderId="2" xfId="4"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1" fontId="6" fillId="0" borderId="2" xfId="0" applyNumberFormat="1" applyFont="1" applyBorder="1" applyAlignment="1">
      <alignment horizontal="center" vertical="center"/>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9" borderId="11" xfId="0" applyNumberFormat="1" applyFont="1" applyFill="1" applyBorder="1" applyAlignment="1">
      <alignment horizontal="center" vertical="center"/>
    </xf>
    <xf numFmtId="0" fontId="6" fillId="9"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9"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9"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166" fontId="6" fillId="9" borderId="7" xfId="4" applyNumberFormat="1" applyFont="1" applyFill="1" applyBorder="1" applyAlignment="1">
      <alignment horizontal="center" vertical="center" wrapText="1"/>
    </xf>
    <xf numFmtId="166" fontId="6" fillId="0" borderId="5" xfId="4" applyNumberFormat="1" applyFont="1" applyFill="1" applyBorder="1" applyAlignment="1">
      <alignment horizontal="left" vertical="center" wrapText="1"/>
    </xf>
    <xf numFmtId="1" fontId="6" fillId="0" borderId="5" xfId="0" applyNumberFormat="1" applyFont="1" applyBorder="1" applyAlignment="1">
      <alignment horizontal="center" vertical="center"/>
    </xf>
    <xf numFmtId="0" fontId="6" fillId="9" borderId="5" xfId="0" applyFont="1" applyFill="1" applyBorder="1" applyAlignment="1">
      <alignment horizontal="center" vertical="center" wrapText="1"/>
    </xf>
    <xf numFmtId="2" fontId="7" fillId="3" borderId="1" xfId="3"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15" fontId="6" fillId="0" borderId="1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xf>
    <xf numFmtId="0" fontId="6" fillId="0" borderId="2" xfId="0" applyFont="1" applyBorder="1"/>
    <xf numFmtId="0" fontId="5" fillId="0" borderId="1" xfId="0" applyFont="1" applyFill="1" applyBorder="1" applyAlignment="1">
      <alignment horizontal="left" vertical="center" wrapText="1"/>
    </xf>
    <xf numFmtId="0" fontId="5" fillId="0" borderId="1" xfId="0" applyFont="1" applyBorder="1" applyAlignment="1">
      <alignment vertical="center"/>
    </xf>
    <xf numFmtId="0" fontId="6" fillId="0" borderId="0" xfId="0"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vertical="center"/>
    </xf>
    <xf numFmtId="41" fontId="5" fillId="0" borderId="1" xfId="9" applyFont="1" applyFill="1" applyBorder="1" applyAlignment="1">
      <alignment vertical="center"/>
    </xf>
    <xf numFmtId="41" fontId="6" fillId="0" borderId="1" xfId="9" applyFont="1" applyFill="1" applyBorder="1" applyAlignment="1">
      <alignment horizontal="right" vertical="center" wrapText="1"/>
    </xf>
    <xf numFmtId="41" fontId="6" fillId="0" borderId="1" xfId="9" applyFont="1" applyFill="1" applyBorder="1" applyAlignment="1">
      <alignment horizontal="right" vertical="center"/>
    </xf>
    <xf numFmtId="1" fontId="7" fillId="3" borderId="1" xfId="3"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vertical="center"/>
    </xf>
    <xf numFmtId="170" fontId="12" fillId="10" borderId="1" xfId="0" applyNumberFormat="1" applyFont="1" applyFill="1" applyBorder="1" applyAlignment="1">
      <alignment horizontal="center" vertical="center"/>
    </xf>
    <xf numFmtId="15" fontId="6" fillId="9"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2" fontId="6" fillId="0" borderId="2" xfId="3" applyNumberFormat="1" applyFont="1" applyFill="1" applyBorder="1" applyAlignment="1">
      <alignment horizontal="right" vertical="center" wrapText="1"/>
    </xf>
    <xf numFmtId="15" fontId="6" fillId="0" borderId="13" xfId="0" applyNumberFormat="1" applyFont="1" applyFill="1" applyBorder="1" applyAlignment="1">
      <alignment horizontal="center" vertical="center"/>
    </xf>
    <xf numFmtId="167" fontId="6" fillId="0" borderId="2" xfId="4" applyNumberFormat="1" applyFont="1" applyFill="1" applyBorder="1" applyAlignment="1">
      <alignment horizontal="center" vertical="center"/>
    </xf>
    <xf numFmtId="3" fontId="6" fillId="0" borderId="2" xfId="0" applyNumberFormat="1" applyFont="1" applyFill="1" applyBorder="1" applyAlignment="1">
      <alignment vertical="center"/>
    </xf>
    <xf numFmtId="0" fontId="5" fillId="0" borderId="2" xfId="0" applyFont="1" applyFill="1" applyBorder="1" applyAlignment="1">
      <alignment vertical="center"/>
    </xf>
    <xf numFmtId="0" fontId="7" fillId="3" borderId="2" xfId="0"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15" fontId="6" fillId="0" borderId="14" xfId="0" applyNumberFormat="1" applyFont="1" applyFill="1" applyBorder="1" applyAlignment="1">
      <alignment horizontal="center" vertical="center"/>
    </xf>
    <xf numFmtId="0" fontId="6" fillId="0" borderId="14" xfId="0" applyFont="1" applyBorder="1" applyAlignment="1">
      <alignment horizontal="center" vertical="center"/>
    </xf>
    <xf numFmtId="3" fontId="6" fillId="0" borderId="9" xfId="0" applyNumberFormat="1" applyFont="1" applyBorder="1" applyAlignment="1">
      <alignment vertical="center"/>
    </xf>
    <xf numFmtId="2" fontId="6" fillId="0" borderId="7" xfId="3" applyNumberFormat="1" applyFont="1" applyFill="1" applyBorder="1" applyAlignment="1">
      <alignment horizontal="right" vertical="center" wrapText="1"/>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5" xfId="0" applyNumberFormat="1" applyFont="1" applyBorder="1" applyAlignment="1">
      <alignment vertical="center"/>
    </xf>
    <xf numFmtId="15" fontId="6" fillId="0" borderId="8" xfId="0" applyNumberFormat="1" applyFont="1" applyFill="1" applyBorder="1" applyAlignment="1">
      <alignment horizontal="center"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7" fillId="3" borderId="5" xfId="0" applyFont="1" applyFill="1" applyBorder="1" applyAlignment="1">
      <alignment horizontal="center" vertical="center" wrapText="1"/>
    </xf>
    <xf numFmtId="1" fontId="7" fillId="3" borderId="5" xfId="0" applyNumberFormat="1" applyFont="1" applyFill="1" applyBorder="1" applyAlignment="1">
      <alignment horizontal="center" vertical="center" wrapText="1"/>
    </xf>
    <xf numFmtId="15" fontId="6" fillId="0" borderId="1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5" fillId="0" borderId="1" xfId="0" applyFont="1" applyFill="1" applyBorder="1"/>
    <xf numFmtId="0" fontId="5" fillId="10" borderId="2" xfId="0" applyFont="1" applyFill="1" applyBorder="1" applyAlignment="1">
      <alignment horizontal="center" vertical="center"/>
    </xf>
    <xf numFmtId="166" fontId="6" fillId="10" borderId="2" xfId="4"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1" fontId="5" fillId="0" borderId="2" xfId="9" applyFont="1" applyFill="1" applyBorder="1" applyAlignment="1">
      <alignment horizontal="right" vertical="center"/>
    </xf>
    <xf numFmtId="2" fontId="5" fillId="0" borderId="2"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 fontId="7" fillId="0" borderId="1" xfId="0" applyNumberFormat="1" applyFont="1" applyFill="1" applyBorder="1" applyAlignment="1">
      <alignment horizontal="center" vertical="center" wrapText="1"/>
    </xf>
    <xf numFmtId="0" fontId="6" fillId="0" borderId="1" xfId="0" applyFont="1" applyFill="1" applyBorder="1" applyAlignment="1">
      <alignment horizontal="right"/>
    </xf>
    <xf numFmtId="15" fontId="5" fillId="0" borderId="1" xfId="0" applyNumberFormat="1" applyFont="1" applyFill="1" applyBorder="1" applyAlignment="1">
      <alignment horizontal="center" vertical="center"/>
    </xf>
    <xf numFmtId="0" fontId="5" fillId="0" borderId="0" xfId="0" applyFont="1" applyAlignment="1">
      <alignment horizontal="left" vertical="center"/>
    </xf>
    <xf numFmtId="0" fontId="5" fillId="9" borderId="1" xfId="0" applyFont="1" applyFill="1" applyBorder="1" applyAlignment="1">
      <alignment horizontal="center" vertical="center"/>
    </xf>
    <xf numFmtId="0" fontId="13" fillId="9" borderId="1" xfId="0" applyFont="1" applyFill="1" applyBorder="1" applyAlignment="1">
      <alignment horizontal="center" vertical="top"/>
    </xf>
    <xf numFmtId="166" fontId="6" fillId="9" borderId="1" xfId="4" applyNumberFormat="1" applyFont="1" applyFill="1" applyBorder="1" applyAlignment="1">
      <alignment horizontal="center" vertical="center" wrapText="1"/>
    </xf>
    <xf numFmtId="0" fontId="5" fillId="9" borderId="1" xfId="0" applyFont="1" applyFill="1" applyBorder="1" applyAlignment="1">
      <alignment horizontal="left" vertical="center" wrapText="1"/>
    </xf>
    <xf numFmtId="170" fontId="12" fillId="9" borderId="1" xfId="0" applyNumberFormat="1" applyFont="1" applyFill="1" applyBorder="1" applyAlignment="1">
      <alignment horizontal="center" vertical="top"/>
    </xf>
    <xf numFmtId="0" fontId="5" fillId="9" borderId="1" xfId="0" applyFont="1" applyFill="1" applyBorder="1"/>
    <xf numFmtId="171" fontId="12" fillId="9" borderId="1" xfId="0" applyNumberFormat="1" applyFont="1" applyFill="1" applyBorder="1" applyAlignment="1">
      <alignment horizontal="center" vertical="top"/>
    </xf>
    <xf numFmtId="0" fontId="5" fillId="0" borderId="0" xfId="0" applyFont="1" applyAlignment="1">
      <alignment horizontal="left" vertical="center"/>
    </xf>
    <xf numFmtId="0" fontId="6" fillId="0" borderId="5" xfId="0" applyFont="1" applyFill="1" applyBorder="1" applyAlignment="1">
      <alignment vertical="center"/>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9" borderId="1" xfId="0" applyFont="1" applyFill="1" applyBorder="1" applyAlignment="1">
      <alignment vertical="center"/>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170" fontId="12" fillId="0" borderId="1" xfId="0" applyNumberFormat="1" applyFont="1" applyFill="1" applyBorder="1" applyAlignment="1">
      <alignment horizontal="center" vertical="center"/>
    </xf>
    <xf numFmtId="170" fontId="12" fillId="13" borderId="1" xfId="0" applyNumberFormat="1" applyFont="1" applyFill="1" applyBorder="1" applyAlignment="1">
      <alignment horizontal="center" vertical="center"/>
    </xf>
    <xf numFmtId="170" fontId="12" fillId="12" borderId="12" xfId="0" applyNumberFormat="1" applyFont="1" applyFill="1" applyBorder="1" applyAlignment="1">
      <alignment horizontal="center" vertical="center"/>
    </xf>
    <xf numFmtId="170" fontId="12" fillId="12" borderId="1" xfId="0" applyNumberFormat="1" applyFont="1" applyFill="1" applyBorder="1" applyAlignment="1">
      <alignment horizontal="center" vertical="center"/>
    </xf>
    <xf numFmtId="170" fontId="12" fillId="0" borderId="1" xfId="0" applyNumberFormat="1" applyFont="1" applyBorder="1" applyAlignment="1">
      <alignment horizontal="center" vertical="center"/>
    </xf>
    <xf numFmtId="171" fontId="12" fillId="0" borderId="1" xfId="0" applyNumberFormat="1" applyFont="1" applyBorder="1" applyAlignment="1">
      <alignment horizontal="center" vertical="center"/>
    </xf>
    <xf numFmtId="170" fontId="12" fillId="8" borderId="1" xfId="0" applyNumberFormat="1" applyFont="1" applyFill="1" applyBorder="1" applyAlignment="1">
      <alignment horizontal="center" vertical="center"/>
    </xf>
    <xf numFmtId="171" fontId="12" fillId="8" borderId="1" xfId="0" applyNumberFormat="1" applyFont="1" applyFill="1" applyBorder="1" applyAlignment="1">
      <alignment horizontal="center" vertical="center"/>
    </xf>
    <xf numFmtId="171" fontId="12" fillId="0" borderId="1" xfId="0" applyNumberFormat="1" applyFont="1" applyFill="1" applyBorder="1" applyAlignment="1">
      <alignment horizontal="center" vertical="center"/>
    </xf>
    <xf numFmtId="0" fontId="12" fillId="0" borderId="2" xfId="0" applyFont="1" applyBorder="1" applyAlignment="1">
      <alignment vertical="center" wrapText="1"/>
    </xf>
    <xf numFmtId="170" fontId="12" fillId="0" borderId="2" xfId="0" applyNumberFormat="1" applyFont="1" applyFill="1" applyBorder="1" applyAlignment="1">
      <alignment horizontal="center" vertical="center"/>
    </xf>
    <xf numFmtId="172" fontId="12" fillId="0" borderId="2" xfId="0" applyNumberFormat="1" applyFont="1" applyFill="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10" borderId="11" xfId="0" applyFont="1" applyFill="1" applyBorder="1" applyAlignment="1">
      <alignment horizontal="center" vertical="center"/>
    </xf>
    <xf numFmtId="0" fontId="5" fillId="0" borderId="11" xfId="0" applyFont="1" applyFill="1" applyBorder="1" applyAlignment="1">
      <alignment horizontal="center" vertical="center"/>
    </xf>
    <xf numFmtId="0" fontId="12" fillId="0" borderId="11" xfId="0" applyFont="1" applyBorder="1" applyAlignment="1">
      <alignment vertical="center" wrapText="1"/>
    </xf>
    <xf numFmtId="166" fontId="6" fillId="10" borderId="11" xfId="4" applyNumberFormat="1" applyFont="1" applyFill="1" applyBorder="1" applyAlignment="1">
      <alignment horizontal="center" vertical="center" wrapText="1"/>
    </xf>
    <xf numFmtId="170" fontId="12" fillId="0" borderId="11" xfId="0" applyNumberFormat="1" applyFont="1" applyFill="1" applyBorder="1" applyAlignment="1">
      <alignment horizontal="center" vertical="center"/>
    </xf>
    <xf numFmtId="0" fontId="5" fillId="0" borderId="11" xfId="0" applyFont="1" applyFill="1" applyBorder="1" applyAlignment="1">
      <alignment vertical="center"/>
    </xf>
    <xf numFmtId="172" fontId="12"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10" borderId="5" xfId="0" applyFont="1" applyFill="1" applyBorder="1" applyAlignment="1">
      <alignment horizontal="center" vertical="center"/>
    </xf>
    <xf numFmtId="0" fontId="12" fillId="0" borderId="5" xfId="0" applyFont="1" applyBorder="1" applyAlignment="1">
      <alignment vertical="center" wrapText="1"/>
    </xf>
    <xf numFmtId="170" fontId="12" fillId="0" borderId="5" xfId="0" applyNumberFormat="1" applyFont="1" applyFill="1" applyBorder="1" applyAlignment="1">
      <alignment horizontal="center" vertical="center"/>
    </xf>
    <xf numFmtId="0" fontId="5" fillId="0" borderId="5" xfId="0" applyFont="1" applyFill="1" applyBorder="1" applyAlignment="1">
      <alignment vertical="center"/>
    </xf>
    <xf numFmtId="172" fontId="12" fillId="0" borderId="5" xfId="0" applyNumberFormat="1" applyFont="1" applyFill="1" applyBorder="1" applyAlignment="1">
      <alignment horizontal="righ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4" fillId="0" borderId="1" xfId="0" applyFont="1" applyFill="1" applyBorder="1" applyAlignment="1">
      <alignment vertical="center" wrapText="1"/>
    </xf>
    <xf numFmtId="170" fontId="14" fillId="0" borderId="1" xfId="0" applyNumberFormat="1" applyFont="1" applyFill="1" applyBorder="1" applyAlignment="1">
      <alignment horizontal="center" vertical="center"/>
    </xf>
    <xf numFmtId="41" fontId="5" fillId="14" borderId="1" xfId="9" applyFont="1" applyFill="1" applyBorder="1" applyAlignment="1">
      <alignment horizontal="right" vertical="center"/>
    </xf>
    <xf numFmtId="2" fontId="5" fillId="14" borderId="1" xfId="0" applyNumberFormat="1" applyFont="1" applyFill="1" applyBorder="1" applyAlignment="1">
      <alignment horizontal="right" vertical="center"/>
    </xf>
    <xf numFmtId="172" fontId="14" fillId="14" borderId="1" xfId="0" applyNumberFormat="1" applyFont="1" applyFill="1" applyBorder="1" applyAlignment="1">
      <alignment horizontal="right" vertical="center"/>
    </xf>
    <xf numFmtId="173" fontId="6" fillId="0" borderId="1" xfId="0" applyNumberFormat="1" applyFont="1" applyFill="1" applyBorder="1" applyAlignment="1">
      <alignment vertical="center"/>
    </xf>
    <xf numFmtId="172" fontId="14" fillId="0" borderId="1" xfId="0" applyNumberFormat="1" applyFont="1" applyFill="1" applyBorder="1" applyAlignment="1">
      <alignment horizontal="right" vertical="center"/>
    </xf>
    <xf numFmtId="0" fontId="0" fillId="0" borderId="1" xfId="0" applyBorder="1"/>
    <xf numFmtId="0" fontId="0" fillId="0" borderId="0" xfId="0" applyBorder="1"/>
    <xf numFmtId="172" fontId="14" fillId="0" borderId="0"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41" fontId="5" fillId="0" borderId="0" xfId="9" applyFont="1" applyFill="1" applyBorder="1" applyAlignment="1">
      <alignment horizontal="right" vertical="center"/>
    </xf>
    <xf numFmtId="169" fontId="6" fillId="9" borderId="1" xfId="0" applyNumberFormat="1" applyFont="1" applyFill="1" applyBorder="1" applyAlignment="1">
      <alignment horizontal="center" vertical="center" wrapText="1"/>
    </xf>
    <xf numFmtId="41" fontId="6" fillId="9" borderId="1" xfId="9" applyFont="1" applyFill="1" applyBorder="1" applyAlignment="1">
      <alignment horizontal="right" vertical="center"/>
    </xf>
    <xf numFmtId="2" fontId="6" fillId="9" borderId="1" xfId="3" applyNumberFormat="1" applyFont="1" applyFill="1" applyBorder="1" applyAlignment="1">
      <alignment horizontal="right" vertical="center" wrapText="1"/>
    </xf>
    <xf numFmtId="0" fontId="6" fillId="9" borderId="1" xfId="0" applyFont="1" applyFill="1" applyBorder="1" applyAlignment="1">
      <alignment horizontal="center" vertical="center"/>
    </xf>
    <xf numFmtId="41" fontId="5" fillId="9" borderId="1" xfId="9" applyFont="1" applyFill="1" applyBorder="1" applyAlignment="1">
      <alignment horizontal="right" vertical="center"/>
    </xf>
    <xf numFmtId="169" fontId="6" fillId="9" borderId="1" xfId="3" applyNumberFormat="1" applyFont="1" applyFill="1" applyBorder="1" applyAlignment="1">
      <alignment horizontal="right" vertical="center" wrapText="1"/>
    </xf>
    <xf numFmtId="0" fontId="14" fillId="9" borderId="1" xfId="0" applyFont="1" applyFill="1" applyBorder="1" applyAlignment="1">
      <alignment vertical="center" wrapText="1"/>
    </xf>
    <xf numFmtId="2" fontId="5" fillId="9" borderId="1" xfId="0" applyNumberFormat="1" applyFont="1" applyFill="1" applyBorder="1" applyAlignment="1">
      <alignment horizontal="right" vertical="center"/>
    </xf>
    <xf numFmtId="0" fontId="0" fillId="9" borderId="1" xfId="0" applyFill="1" applyBorder="1"/>
    <xf numFmtId="3" fontId="6" fillId="9" borderId="1" xfId="9" applyNumberFormat="1" applyFont="1" applyFill="1" applyBorder="1" applyAlignment="1">
      <alignment horizontal="right" vertical="center"/>
    </xf>
    <xf numFmtId="3" fontId="6" fillId="9" borderId="1" xfId="4" applyNumberFormat="1" applyFont="1" applyFill="1" applyBorder="1" applyAlignment="1">
      <alignment horizontal="right" vertical="center"/>
    </xf>
    <xf numFmtId="3" fontId="5" fillId="9" borderId="1" xfId="9" applyNumberFormat="1" applyFont="1" applyFill="1" applyBorder="1" applyAlignment="1">
      <alignment horizontal="right" vertical="center"/>
    </xf>
    <xf numFmtId="3" fontId="14" fillId="9" borderId="1" xfId="0" applyNumberFormat="1" applyFont="1" applyFill="1" applyBorder="1" applyAlignment="1">
      <alignment horizontal="right" vertical="center"/>
    </xf>
    <xf numFmtId="3" fontId="6" fillId="9" borderId="1" xfId="9" applyNumberFormat="1" applyFont="1" applyFill="1" applyBorder="1" applyAlignment="1">
      <alignment horizontal="right" vertical="center" wrapText="1"/>
    </xf>
    <xf numFmtId="3" fontId="14" fillId="9" borderId="1" xfId="0" applyNumberFormat="1" applyFont="1" applyFill="1" applyBorder="1" applyAlignment="1">
      <alignment vertical="center"/>
    </xf>
    <xf numFmtId="3" fontId="6" fillId="9" borderId="1" xfId="0" applyNumberFormat="1" applyFont="1" applyFill="1" applyBorder="1" applyAlignment="1">
      <alignment horizontal="center" vertical="center" wrapText="1"/>
    </xf>
  </cellXfs>
  <cellStyles count="10">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s>
  <dxfs count="0"/>
  <tableStyles count="0" defaultTableStyle="TableStyleMedium9" defaultPivotStyle="PivotStyleLight16"/>
  <colors>
    <mruColors>
      <color rgb="FFFF66CC"/>
      <color rgb="FF2E2A86"/>
      <color rgb="FFFFCC66"/>
      <color rgb="FFFF5050"/>
      <color rgb="FF94BC64"/>
      <color rgb="FFFF6600"/>
      <color rgb="FF837EEC"/>
      <color rgb="FF2D0CA4"/>
      <color rgb="FF2CA275"/>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38</xdr:col>
      <xdr:colOff>0</xdr:colOff>
      <xdr:row>6</xdr:row>
      <xdr:rowOff>95251</xdr:rowOff>
    </xdr:to>
    <xdr:grpSp>
      <xdr:nvGrpSpPr>
        <xdr:cNvPr id="10" name="Grupo 9"/>
        <xdr:cNvGrpSpPr/>
      </xdr:nvGrpSpPr>
      <xdr:grpSpPr>
        <a:xfrm>
          <a:off x="0" y="19050"/>
          <a:ext cx="9963150" cy="1219201"/>
          <a:chOff x="-26033" y="0"/>
          <a:chExt cx="22526033" cy="745512"/>
        </a:xfrm>
      </xdr:grpSpPr>
      <xdr:sp macro="" textlink="">
        <xdr:nvSpPr>
          <xdr:cNvPr id="11" name="Rectángulo 10"/>
          <xdr:cNvSpPr/>
        </xdr:nvSpPr>
        <xdr:spPr>
          <a:xfrm>
            <a:off x="-26033" y="0"/>
            <a:ext cx="22526033" cy="180554"/>
          </a:xfrm>
          <a:prstGeom prst="rect">
            <a:avLst/>
          </a:prstGeom>
          <a:gradFill>
            <a:gsLst>
              <a:gs pos="51000">
                <a:srgbClr val="1D41A7"/>
              </a:gs>
              <a:gs pos="8000">
                <a:srgbClr val="0E2050"/>
              </a:gs>
              <a:gs pos="91000">
                <a:srgbClr val="0E2050"/>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PY"/>
          </a:p>
        </xdr:txBody>
      </xdr:sp>
      <xdr:pic>
        <xdr:nvPicPr>
          <xdr:cNvPr id="12" name="Imagen 1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235" r="69377" b="6856"/>
          <a:stretch/>
        </xdr:blipFill>
        <xdr:spPr bwMode="auto">
          <a:xfrm>
            <a:off x="193247" y="140254"/>
            <a:ext cx="3189527" cy="605258"/>
          </a:xfrm>
          <a:prstGeom prst="rect">
            <a:avLst/>
          </a:prstGeom>
          <a:ln>
            <a:noFill/>
          </a:ln>
          <a:extLst>
            <a:ext uri="{53640926-AAD7-44D8-BBD7-CCE9431645EC}">
              <a14:shadowObscured xmlns:a14="http://schemas.microsoft.com/office/drawing/2010/main"/>
            </a:ext>
          </a:extLst>
        </xdr:spPr>
      </xdr:pic>
      <xdr:pic>
        <xdr:nvPicPr>
          <xdr:cNvPr id="13" name="Imagen 1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015" t="20963" r="27271" b="6856"/>
          <a:stretch/>
        </xdr:blipFill>
        <xdr:spPr bwMode="auto">
          <a:xfrm>
            <a:off x="10960920" y="86490"/>
            <a:ext cx="3033939" cy="641548"/>
          </a:xfrm>
          <a:prstGeom prst="rect">
            <a:avLst/>
          </a:prstGeom>
          <a:ln>
            <a:noFill/>
          </a:ln>
          <a:extLst>
            <a:ext uri="{53640926-AAD7-44D8-BBD7-CCE9431645EC}">
              <a14:shadowObscured xmlns:a14="http://schemas.microsoft.com/office/drawing/2010/main"/>
            </a:ext>
          </a:extLst>
        </xdr:spPr>
      </xdr:pic>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13" t="16380" b="6857"/>
          <a:stretch/>
        </xdr:blipFill>
        <xdr:spPr bwMode="auto">
          <a:xfrm>
            <a:off x="20244764" y="99177"/>
            <a:ext cx="1876894" cy="640509"/>
          </a:xfrm>
          <a:prstGeom prst="rect">
            <a:avLst/>
          </a:prstGeom>
          <a:ln>
            <a:noFill/>
          </a:ln>
          <a:extLst>
            <a:ext uri="{53640926-AAD7-44D8-BBD7-CCE9431645EC}">
              <a14:shadowObscured xmlns:a14="http://schemas.microsoft.com/office/drawing/2010/main"/>
            </a:ext>
          </a:extLst>
        </xdr:spPr>
      </xdr:pic>
      <xdr:pic>
        <xdr:nvPicPr>
          <xdr:cNvPr id="15" name="Imagen 1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288" y="203851"/>
            <a:ext cx="155104" cy="32283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37</xdr:col>
      <xdr:colOff>742950</xdr:colOff>
      <xdr:row>5</xdr:row>
      <xdr:rowOff>19050</xdr:rowOff>
    </xdr:to>
    <xdr:grpSp>
      <xdr:nvGrpSpPr>
        <xdr:cNvPr id="8" name="Grupo 7"/>
        <xdr:cNvGrpSpPr/>
      </xdr:nvGrpSpPr>
      <xdr:grpSpPr>
        <a:xfrm>
          <a:off x="1" y="0"/>
          <a:ext cx="8105774" cy="971550"/>
          <a:chOff x="0" y="0"/>
          <a:chExt cx="22500000" cy="977943"/>
        </a:xfrm>
      </xdr:grpSpPr>
      <xdr:sp macro="" textlink="">
        <xdr:nvSpPr>
          <xdr:cNvPr id="9" name="Rectángulo 8"/>
          <xdr:cNvSpPr/>
        </xdr:nvSpPr>
        <xdr:spPr>
          <a:xfrm>
            <a:off x="0" y="0"/>
            <a:ext cx="22500000" cy="277283"/>
          </a:xfrm>
          <a:prstGeom prst="rect">
            <a:avLst/>
          </a:prstGeom>
          <a:gradFill>
            <a:gsLst>
              <a:gs pos="51000">
                <a:srgbClr val="1D41A7"/>
              </a:gs>
              <a:gs pos="8000">
                <a:srgbClr val="0E2050"/>
              </a:gs>
              <a:gs pos="91000">
                <a:srgbClr val="0E2050"/>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PY"/>
          </a:p>
        </xdr:txBody>
      </xdr:sp>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235" r="69377" b="6856"/>
          <a:stretch/>
        </xdr:blipFill>
        <xdr:spPr bwMode="auto">
          <a:xfrm>
            <a:off x="141009" y="210929"/>
            <a:ext cx="5925047" cy="767014"/>
          </a:xfrm>
          <a:prstGeom prst="rect">
            <a:avLst/>
          </a:prstGeom>
          <a:ln>
            <a:noFill/>
          </a:ln>
          <a:extLst>
            <a:ext uri="{53640926-AAD7-44D8-BBD7-CCE9431645EC}">
              <a14:shadowObscured xmlns:a14="http://schemas.microsoft.com/office/drawing/2010/main"/>
            </a:ext>
          </a:extLst>
        </xdr:spPr>
      </xdr:pic>
      <xdr:pic>
        <xdr:nvPicPr>
          <xdr:cNvPr id="11" name="Imagen 10"/>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015" t="20963" r="27271" b="6856"/>
          <a:stretch/>
        </xdr:blipFill>
        <xdr:spPr bwMode="auto">
          <a:xfrm>
            <a:off x="10102603" y="242762"/>
            <a:ext cx="4784614" cy="658479"/>
          </a:xfrm>
          <a:prstGeom prst="rect">
            <a:avLst/>
          </a:prstGeom>
          <a:ln>
            <a:noFill/>
          </a:ln>
          <a:extLst>
            <a:ext uri="{53640926-AAD7-44D8-BBD7-CCE9431645EC}">
              <a14:shadowObscured xmlns:a14="http://schemas.microsoft.com/office/drawing/2010/main"/>
            </a:ext>
          </a:extLst>
        </xdr:spPr>
      </xdr:pic>
      <xdr:pic>
        <xdr:nvPicPr>
          <xdr:cNvPr id="12" name="Imagen 1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5513" t="16380" b="6857"/>
          <a:stretch/>
        </xdr:blipFill>
        <xdr:spPr bwMode="auto">
          <a:xfrm>
            <a:off x="18609022" y="146489"/>
            <a:ext cx="3363224" cy="812279"/>
          </a:xfrm>
          <a:prstGeom prst="rect">
            <a:avLst/>
          </a:prstGeom>
          <a:ln>
            <a:noFill/>
          </a:ln>
          <a:extLst>
            <a:ext uri="{53640926-AAD7-44D8-BBD7-CCE9431645EC}">
              <a14:shadowObscured xmlns:a14="http://schemas.microsoft.com/office/drawing/2010/main"/>
            </a:ext>
          </a:extLst>
        </xdr:spPr>
      </xdr:pic>
      <xdr:pic>
        <xdr:nvPicPr>
          <xdr:cNvPr id="13" name="Imagen 12"/>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040819" y="317891"/>
            <a:ext cx="278415" cy="506649"/>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38</xdr:col>
      <xdr:colOff>38100</xdr:colOff>
      <xdr:row>1</xdr:row>
      <xdr:rowOff>19050</xdr:rowOff>
    </xdr:to>
    <xdr:sp macro="" textlink="">
      <xdr:nvSpPr>
        <xdr:cNvPr id="2" name="Rectángulo 1"/>
        <xdr:cNvSpPr/>
      </xdr:nvSpPr>
      <xdr:spPr>
        <a:xfrm>
          <a:off x="0" y="0"/>
          <a:ext cx="11268075" cy="209550"/>
        </a:xfrm>
        <a:prstGeom prst="rect">
          <a:avLst/>
        </a:prstGeom>
        <a:gradFill>
          <a:gsLst>
            <a:gs pos="51000">
              <a:srgbClr val="1D41A7"/>
            </a:gs>
            <a:gs pos="8000">
              <a:srgbClr val="0E2050"/>
            </a:gs>
            <a:gs pos="91000">
              <a:srgbClr val="0E2050"/>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PY"/>
        </a:p>
      </xdr:txBody>
    </xdr:sp>
    <xdr:clientData/>
  </xdr:twoCellAnchor>
  <xdr:twoCellAnchor>
    <xdr:from>
      <xdr:col>0</xdr:col>
      <xdr:colOff>200025</xdr:colOff>
      <xdr:row>0</xdr:row>
      <xdr:rowOff>114802</xdr:rowOff>
    </xdr:from>
    <xdr:to>
      <xdr:col>2</xdr:col>
      <xdr:colOff>371475</xdr:colOff>
      <xdr:row>5</xdr:row>
      <xdr:rowOff>161926</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235" r="69377" b="6856"/>
        <a:stretch/>
      </xdr:blipFill>
      <xdr:spPr bwMode="auto">
        <a:xfrm>
          <a:off x="200025" y="114802"/>
          <a:ext cx="1695450" cy="999624"/>
        </a:xfrm>
        <a:prstGeom prst="rect">
          <a:avLst/>
        </a:prstGeom>
        <a:ln>
          <a:noFill/>
        </a:ln>
        <a:extLst>
          <a:ext uri="{53640926-AAD7-44D8-BBD7-CCE9431645EC}">
            <a14:shadowObscured xmlns:a14="http://schemas.microsoft.com/office/drawing/2010/main"/>
          </a:ext>
        </a:extLst>
      </xdr:spPr>
    </xdr:pic>
    <xdr:clientData/>
  </xdr:twoCellAnchor>
  <xdr:twoCellAnchor>
    <xdr:from>
      <xdr:col>4</xdr:col>
      <xdr:colOff>1947371</xdr:colOff>
      <xdr:row>1</xdr:row>
      <xdr:rowOff>17352</xdr:rowOff>
    </xdr:from>
    <xdr:to>
      <xdr:col>5</xdr:col>
      <xdr:colOff>998468</xdr:colOff>
      <xdr:row>4</xdr:row>
      <xdr:rowOff>123825</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015" t="20963" r="27271" b="6856"/>
        <a:stretch/>
      </xdr:blipFill>
      <xdr:spPr bwMode="auto">
        <a:xfrm>
          <a:off x="5214446" y="207852"/>
          <a:ext cx="1622847" cy="677973"/>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836033</xdr:colOff>
      <xdr:row>1</xdr:row>
      <xdr:rowOff>19050</xdr:rowOff>
    </xdr:from>
    <xdr:to>
      <xdr:col>7</xdr:col>
      <xdr:colOff>1839980</xdr:colOff>
      <xdr:row>5</xdr:row>
      <xdr:rowOff>103193</xdr:rowOff>
    </xdr:to>
    <xdr:pic>
      <xdr:nvPicPr>
        <xdr:cNvPr id="5"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13" t="16380" b="6857"/>
        <a:stretch/>
      </xdr:blipFill>
      <xdr:spPr bwMode="auto">
        <a:xfrm>
          <a:off x="9018008" y="209550"/>
          <a:ext cx="1003947" cy="846143"/>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2113221</xdr:colOff>
      <xdr:row>1</xdr:row>
      <xdr:rowOff>180975</xdr:rowOff>
    </xdr:from>
    <xdr:to>
      <xdr:col>7</xdr:col>
      <xdr:colOff>2158940</xdr:colOff>
      <xdr:row>4</xdr:row>
      <xdr:rowOff>47625</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5196" y="371475"/>
          <a:ext cx="45719" cy="438150"/>
        </a:xfrm>
        <a:prstGeom prst="rect">
          <a:avLst/>
        </a:prstGeom>
      </xdr:spPr>
    </xdr:pic>
    <xdr:clientData/>
  </xdr:twoCellAnchor>
  <xdr:twoCellAnchor>
    <xdr:from>
      <xdr:col>36</xdr:col>
      <xdr:colOff>0</xdr:colOff>
      <xdr:row>1</xdr:row>
      <xdr:rowOff>0</xdr:rowOff>
    </xdr:from>
    <xdr:to>
      <xdr:col>37</xdr:col>
      <xdr:colOff>563525</xdr:colOff>
      <xdr:row>4</xdr:row>
      <xdr:rowOff>85725</xdr:rowOff>
    </xdr:to>
    <xdr:pic>
      <xdr:nvPicPr>
        <xdr:cNvPr id="11" name="Imagen 10"/>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13" t="16380" b="6857"/>
        <a:stretch/>
      </xdr:blipFill>
      <xdr:spPr bwMode="auto">
        <a:xfrm>
          <a:off x="9705975" y="190500"/>
          <a:ext cx="1325525" cy="657225"/>
        </a:xfrm>
        <a:prstGeom prst="rect">
          <a:avLst/>
        </a:prstGeom>
        <a:ln>
          <a:noFill/>
        </a:ln>
        <a:extLst>
          <a:ext uri="{53640926-AAD7-44D8-BBD7-CCE9431645EC}">
            <a14:shadowObscured xmlns:a14="http://schemas.microsoft.com/office/drawing/2010/main"/>
          </a:ext>
        </a:extLst>
      </xdr:spPr>
    </xdr:pic>
    <xdr:clientData/>
  </xdr:twoCellAnchor>
  <xdr:twoCellAnchor>
    <xdr:from>
      <xdr:col>37</xdr:col>
      <xdr:colOff>523875</xdr:colOff>
      <xdr:row>1</xdr:row>
      <xdr:rowOff>9525</xdr:rowOff>
    </xdr:from>
    <xdr:to>
      <xdr:col>37</xdr:col>
      <xdr:colOff>633605</xdr:colOff>
      <xdr:row>3</xdr:row>
      <xdr:rowOff>131862</xdr:rowOff>
    </xdr:to>
    <xdr:pic>
      <xdr:nvPicPr>
        <xdr:cNvPr id="12" name="Imagen 1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91850" y="200025"/>
          <a:ext cx="109730" cy="5033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37</xdr:col>
      <xdr:colOff>742949</xdr:colOff>
      <xdr:row>1</xdr:row>
      <xdr:rowOff>104776</xdr:rowOff>
    </xdr:to>
    <xdr:sp macro="" textlink="">
      <xdr:nvSpPr>
        <xdr:cNvPr id="2" name="Rectángulo 1"/>
        <xdr:cNvSpPr/>
      </xdr:nvSpPr>
      <xdr:spPr>
        <a:xfrm>
          <a:off x="0" y="0"/>
          <a:ext cx="11172824" cy="295276"/>
        </a:xfrm>
        <a:prstGeom prst="rect">
          <a:avLst/>
        </a:prstGeom>
        <a:gradFill>
          <a:gsLst>
            <a:gs pos="51000">
              <a:srgbClr val="1D41A7"/>
            </a:gs>
            <a:gs pos="8000">
              <a:srgbClr val="0E2050"/>
            </a:gs>
            <a:gs pos="91000">
              <a:srgbClr val="0E2050"/>
            </a:gs>
          </a:gsLst>
          <a:lin ang="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PY"/>
        </a:p>
      </xdr:txBody>
    </xdr:sp>
    <xdr:clientData/>
  </xdr:twoCellAnchor>
  <xdr:twoCellAnchor>
    <xdr:from>
      <xdr:col>0</xdr:col>
      <xdr:colOff>190500</xdr:colOff>
      <xdr:row>1</xdr:row>
      <xdr:rowOff>67177</xdr:rowOff>
    </xdr:from>
    <xdr:to>
      <xdr:col>2</xdr:col>
      <xdr:colOff>361950</xdr:colOff>
      <xdr:row>6</xdr:row>
      <xdr:rowOff>114301</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235" r="69377" b="6856"/>
        <a:stretch/>
      </xdr:blipFill>
      <xdr:spPr bwMode="auto">
        <a:xfrm>
          <a:off x="190500" y="257677"/>
          <a:ext cx="1695450" cy="999624"/>
        </a:xfrm>
        <a:prstGeom prst="rect">
          <a:avLst/>
        </a:prstGeom>
        <a:ln>
          <a:noFill/>
        </a:ln>
        <a:extLst>
          <a:ext uri="{53640926-AAD7-44D8-BBD7-CCE9431645EC}">
            <a14:shadowObscured xmlns:a14="http://schemas.microsoft.com/office/drawing/2010/main"/>
          </a:ext>
        </a:extLst>
      </xdr:spPr>
    </xdr:pic>
    <xdr:clientData/>
  </xdr:twoCellAnchor>
  <xdr:twoCellAnchor>
    <xdr:from>
      <xdr:col>4</xdr:col>
      <xdr:colOff>1461596</xdr:colOff>
      <xdr:row>1</xdr:row>
      <xdr:rowOff>55452</xdr:rowOff>
    </xdr:from>
    <xdr:to>
      <xdr:col>4</xdr:col>
      <xdr:colOff>3084443</xdr:colOff>
      <xdr:row>5</xdr:row>
      <xdr:rowOff>140967</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015" t="20963" r="27271" b="6856"/>
        <a:stretch/>
      </xdr:blipFill>
      <xdr:spPr bwMode="auto">
        <a:xfrm>
          <a:off x="4595321" y="245952"/>
          <a:ext cx="1622847" cy="847515"/>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959858</xdr:colOff>
      <xdr:row>1</xdr:row>
      <xdr:rowOff>19050</xdr:rowOff>
    </xdr:from>
    <xdr:to>
      <xdr:col>7</xdr:col>
      <xdr:colOff>1963805</xdr:colOff>
      <xdr:row>5</xdr:row>
      <xdr:rowOff>103193</xdr:rowOff>
    </xdr:to>
    <xdr:pic>
      <xdr:nvPicPr>
        <xdr:cNvPr id="5"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13" t="16380" b="6857"/>
        <a:stretch/>
      </xdr:blipFill>
      <xdr:spPr bwMode="auto">
        <a:xfrm>
          <a:off x="9018008" y="209550"/>
          <a:ext cx="1003947" cy="846143"/>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2237046</xdr:colOff>
      <xdr:row>1</xdr:row>
      <xdr:rowOff>180975</xdr:rowOff>
    </xdr:from>
    <xdr:to>
      <xdr:col>7</xdr:col>
      <xdr:colOff>2282765</xdr:colOff>
      <xdr:row>4</xdr:row>
      <xdr:rowOff>47625</xdr:rowOff>
    </xdr:to>
    <xdr:pic>
      <xdr:nvPicPr>
        <xdr:cNvPr id="6" name="Imagen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5196" y="371475"/>
          <a:ext cx="45719" cy="438150"/>
        </a:xfrm>
        <a:prstGeom prst="rect">
          <a:avLst/>
        </a:prstGeom>
      </xdr:spPr>
    </xdr:pic>
    <xdr:clientData/>
  </xdr:twoCellAnchor>
  <xdr:twoCellAnchor>
    <xdr:from>
      <xdr:col>37</xdr:col>
      <xdr:colOff>0</xdr:colOff>
      <xdr:row>2</xdr:row>
      <xdr:rowOff>0</xdr:rowOff>
    </xdr:from>
    <xdr:to>
      <xdr:col>37</xdr:col>
      <xdr:colOff>109730</xdr:colOff>
      <xdr:row>4</xdr:row>
      <xdr:rowOff>122337</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29875" y="381000"/>
          <a:ext cx="109730" cy="503337"/>
        </a:xfrm>
        <a:prstGeom prst="rect">
          <a:avLst/>
        </a:prstGeom>
      </xdr:spPr>
    </xdr:pic>
    <xdr:clientData/>
  </xdr:twoCellAnchor>
  <xdr:twoCellAnchor>
    <xdr:from>
      <xdr:col>35</xdr:col>
      <xdr:colOff>171450</xdr:colOff>
      <xdr:row>1</xdr:row>
      <xdr:rowOff>95250</xdr:rowOff>
    </xdr:from>
    <xdr:to>
      <xdr:col>36</xdr:col>
      <xdr:colOff>734975</xdr:colOff>
      <xdr:row>4</xdr:row>
      <xdr:rowOff>180975</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513" t="16380" b="6857"/>
        <a:stretch/>
      </xdr:blipFill>
      <xdr:spPr bwMode="auto">
        <a:xfrm>
          <a:off x="9077325" y="285750"/>
          <a:ext cx="1325525" cy="6572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8:AR193"/>
  <sheetViews>
    <sheetView showGridLines="0" tabSelected="1" workbookViewId="0">
      <pane xSplit="2" ySplit="11" topLeftCell="C12" activePane="bottomRight" state="frozen"/>
      <selection pane="topRight" activeCell="C1" sqref="C1"/>
      <selection pane="bottomLeft" activeCell="A12" sqref="A12"/>
      <selection pane="bottomRight" activeCell="AM14" sqref="AM14"/>
    </sheetView>
  </sheetViews>
  <sheetFormatPr baseColWidth="10" defaultRowHeight="15" x14ac:dyDescent="0.25"/>
  <cols>
    <col min="4" max="4" width="12" hidden="1" customWidth="1"/>
    <col min="5" max="5" width="40.140625" customWidth="1"/>
    <col min="6" max="6" width="17.85546875" customWidth="1"/>
    <col min="7" max="7" width="11.42578125" customWidth="1"/>
    <col min="8" max="8" width="55" hidden="1" customWidth="1"/>
    <col min="9" max="34" width="11.42578125" hidden="1" customWidth="1"/>
  </cols>
  <sheetData>
    <row r="8" spans="1:38" x14ac:dyDescent="0.25">
      <c r="A8" s="90" t="s">
        <v>676</v>
      </c>
    </row>
    <row r="9" spans="1:38" x14ac:dyDescent="0.25">
      <c r="A9" s="269" t="s">
        <v>444</v>
      </c>
    </row>
    <row r="11" spans="1:38" ht="51" x14ac:dyDescent="0.25">
      <c r="A11" s="4" t="s">
        <v>189</v>
      </c>
      <c r="B11" s="5" t="s">
        <v>0</v>
      </c>
      <c r="C11" s="5" t="s">
        <v>192</v>
      </c>
      <c r="D11" s="5" t="s">
        <v>335</v>
      </c>
      <c r="E11" s="4" t="s">
        <v>1</v>
      </c>
      <c r="F11" s="6" t="s">
        <v>2</v>
      </c>
      <c r="G11" s="6" t="s">
        <v>3</v>
      </c>
      <c r="H11" s="6" t="s">
        <v>380</v>
      </c>
      <c r="I11" s="7" t="s">
        <v>7</v>
      </c>
      <c r="J11" s="8" t="s">
        <v>8</v>
      </c>
      <c r="K11" s="6" t="s">
        <v>377</v>
      </c>
      <c r="L11" s="6" t="s">
        <v>378</v>
      </c>
      <c r="M11" s="6" t="s">
        <v>379</v>
      </c>
      <c r="N11" s="6" t="s">
        <v>9</v>
      </c>
      <c r="O11" s="4" t="s">
        <v>4</v>
      </c>
      <c r="P11" s="6" t="s">
        <v>394</v>
      </c>
      <c r="Q11" s="6" t="s">
        <v>9</v>
      </c>
      <c r="R11" s="6" t="s">
        <v>393</v>
      </c>
      <c r="S11" s="6" t="s">
        <v>9</v>
      </c>
      <c r="T11" s="6" t="s">
        <v>6</v>
      </c>
      <c r="U11" s="9" t="s">
        <v>390</v>
      </c>
      <c r="V11" s="9" t="s">
        <v>391</v>
      </c>
      <c r="W11" s="4" t="s">
        <v>780</v>
      </c>
      <c r="X11" s="4" t="s">
        <v>383</v>
      </c>
      <c r="Y11" s="4" t="s">
        <v>384</v>
      </c>
      <c r="Z11" s="4" t="s">
        <v>385</v>
      </c>
      <c r="AA11" s="4" t="s">
        <v>386</v>
      </c>
      <c r="AB11" s="4" t="s">
        <v>382</v>
      </c>
      <c r="AC11" s="4" t="s">
        <v>396</v>
      </c>
      <c r="AD11" s="6" t="s">
        <v>387</v>
      </c>
      <c r="AE11" s="8" t="s">
        <v>5</v>
      </c>
      <c r="AF11" s="8" t="s">
        <v>392</v>
      </c>
      <c r="AG11" s="6" t="s">
        <v>388</v>
      </c>
      <c r="AH11" s="6" t="s">
        <v>469</v>
      </c>
      <c r="AI11" s="6" t="s">
        <v>470</v>
      </c>
      <c r="AJ11" s="226" t="s">
        <v>754</v>
      </c>
      <c r="AK11" s="209" t="s">
        <v>191</v>
      </c>
      <c r="AL11" s="7" t="s">
        <v>756</v>
      </c>
    </row>
    <row r="12" spans="1:38" ht="61.5" customHeight="1" x14ac:dyDescent="0.25">
      <c r="A12" s="103" t="s">
        <v>10</v>
      </c>
      <c r="B12" s="103" t="s">
        <v>10</v>
      </c>
      <c r="C12" s="94" t="s">
        <v>48</v>
      </c>
      <c r="D12" s="329"/>
      <c r="E12" s="142" t="s">
        <v>660</v>
      </c>
      <c r="F12" s="329" t="s">
        <v>659</v>
      </c>
      <c r="G12" s="329" t="s">
        <v>27</v>
      </c>
      <c r="H12" s="33" t="s">
        <v>661</v>
      </c>
      <c r="I12" s="2" t="s">
        <v>51</v>
      </c>
      <c r="J12" s="34" t="s">
        <v>620</v>
      </c>
      <c r="K12" s="11">
        <v>43910</v>
      </c>
      <c r="L12" s="11"/>
      <c r="M12" s="20"/>
      <c r="N12" s="11"/>
      <c r="O12" s="92"/>
      <c r="P12" s="138"/>
      <c r="Q12" s="138"/>
      <c r="R12" s="262"/>
      <c r="S12" s="262"/>
      <c r="T12" s="11"/>
      <c r="U12" s="11"/>
      <c r="V12" s="20">
        <v>36</v>
      </c>
      <c r="W12" s="11">
        <v>45005</v>
      </c>
      <c r="X12" s="11"/>
      <c r="Y12" s="263"/>
      <c r="Z12" s="263"/>
      <c r="AA12" s="263"/>
      <c r="AB12" s="263"/>
      <c r="AC12" s="263"/>
      <c r="AD12" s="138"/>
      <c r="AE12" s="264"/>
      <c r="AF12" s="264"/>
      <c r="AG12" s="138">
        <v>850000</v>
      </c>
      <c r="AH12" s="138"/>
      <c r="AI12" s="338">
        <f t="shared" ref="AI12:AI13" si="0">+AG12-AH12</f>
        <v>850000</v>
      </c>
      <c r="AJ12" s="338">
        <v>819909.52</v>
      </c>
      <c r="AK12" s="331">
        <f t="shared" ref="AK12:AK17" si="1">+AJ12/AI12*100</f>
        <v>96.45994352941176</v>
      </c>
      <c r="AL12" s="330">
        <f>+AI12-AJ12</f>
        <v>30090.479999999981</v>
      </c>
    </row>
    <row r="13" spans="1:38" ht="61.5" customHeight="1" x14ac:dyDescent="0.25">
      <c r="A13" s="103" t="s">
        <v>10</v>
      </c>
      <c r="B13" s="103" t="s">
        <v>10</v>
      </c>
      <c r="C13" s="94" t="s">
        <v>122</v>
      </c>
      <c r="D13" s="329"/>
      <c r="E13" s="142" t="s">
        <v>670</v>
      </c>
      <c r="F13" s="329" t="s">
        <v>671</v>
      </c>
      <c r="G13" s="329" t="s">
        <v>27</v>
      </c>
      <c r="H13" s="33" t="s">
        <v>672</v>
      </c>
      <c r="I13" s="34" t="s">
        <v>260</v>
      </c>
      <c r="J13" s="34" t="s">
        <v>673</v>
      </c>
      <c r="K13" s="11">
        <v>44160</v>
      </c>
      <c r="L13" s="11"/>
      <c r="M13" s="20"/>
      <c r="N13" s="11"/>
      <c r="O13" s="92"/>
      <c r="P13" s="138"/>
      <c r="Q13" s="138"/>
      <c r="R13" s="262"/>
      <c r="S13" s="262"/>
      <c r="T13" s="11">
        <v>44160</v>
      </c>
      <c r="U13" s="20">
        <v>24</v>
      </c>
      <c r="V13" s="20">
        <v>24</v>
      </c>
      <c r="W13" s="11">
        <v>44890</v>
      </c>
      <c r="X13" s="11"/>
      <c r="Y13" s="265"/>
      <c r="Z13" s="265"/>
      <c r="AA13" s="70"/>
      <c r="AB13" s="70">
        <f t="shared" ref="AB13" si="2">SUBTOTAL(9,X13:AA13)</f>
        <v>0</v>
      </c>
      <c r="AC13" s="20">
        <f t="shared" ref="AC13" si="3">+V13+AB13</f>
        <v>24</v>
      </c>
      <c r="AD13" s="138"/>
      <c r="AE13" s="264"/>
      <c r="AF13" s="264"/>
      <c r="AG13" s="138">
        <v>200000</v>
      </c>
      <c r="AH13" s="138"/>
      <c r="AI13" s="338">
        <f t="shared" si="0"/>
        <v>200000</v>
      </c>
      <c r="AJ13" s="338">
        <v>199841.37</v>
      </c>
      <c r="AK13" s="331">
        <f t="shared" ref="AK13" si="4">AJ13/AI13*100</f>
        <v>99.920684999999992</v>
      </c>
      <c r="AL13" s="330">
        <f t="shared" ref="AL13:AL75" si="5">+AI13-AJ13</f>
        <v>158.63000000000466</v>
      </c>
    </row>
    <row r="14" spans="1:38" ht="61.5" customHeight="1" x14ac:dyDescent="0.25">
      <c r="A14" s="103" t="s">
        <v>10</v>
      </c>
      <c r="B14" s="103" t="s">
        <v>10</v>
      </c>
      <c r="C14" s="94" t="s">
        <v>348</v>
      </c>
      <c r="D14" s="329" t="s">
        <v>665</v>
      </c>
      <c r="E14" s="142" t="s">
        <v>662</v>
      </c>
      <c r="F14" s="329" t="s">
        <v>658</v>
      </c>
      <c r="G14" s="329" t="s">
        <v>27</v>
      </c>
      <c r="H14" s="33" t="s">
        <v>663</v>
      </c>
      <c r="I14" s="2" t="s">
        <v>143</v>
      </c>
      <c r="J14" s="34" t="s">
        <v>664</v>
      </c>
      <c r="K14" s="12">
        <v>44021</v>
      </c>
      <c r="L14" s="138"/>
      <c r="M14" s="262"/>
      <c r="N14" s="262"/>
      <c r="O14" s="262"/>
      <c r="P14" s="262"/>
      <c r="Q14" s="262"/>
      <c r="R14" s="266"/>
      <c r="S14" s="266"/>
      <c r="T14" s="11"/>
      <c r="U14" s="11"/>
      <c r="V14" s="20">
        <v>24</v>
      </c>
      <c r="W14" s="11">
        <v>44751</v>
      </c>
      <c r="X14" s="92"/>
      <c r="Y14" s="263"/>
      <c r="Z14" s="263"/>
      <c r="AA14" s="263"/>
      <c r="AB14" s="263"/>
      <c r="AC14" s="263"/>
      <c r="AD14" s="138"/>
      <c r="AE14" s="264"/>
      <c r="AF14" s="264"/>
      <c r="AG14" s="138">
        <v>180000</v>
      </c>
      <c r="AH14" s="138"/>
      <c r="AI14" s="338">
        <f>+AG14-AH14</f>
        <v>180000</v>
      </c>
      <c r="AJ14" s="129">
        <v>172413.6</v>
      </c>
      <c r="AK14" s="331">
        <f t="shared" si="1"/>
        <v>95.785333333333327</v>
      </c>
      <c r="AL14" s="330">
        <f t="shared" si="5"/>
        <v>7586.3999999999942</v>
      </c>
    </row>
    <row r="15" spans="1:38" ht="61.5" customHeight="1" x14ac:dyDescent="0.25">
      <c r="A15" s="103" t="s">
        <v>10</v>
      </c>
      <c r="B15" s="103" t="s">
        <v>10</v>
      </c>
      <c r="C15" s="94" t="s">
        <v>29</v>
      </c>
      <c r="D15" s="329"/>
      <c r="E15" s="142" t="s">
        <v>668</v>
      </c>
      <c r="F15" s="329" t="s">
        <v>666</v>
      </c>
      <c r="G15" s="329" t="s">
        <v>27</v>
      </c>
      <c r="H15" s="33" t="s">
        <v>667</v>
      </c>
      <c r="I15" s="2" t="s">
        <v>260</v>
      </c>
      <c r="J15" s="34" t="s">
        <v>298</v>
      </c>
      <c r="K15" s="12">
        <v>43923</v>
      </c>
      <c r="L15" s="138"/>
      <c r="M15" s="262"/>
      <c r="N15" s="262"/>
      <c r="O15" s="262"/>
      <c r="P15" s="262"/>
      <c r="Q15" s="262"/>
      <c r="R15" s="266"/>
      <c r="S15" s="266"/>
      <c r="T15" s="11"/>
      <c r="U15" s="11"/>
      <c r="V15" s="20">
        <v>30</v>
      </c>
      <c r="W15" s="11">
        <v>44836</v>
      </c>
      <c r="X15" s="92"/>
      <c r="Y15" s="263"/>
      <c r="Z15" s="263"/>
      <c r="AA15" s="263"/>
      <c r="AB15" s="263">
        <v>12</v>
      </c>
      <c r="AC15" s="263"/>
      <c r="AD15" s="322">
        <v>45201</v>
      </c>
      <c r="AE15" s="264"/>
      <c r="AF15" s="264"/>
      <c r="AG15" s="138">
        <v>146850</v>
      </c>
      <c r="AH15" s="138">
        <v>100000</v>
      </c>
      <c r="AI15" s="338">
        <f>+AG15+AH15</f>
        <v>246850</v>
      </c>
      <c r="AJ15" s="129">
        <v>88982.94</v>
      </c>
      <c r="AK15" s="331">
        <f t="shared" si="1"/>
        <v>36.047372898521367</v>
      </c>
      <c r="AL15" s="330">
        <f t="shared" si="5"/>
        <v>157867.06</v>
      </c>
    </row>
    <row r="16" spans="1:38" ht="61.5" hidden="1" customHeight="1" x14ac:dyDescent="0.25">
      <c r="A16" s="18" t="s">
        <v>10</v>
      </c>
      <c r="B16" s="241" t="s">
        <v>10</v>
      </c>
      <c r="C16" s="61" t="s">
        <v>70</v>
      </c>
      <c r="D16" s="242"/>
      <c r="E16" s="200" t="s">
        <v>630</v>
      </c>
      <c r="F16" s="62" t="s">
        <v>629</v>
      </c>
      <c r="G16" s="62" t="s">
        <v>381</v>
      </c>
      <c r="H16" s="200" t="s">
        <v>631</v>
      </c>
      <c r="I16" s="61" t="s">
        <v>309</v>
      </c>
      <c r="J16" s="62" t="s">
        <v>310</v>
      </c>
      <c r="K16" s="44">
        <v>43808</v>
      </c>
      <c r="L16" s="243"/>
      <c r="M16" s="95"/>
      <c r="N16" s="95"/>
      <c r="O16" s="95"/>
      <c r="P16" s="95"/>
      <c r="Q16" s="95"/>
      <c r="R16" s="96"/>
      <c r="S16" s="96"/>
      <c r="T16" s="18"/>
      <c r="U16" s="18"/>
      <c r="V16" s="19">
        <v>18</v>
      </c>
      <c r="W16" s="18">
        <v>44356</v>
      </c>
      <c r="X16" s="243"/>
      <c r="Y16" s="111"/>
      <c r="Z16" s="111"/>
      <c r="AA16" s="111"/>
      <c r="AB16" s="111"/>
      <c r="AC16" s="111"/>
      <c r="AD16" s="244"/>
      <c r="AE16" s="111"/>
      <c r="AF16" s="59"/>
      <c r="AG16" s="111">
        <v>200000</v>
      </c>
      <c r="AH16" s="111"/>
      <c r="AI16" s="119">
        <f t="shared" ref="AI16:AI79" si="6">+AG16-AH16</f>
        <v>200000</v>
      </c>
      <c r="AJ16" s="245">
        <v>64550.51</v>
      </c>
      <c r="AK16" s="59">
        <f t="shared" si="1"/>
        <v>32.275255000000001</v>
      </c>
      <c r="AL16" s="119">
        <f t="shared" si="5"/>
        <v>135449.49</v>
      </c>
    </row>
    <row r="17" spans="1:38" ht="61.5" hidden="1" customHeight="1" x14ac:dyDescent="0.25">
      <c r="A17" s="187" t="s">
        <v>10</v>
      </c>
      <c r="B17" s="231" t="s">
        <v>10</v>
      </c>
      <c r="C17" s="188" t="s">
        <v>292</v>
      </c>
      <c r="D17" s="232"/>
      <c r="E17" s="189" t="s">
        <v>626</v>
      </c>
      <c r="F17" s="190" t="s">
        <v>625</v>
      </c>
      <c r="G17" s="160" t="s">
        <v>381</v>
      </c>
      <c r="H17" s="189" t="s">
        <v>627</v>
      </c>
      <c r="I17" s="191" t="s">
        <v>315</v>
      </c>
      <c r="J17" s="160" t="s">
        <v>628</v>
      </c>
      <c r="K17" s="192">
        <v>43749</v>
      </c>
      <c r="L17" s="233"/>
      <c r="M17" s="95"/>
      <c r="N17" s="95"/>
      <c r="O17" s="95"/>
      <c r="P17" s="95"/>
      <c r="Q17" s="95"/>
      <c r="R17" s="96"/>
      <c r="S17" s="96"/>
      <c r="T17" s="193"/>
      <c r="U17" s="193"/>
      <c r="V17" s="163">
        <v>6</v>
      </c>
      <c r="W17" s="193">
        <v>43932</v>
      </c>
      <c r="X17" s="233"/>
      <c r="Y17" s="233"/>
      <c r="Z17" s="233"/>
      <c r="AA17" s="233"/>
      <c r="AB17" s="233"/>
      <c r="AC17" s="233"/>
      <c r="AD17" s="234"/>
      <c r="AE17" s="194"/>
      <c r="AF17" s="174"/>
      <c r="AG17" s="194">
        <v>200000</v>
      </c>
      <c r="AH17" s="194"/>
      <c r="AI17" s="194">
        <f t="shared" si="6"/>
        <v>200000</v>
      </c>
      <c r="AJ17" s="194">
        <v>200000</v>
      </c>
      <c r="AK17" s="174">
        <f t="shared" si="1"/>
        <v>100</v>
      </c>
      <c r="AL17" s="194">
        <f t="shared" si="5"/>
        <v>0</v>
      </c>
    </row>
    <row r="18" spans="1:38" ht="61.5" customHeight="1" x14ac:dyDescent="0.25">
      <c r="A18" s="103" t="s">
        <v>10</v>
      </c>
      <c r="B18" s="103" t="s">
        <v>10</v>
      </c>
      <c r="C18" s="94" t="s">
        <v>24</v>
      </c>
      <c r="D18" s="332" t="s">
        <v>347</v>
      </c>
      <c r="E18" s="142" t="s">
        <v>622</v>
      </c>
      <c r="F18" s="329" t="s">
        <v>623</v>
      </c>
      <c r="G18" s="329" t="s">
        <v>27</v>
      </c>
      <c r="H18" s="33" t="s">
        <v>624</v>
      </c>
      <c r="I18" s="2" t="s">
        <v>28</v>
      </c>
      <c r="J18" s="34" t="s">
        <v>270</v>
      </c>
      <c r="K18" s="12">
        <v>43740</v>
      </c>
      <c r="L18" s="138"/>
      <c r="M18" s="262"/>
      <c r="N18" s="262"/>
      <c r="O18" s="262"/>
      <c r="P18" s="262"/>
      <c r="Q18" s="262"/>
      <c r="R18" s="266"/>
      <c r="S18" s="266"/>
      <c r="T18" s="11"/>
      <c r="U18" s="11"/>
      <c r="V18" s="20">
        <v>36</v>
      </c>
      <c r="W18" s="11">
        <v>45201</v>
      </c>
      <c r="X18" s="11">
        <v>45201</v>
      </c>
      <c r="Y18" s="138"/>
      <c r="Z18" s="138"/>
      <c r="AA18" s="138"/>
      <c r="AB18" s="138"/>
      <c r="AC18" s="138"/>
      <c r="AD18" s="92"/>
      <c r="AE18" s="138"/>
      <c r="AF18" s="92"/>
      <c r="AG18" s="138">
        <f>250000+1000000</f>
        <v>1250000</v>
      </c>
      <c r="AH18" s="138"/>
      <c r="AI18" s="338">
        <f t="shared" si="6"/>
        <v>1250000</v>
      </c>
      <c r="AJ18" s="342">
        <v>592150.01</v>
      </c>
      <c r="AK18" s="331">
        <f>+AJ18/AI18*100</f>
        <v>47.372000800000002</v>
      </c>
      <c r="AL18" s="330">
        <f t="shared" si="5"/>
        <v>657849.99</v>
      </c>
    </row>
    <row r="19" spans="1:38" ht="61.5" customHeight="1" x14ac:dyDescent="0.25">
      <c r="A19" s="103" t="s">
        <v>10</v>
      </c>
      <c r="B19" s="103" t="s">
        <v>10</v>
      </c>
      <c r="C19" s="94" t="s">
        <v>29</v>
      </c>
      <c r="D19" s="332" t="s">
        <v>340</v>
      </c>
      <c r="E19" s="142" t="s">
        <v>609</v>
      </c>
      <c r="F19" s="329" t="s">
        <v>610</v>
      </c>
      <c r="G19" s="329" t="s">
        <v>27</v>
      </c>
      <c r="H19" s="33" t="s">
        <v>613</v>
      </c>
      <c r="I19" s="2" t="s">
        <v>260</v>
      </c>
      <c r="J19" s="34" t="s">
        <v>426</v>
      </c>
      <c r="K19" s="12">
        <v>43735</v>
      </c>
      <c r="L19" s="138"/>
      <c r="M19" s="262"/>
      <c r="N19" s="262"/>
      <c r="O19" s="262"/>
      <c r="P19" s="262"/>
      <c r="Q19" s="262"/>
      <c r="R19" s="266"/>
      <c r="S19" s="266"/>
      <c r="T19" s="11"/>
      <c r="U19" s="11"/>
      <c r="V19" s="20">
        <v>36</v>
      </c>
      <c r="W19" s="11">
        <v>44831</v>
      </c>
      <c r="X19" s="138"/>
      <c r="Y19" s="138"/>
      <c r="Z19" s="138"/>
      <c r="AA19" s="138"/>
      <c r="AB19" s="138"/>
      <c r="AC19" s="138"/>
      <c r="AD19" s="92"/>
      <c r="AE19" s="138"/>
      <c r="AF19" s="92"/>
      <c r="AG19" s="138">
        <v>100000</v>
      </c>
      <c r="AH19" s="138"/>
      <c r="AI19" s="338">
        <f t="shared" si="6"/>
        <v>100000</v>
      </c>
      <c r="AJ19" s="342">
        <v>62861.05</v>
      </c>
      <c r="AK19" s="331">
        <f t="shared" ref="AK19:AK42" si="7">+AJ19/AI19*100</f>
        <v>62.861050000000006</v>
      </c>
      <c r="AL19" s="330">
        <f t="shared" si="5"/>
        <v>37138.949999999997</v>
      </c>
    </row>
    <row r="20" spans="1:38" ht="61.5" customHeight="1" x14ac:dyDescent="0.25">
      <c r="A20" s="103" t="s">
        <v>10</v>
      </c>
      <c r="B20" s="103" t="s">
        <v>10</v>
      </c>
      <c r="C20" s="94" t="s">
        <v>120</v>
      </c>
      <c r="D20" s="332"/>
      <c r="E20" s="142" t="s">
        <v>614</v>
      </c>
      <c r="F20" s="329" t="s">
        <v>608</v>
      </c>
      <c r="G20" s="329" t="s">
        <v>27</v>
      </c>
      <c r="H20" s="33" t="s">
        <v>615</v>
      </c>
      <c r="I20" s="2" t="s">
        <v>160</v>
      </c>
      <c r="J20" s="34" t="s">
        <v>616</v>
      </c>
      <c r="K20" s="12">
        <v>43738</v>
      </c>
      <c r="L20" s="138"/>
      <c r="M20" s="262"/>
      <c r="N20" s="262"/>
      <c r="O20" s="262"/>
      <c r="P20" s="262"/>
      <c r="Q20" s="262"/>
      <c r="R20" s="266"/>
      <c r="S20" s="266"/>
      <c r="T20" s="12">
        <v>43738</v>
      </c>
      <c r="U20" s="11"/>
      <c r="V20" s="20">
        <v>36</v>
      </c>
      <c r="W20" s="11">
        <v>44834</v>
      </c>
      <c r="X20" s="138"/>
      <c r="Y20" s="138"/>
      <c r="Z20" s="138"/>
      <c r="AA20" s="138"/>
      <c r="AB20" s="138"/>
      <c r="AC20" s="138"/>
      <c r="AD20" s="92"/>
      <c r="AE20" s="138"/>
      <c r="AF20" s="92"/>
      <c r="AG20" s="138">
        <v>200000</v>
      </c>
      <c r="AH20" s="138"/>
      <c r="AI20" s="338">
        <f t="shared" si="6"/>
        <v>200000</v>
      </c>
      <c r="AJ20" s="340">
        <v>181625.98</v>
      </c>
      <c r="AK20" s="331">
        <f t="shared" si="7"/>
        <v>90.812989999999999</v>
      </c>
      <c r="AL20" s="330">
        <f t="shared" si="5"/>
        <v>18374.01999999999</v>
      </c>
    </row>
    <row r="21" spans="1:38" ht="61.5" hidden="1" customHeight="1" x14ac:dyDescent="0.25">
      <c r="A21" s="187" t="s">
        <v>10</v>
      </c>
      <c r="B21" s="193" t="s">
        <v>10</v>
      </c>
      <c r="C21" s="188" t="s">
        <v>292</v>
      </c>
      <c r="D21" s="246"/>
      <c r="E21" s="189" t="s">
        <v>617</v>
      </c>
      <c r="F21" s="195" t="s">
        <v>607</v>
      </c>
      <c r="G21" s="160" t="s">
        <v>381</v>
      </c>
      <c r="H21" s="189" t="s">
        <v>618</v>
      </c>
      <c r="I21" s="191" t="s">
        <v>315</v>
      </c>
      <c r="J21" s="160" t="s">
        <v>412</v>
      </c>
      <c r="K21" s="196">
        <v>43663</v>
      </c>
      <c r="L21" s="194"/>
      <c r="M21" s="95"/>
      <c r="N21" s="95"/>
      <c r="O21" s="95"/>
      <c r="P21" s="95"/>
      <c r="Q21" s="95"/>
      <c r="R21" s="96"/>
      <c r="S21" s="96"/>
      <c r="T21" s="193"/>
      <c r="U21" s="193"/>
      <c r="V21" s="163">
        <v>6</v>
      </c>
      <c r="W21" s="193">
        <v>43866</v>
      </c>
      <c r="X21" s="194">
        <v>6</v>
      </c>
      <c r="Y21" s="194"/>
      <c r="Z21" s="194"/>
      <c r="AA21" s="194"/>
      <c r="AB21" s="194"/>
      <c r="AC21" s="194"/>
      <c r="AD21" s="193">
        <v>44104</v>
      </c>
      <c r="AE21" s="194"/>
      <c r="AF21" s="174"/>
      <c r="AG21" s="194">
        <v>200000</v>
      </c>
      <c r="AH21" s="194">
        <v>11245.9</v>
      </c>
      <c r="AI21" s="194">
        <f t="shared" si="6"/>
        <v>188754.1</v>
      </c>
      <c r="AJ21" s="194">
        <v>188754.1</v>
      </c>
      <c r="AK21" s="174">
        <f t="shared" si="7"/>
        <v>100</v>
      </c>
      <c r="AL21" s="194">
        <f t="shared" si="5"/>
        <v>0</v>
      </c>
    </row>
    <row r="22" spans="1:38" ht="61.5" hidden="1" customHeight="1" x14ac:dyDescent="0.25">
      <c r="A22" s="11" t="s">
        <v>10</v>
      </c>
      <c r="B22" s="11" t="s">
        <v>10</v>
      </c>
      <c r="C22" s="2" t="s">
        <v>24</v>
      </c>
      <c r="D22" s="13"/>
      <c r="E22" s="33" t="s">
        <v>560</v>
      </c>
      <c r="F22" s="34" t="s">
        <v>561</v>
      </c>
      <c r="G22" s="34" t="s">
        <v>381</v>
      </c>
      <c r="H22" s="33" t="s">
        <v>562</v>
      </c>
      <c r="I22" s="2" t="s">
        <v>63</v>
      </c>
      <c r="J22" s="34" t="s">
        <v>287</v>
      </c>
      <c r="K22" s="12">
        <v>43637</v>
      </c>
      <c r="L22" s="138"/>
      <c r="M22" s="262"/>
      <c r="N22" s="262"/>
      <c r="O22" s="262"/>
      <c r="P22" s="262"/>
      <c r="Q22" s="262"/>
      <c r="R22" s="266"/>
      <c r="S22" s="266"/>
      <c r="T22" s="11"/>
      <c r="U22" s="11"/>
      <c r="V22" s="20">
        <v>36</v>
      </c>
      <c r="W22" s="11">
        <v>44733</v>
      </c>
      <c r="X22" s="138"/>
      <c r="Y22" s="138"/>
      <c r="Z22" s="138"/>
      <c r="AA22" s="138"/>
      <c r="AB22" s="138"/>
      <c r="AC22" s="138"/>
      <c r="AD22" s="92"/>
      <c r="AE22" s="138"/>
      <c r="AF22" s="92"/>
      <c r="AG22" s="138">
        <v>200000</v>
      </c>
      <c r="AH22" s="138"/>
      <c r="AI22" s="225">
        <f t="shared" si="6"/>
        <v>200000</v>
      </c>
      <c r="AJ22" s="221">
        <v>199849.79</v>
      </c>
      <c r="AK22" s="92">
        <f t="shared" si="7"/>
        <v>99.924895000000006</v>
      </c>
      <c r="AL22" s="225">
        <f t="shared" si="5"/>
        <v>150.20999999999185</v>
      </c>
    </row>
    <row r="23" spans="1:38" ht="61.5" customHeight="1" x14ac:dyDescent="0.25">
      <c r="A23" s="103" t="s">
        <v>10</v>
      </c>
      <c r="B23" s="103" t="s">
        <v>10</v>
      </c>
      <c r="C23" s="94" t="s">
        <v>348</v>
      </c>
      <c r="D23" s="332" t="s">
        <v>557</v>
      </c>
      <c r="E23" s="142" t="s">
        <v>558</v>
      </c>
      <c r="F23" s="329" t="s">
        <v>556</v>
      </c>
      <c r="G23" s="329" t="s">
        <v>27</v>
      </c>
      <c r="H23" s="33" t="s">
        <v>559</v>
      </c>
      <c r="I23" s="2" t="s">
        <v>261</v>
      </c>
      <c r="J23" s="34" t="s">
        <v>304</v>
      </c>
      <c r="K23" s="12">
        <v>43634</v>
      </c>
      <c r="L23" s="138"/>
      <c r="M23" s="262"/>
      <c r="N23" s="262"/>
      <c r="O23" s="262"/>
      <c r="P23" s="262"/>
      <c r="Q23" s="262"/>
      <c r="R23" s="266"/>
      <c r="S23" s="266"/>
      <c r="T23" s="11"/>
      <c r="U23" s="11"/>
      <c r="V23" s="20">
        <v>24</v>
      </c>
      <c r="W23" s="11">
        <v>44730</v>
      </c>
      <c r="X23" s="138">
        <v>12</v>
      </c>
      <c r="Y23" s="138"/>
      <c r="Z23" s="138"/>
      <c r="AA23" s="138"/>
      <c r="AB23" s="138"/>
      <c r="AC23" s="138"/>
      <c r="AD23" s="11">
        <v>44730</v>
      </c>
      <c r="AE23" s="138"/>
      <c r="AF23" s="92"/>
      <c r="AG23" s="138">
        <v>250000</v>
      </c>
      <c r="AH23" s="138"/>
      <c r="AI23" s="338">
        <f t="shared" si="6"/>
        <v>250000</v>
      </c>
      <c r="AJ23" s="340">
        <v>249721.2</v>
      </c>
      <c r="AK23" s="331">
        <f t="shared" si="7"/>
        <v>99.888480000000001</v>
      </c>
      <c r="AL23" s="330">
        <f t="shared" si="5"/>
        <v>278.79999999998836</v>
      </c>
    </row>
    <row r="24" spans="1:38" ht="61.5" hidden="1" customHeight="1" x14ac:dyDescent="0.25">
      <c r="A24" s="11" t="s">
        <v>10</v>
      </c>
      <c r="B24" s="11" t="s">
        <v>10</v>
      </c>
      <c r="C24" s="2" t="s">
        <v>24</v>
      </c>
      <c r="D24" s="13" t="s">
        <v>588</v>
      </c>
      <c r="E24" s="33" t="s">
        <v>589</v>
      </c>
      <c r="F24" s="34" t="s">
        <v>590</v>
      </c>
      <c r="G24" s="34" t="s">
        <v>381</v>
      </c>
      <c r="H24" s="33" t="s">
        <v>591</v>
      </c>
      <c r="I24" s="2" t="s">
        <v>51</v>
      </c>
      <c r="J24" s="34" t="s">
        <v>592</v>
      </c>
      <c r="K24" s="12">
        <v>43606</v>
      </c>
      <c r="L24" s="138"/>
      <c r="M24" s="262"/>
      <c r="N24" s="262"/>
      <c r="O24" s="262"/>
      <c r="P24" s="262"/>
      <c r="Q24" s="262"/>
      <c r="R24" s="266"/>
      <c r="S24" s="266"/>
      <c r="T24" s="11"/>
      <c r="U24" s="11"/>
      <c r="V24" s="20">
        <v>36</v>
      </c>
      <c r="W24" s="11">
        <v>44702</v>
      </c>
      <c r="X24" s="138"/>
      <c r="Y24" s="138"/>
      <c r="Z24" s="138"/>
      <c r="AA24" s="138"/>
      <c r="AB24" s="138"/>
      <c r="AC24" s="138"/>
      <c r="AD24" s="92"/>
      <c r="AE24" s="138"/>
      <c r="AF24" s="92"/>
      <c r="AG24" s="138">
        <v>200000</v>
      </c>
      <c r="AH24" s="138"/>
      <c r="AI24" s="225">
        <f t="shared" si="6"/>
        <v>200000</v>
      </c>
      <c r="AJ24" s="221">
        <v>199999.51</v>
      </c>
      <c r="AK24" s="92">
        <f t="shared" si="7"/>
        <v>99.999755000000007</v>
      </c>
      <c r="AL24" s="225">
        <f t="shared" si="5"/>
        <v>0.48999999999068677</v>
      </c>
    </row>
    <row r="25" spans="1:38" ht="61.5" customHeight="1" x14ac:dyDescent="0.25">
      <c r="A25" s="103" t="s">
        <v>10</v>
      </c>
      <c r="B25" s="103" t="s">
        <v>10</v>
      </c>
      <c r="C25" s="94" t="s">
        <v>24</v>
      </c>
      <c r="D25" s="332"/>
      <c r="E25" s="142" t="s">
        <v>584</v>
      </c>
      <c r="F25" s="329" t="s">
        <v>585</v>
      </c>
      <c r="G25" s="329" t="s">
        <v>27</v>
      </c>
      <c r="H25" s="33" t="s">
        <v>586</v>
      </c>
      <c r="I25" s="2" t="s">
        <v>63</v>
      </c>
      <c r="J25" s="34" t="s">
        <v>587</v>
      </c>
      <c r="K25" s="12">
        <v>43600</v>
      </c>
      <c r="L25" s="138"/>
      <c r="M25" s="262"/>
      <c r="N25" s="262"/>
      <c r="O25" s="262"/>
      <c r="P25" s="262"/>
      <c r="Q25" s="262"/>
      <c r="R25" s="266"/>
      <c r="S25" s="266"/>
      <c r="T25" s="11"/>
      <c r="U25" s="11"/>
      <c r="V25" s="20">
        <v>36</v>
      </c>
      <c r="W25" s="11">
        <v>44696</v>
      </c>
      <c r="X25" s="138"/>
      <c r="Y25" s="138"/>
      <c r="Z25" s="138"/>
      <c r="AA25" s="138"/>
      <c r="AB25" s="138"/>
      <c r="AC25" s="138"/>
      <c r="AD25" s="92"/>
      <c r="AE25" s="138"/>
      <c r="AF25" s="92"/>
      <c r="AG25" s="138">
        <v>200000</v>
      </c>
      <c r="AH25" s="138"/>
      <c r="AI25" s="338">
        <f t="shared" si="6"/>
        <v>200000</v>
      </c>
      <c r="AJ25" s="340">
        <v>199700.65</v>
      </c>
      <c r="AK25" s="331">
        <f t="shared" si="7"/>
        <v>99.850324999999998</v>
      </c>
      <c r="AL25" s="330">
        <f t="shared" si="5"/>
        <v>299.35000000000582</v>
      </c>
    </row>
    <row r="26" spans="1:38" ht="61.5" hidden="1" customHeight="1" x14ac:dyDescent="0.25">
      <c r="A26" s="193" t="s">
        <v>10</v>
      </c>
      <c r="B26" s="193" t="s">
        <v>10</v>
      </c>
      <c r="C26" s="191" t="s">
        <v>48</v>
      </c>
      <c r="D26" s="298"/>
      <c r="E26" s="189" t="s">
        <v>580</v>
      </c>
      <c r="F26" s="190" t="s">
        <v>581</v>
      </c>
      <c r="G26" s="190" t="s">
        <v>381</v>
      </c>
      <c r="H26" s="33" t="s">
        <v>582</v>
      </c>
      <c r="I26" s="2" t="s">
        <v>51</v>
      </c>
      <c r="J26" s="34" t="s">
        <v>583</v>
      </c>
      <c r="K26" s="192">
        <v>43584</v>
      </c>
      <c r="L26" s="138"/>
      <c r="M26" s="262"/>
      <c r="N26" s="262"/>
      <c r="O26" s="262"/>
      <c r="P26" s="262"/>
      <c r="Q26" s="262"/>
      <c r="R26" s="266"/>
      <c r="S26" s="266"/>
      <c r="T26" s="11"/>
      <c r="U26" s="11"/>
      <c r="V26" s="20">
        <v>30</v>
      </c>
      <c r="W26" s="11">
        <v>44498</v>
      </c>
      <c r="X26" s="138"/>
      <c r="Y26" s="138"/>
      <c r="Z26" s="138"/>
      <c r="AA26" s="138"/>
      <c r="AB26" s="138"/>
      <c r="AC26" s="138"/>
      <c r="AD26" s="92"/>
      <c r="AE26" s="138"/>
      <c r="AF26" s="92"/>
      <c r="AG26" s="249">
        <v>450000</v>
      </c>
      <c r="AH26" s="249"/>
      <c r="AI26" s="299">
        <f t="shared" si="6"/>
        <v>450000</v>
      </c>
      <c r="AJ26" s="299">
        <v>448751.08</v>
      </c>
      <c r="AK26" s="174">
        <f t="shared" si="7"/>
        <v>99.722462222222234</v>
      </c>
      <c r="AL26" s="299">
        <f t="shared" si="5"/>
        <v>1248.9199999999837</v>
      </c>
    </row>
    <row r="27" spans="1:38" ht="61.5" hidden="1" customHeight="1" x14ac:dyDescent="0.25">
      <c r="A27" s="11" t="s">
        <v>10</v>
      </c>
      <c r="B27" s="11" t="s">
        <v>10</v>
      </c>
      <c r="C27" s="2" t="s">
        <v>575</v>
      </c>
      <c r="D27" s="13"/>
      <c r="E27" s="33" t="s">
        <v>576</v>
      </c>
      <c r="F27" s="34" t="s">
        <v>577</v>
      </c>
      <c r="G27" s="34" t="s">
        <v>381</v>
      </c>
      <c r="H27" s="33" t="s">
        <v>578</v>
      </c>
      <c r="I27" s="2" t="s">
        <v>301</v>
      </c>
      <c r="J27" s="34" t="s">
        <v>579</v>
      </c>
      <c r="K27" s="12">
        <v>43538</v>
      </c>
      <c r="L27" s="138"/>
      <c r="M27" s="262"/>
      <c r="N27" s="262"/>
      <c r="O27" s="262"/>
      <c r="P27" s="262"/>
      <c r="Q27" s="262"/>
      <c r="R27" s="266"/>
      <c r="S27" s="266"/>
      <c r="T27" s="11"/>
      <c r="U27" s="11"/>
      <c r="V27" s="20">
        <v>24</v>
      </c>
      <c r="W27" s="11">
        <v>44269</v>
      </c>
      <c r="X27" s="138">
        <v>12</v>
      </c>
      <c r="Y27" s="138"/>
      <c r="Z27" s="138"/>
      <c r="AA27" s="138"/>
      <c r="AB27" s="138"/>
      <c r="AC27" s="138"/>
      <c r="AD27" s="11">
        <v>44634</v>
      </c>
      <c r="AE27" s="138"/>
      <c r="AF27" s="92"/>
      <c r="AG27" s="138">
        <v>400000</v>
      </c>
      <c r="AH27" s="138"/>
      <c r="AI27" s="225">
        <f t="shared" si="6"/>
        <v>400000</v>
      </c>
      <c r="AJ27" s="225">
        <v>396670.04</v>
      </c>
      <c r="AK27" s="92">
        <f t="shared" si="7"/>
        <v>99.167509999999993</v>
      </c>
      <c r="AL27" s="225">
        <f t="shared" si="5"/>
        <v>3329.960000000021</v>
      </c>
    </row>
    <row r="28" spans="1:38" ht="61.5" customHeight="1" x14ac:dyDescent="0.25">
      <c r="A28" s="103" t="s">
        <v>10</v>
      </c>
      <c r="B28" s="103" t="s">
        <v>10</v>
      </c>
      <c r="C28" s="94" t="s">
        <v>29</v>
      </c>
      <c r="D28" s="332" t="s">
        <v>338</v>
      </c>
      <c r="E28" s="142" t="s">
        <v>543</v>
      </c>
      <c r="F28" s="329" t="s">
        <v>544</v>
      </c>
      <c r="G28" s="329" t="s">
        <v>27</v>
      </c>
      <c r="H28" s="33" t="s">
        <v>545</v>
      </c>
      <c r="I28" s="2" t="s">
        <v>274</v>
      </c>
      <c r="J28" s="34" t="s">
        <v>275</v>
      </c>
      <c r="K28" s="12">
        <v>43411</v>
      </c>
      <c r="L28" s="138"/>
      <c r="M28" s="262"/>
      <c r="N28" s="262"/>
      <c r="O28" s="262"/>
      <c r="P28" s="262"/>
      <c r="Q28" s="262"/>
      <c r="R28" s="266"/>
      <c r="S28" s="266"/>
      <c r="T28" s="11"/>
      <c r="U28" s="11"/>
      <c r="V28" s="20">
        <v>36</v>
      </c>
      <c r="W28" s="11">
        <v>44509</v>
      </c>
      <c r="X28" s="138"/>
      <c r="Y28" s="138"/>
      <c r="Z28" s="138"/>
      <c r="AA28" s="138"/>
      <c r="AB28" s="138"/>
      <c r="AC28" s="138"/>
      <c r="AD28" s="92"/>
      <c r="AE28" s="138"/>
      <c r="AF28" s="92"/>
      <c r="AG28" s="138">
        <v>200000</v>
      </c>
      <c r="AH28" s="138"/>
      <c r="AI28" s="338">
        <f t="shared" si="6"/>
        <v>200000</v>
      </c>
      <c r="AJ28" s="338">
        <v>194525.65</v>
      </c>
      <c r="AK28" s="331">
        <f t="shared" si="7"/>
        <v>97.262824999999992</v>
      </c>
      <c r="AL28" s="330">
        <f t="shared" si="5"/>
        <v>5474.3500000000058</v>
      </c>
    </row>
    <row r="29" spans="1:38" ht="61.5" hidden="1" customHeight="1" x14ac:dyDescent="0.25">
      <c r="A29" s="193" t="s">
        <v>10</v>
      </c>
      <c r="B29" s="31" t="s">
        <v>10</v>
      </c>
      <c r="C29" s="191" t="s">
        <v>553</v>
      </c>
      <c r="D29" s="217"/>
      <c r="E29" s="189" t="s">
        <v>554</v>
      </c>
      <c r="F29" s="190" t="s">
        <v>552</v>
      </c>
      <c r="G29" s="190" t="s">
        <v>381</v>
      </c>
      <c r="H29" s="189" t="s">
        <v>555</v>
      </c>
      <c r="I29" s="191" t="s">
        <v>143</v>
      </c>
      <c r="J29" s="190" t="s">
        <v>143</v>
      </c>
      <c r="K29" s="192">
        <v>43388</v>
      </c>
      <c r="L29" s="247"/>
      <c r="M29" s="95"/>
      <c r="N29" s="95"/>
      <c r="O29" s="95"/>
      <c r="P29" s="95"/>
      <c r="Q29" s="95"/>
      <c r="R29" s="96"/>
      <c r="S29" s="96"/>
      <c r="T29" s="193"/>
      <c r="U29" s="193"/>
      <c r="V29" s="163">
        <v>24</v>
      </c>
      <c r="W29" s="193">
        <v>44484</v>
      </c>
      <c r="X29" s="247">
        <v>12</v>
      </c>
      <c r="Y29" s="194"/>
      <c r="Z29" s="194"/>
      <c r="AA29" s="194"/>
      <c r="AB29" s="194"/>
      <c r="AC29" s="194"/>
      <c r="AD29" s="248">
        <v>44484</v>
      </c>
      <c r="AE29" s="194"/>
      <c r="AF29" s="174"/>
      <c r="AG29" s="194">
        <v>780000</v>
      </c>
      <c r="AH29" s="194"/>
      <c r="AI29" s="249">
        <f t="shared" si="6"/>
        <v>780000</v>
      </c>
      <c r="AJ29" s="249">
        <v>778721.53</v>
      </c>
      <c r="AK29" s="174">
        <f t="shared" si="7"/>
        <v>99.836093589743598</v>
      </c>
      <c r="AL29" s="249">
        <f t="shared" si="5"/>
        <v>1278.4699999999721</v>
      </c>
    </row>
    <row r="30" spans="1:38" ht="61.5" customHeight="1" x14ac:dyDescent="0.25">
      <c r="A30" s="103" t="s">
        <v>10</v>
      </c>
      <c r="B30" s="103" t="s">
        <v>10</v>
      </c>
      <c r="C30" s="94" t="s">
        <v>145</v>
      </c>
      <c r="D30" s="332"/>
      <c r="E30" s="142" t="s">
        <v>546</v>
      </c>
      <c r="F30" s="329" t="s">
        <v>535</v>
      </c>
      <c r="G30" s="329" t="s">
        <v>27</v>
      </c>
      <c r="H30" s="33" t="s">
        <v>542</v>
      </c>
      <c r="I30" s="34" t="s">
        <v>132</v>
      </c>
      <c r="J30" s="14" t="s">
        <v>262</v>
      </c>
      <c r="K30" s="12">
        <v>43367</v>
      </c>
      <c r="L30" s="138"/>
      <c r="M30" s="262"/>
      <c r="N30" s="262"/>
      <c r="O30" s="262"/>
      <c r="P30" s="262"/>
      <c r="Q30" s="262"/>
      <c r="R30" s="266"/>
      <c r="S30" s="266"/>
      <c r="T30" s="11"/>
      <c r="U30" s="11"/>
      <c r="V30" s="20">
        <v>36</v>
      </c>
      <c r="W30" s="11">
        <v>44463</v>
      </c>
      <c r="X30" s="138">
        <v>12</v>
      </c>
      <c r="Y30" s="138"/>
      <c r="Z30" s="138"/>
      <c r="AA30" s="138"/>
      <c r="AB30" s="138"/>
      <c r="AC30" s="138"/>
      <c r="AD30" s="11">
        <v>44828</v>
      </c>
      <c r="AE30" s="138"/>
      <c r="AF30" s="92"/>
      <c r="AG30" s="138">
        <v>950000</v>
      </c>
      <c r="AH30" s="92"/>
      <c r="AI30" s="338">
        <f t="shared" si="6"/>
        <v>950000</v>
      </c>
      <c r="AJ30" s="338">
        <v>727424.04</v>
      </c>
      <c r="AK30" s="331">
        <f t="shared" si="7"/>
        <v>76.570951578947373</v>
      </c>
      <c r="AL30" s="330">
        <f t="shared" si="5"/>
        <v>222575.95999999996</v>
      </c>
    </row>
    <row r="31" spans="1:38" ht="61.5" customHeight="1" x14ac:dyDescent="0.25">
      <c r="A31" s="103" t="s">
        <v>10</v>
      </c>
      <c r="B31" s="103" t="s">
        <v>10</v>
      </c>
      <c r="C31" s="94" t="s">
        <v>24</v>
      </c>
      <c r="D31" s="332"/>
      <c r="E31" s="142" t="s">
        <v>539</v>
      </c>
      <c r="F31" s="329" t="s">
        <v>534</v>
      </c>
      <c r="G31" s="329" t="s">
        <v>27</v>
      </c>
      <c r="H31" s="33" t="s">
        <v>540</v>
      </c>
      <c r="I31" s="34" t="s">
        <v>285</v>
      </c>
      <c r="J31" s="14" t="s">
        <v>541</v>
      </c>
      <c r="K31" s="12">
        <v>43364</v>
      </c>
      <c r="L31" s="138"/>
      <c r="M31" s="262"/>
      <c r="N31" s="262"/>
      <c r="O31" s="262"/>
      <c r="P31" s="262"/>
      <c r="Q31" s="262"/>
      <c r="R31" s="266"/>
      <c r="S31" s="266"/>
      <c r="T31" s="11"/>
      <c r="U31" s="11"/>
      <c r="V31" s="20">
        <v>36</v>
      </c>
      <c r="W31" s="11">
        <v>44460</v>
      </c>
      <c r="X31" s="138"/>
      <c r="Y31" s="138"/>
      <c r="Z31" s="138"/>
      <c r="AA31" s="138"/>
      <c r="AB31" s="138"/>
      <c r="AC31" s="138"/>
      <c r="AD31" s="92"/>
      <c r="AE31" s="138"/>
      <c r="AF31" s="92"/>
      <c r="AG31" s="138">
        <v>500000</v>
      </c>
      <c r="AH31" s="92"/>
      <c r="AI31" s="338">
        <f t="shared" si="6"/>
        <v>500000</v>
      </c>
      <c r="AJ31" s="338">
        <v>496542.57</v>
      </c>
      <c r="AK31" s="331">
        <f t="shared" si="7"/>
        <v>99.308514000000002</v>
      </c>
      <c r="AL31" s="330">
        <f t="shared" si="5"/>
        <v>3457.429999999993</v>
      </c>
    </row>
    <row r="32" spans="1:38" ht="61.5" customHeight="1" x14ac:dyDescent="0.25">
      <c r="A32" s="103" t="s">
        <v>10</v>
      </c>
      <c r="B32" s="103" t="s">
        <v>10</v>
      </c>
      <c r="C32" s="94" t="s">
        <v>24</v>
      </c>
      <c r="D32" s="332" t="s">
        <v>588</v>
      </c>
      <c r="E32" s="142" t="s">
        <v>611</v>
      </c>
      <c r="F32" s="329" t="s">
        <v>612</v>
      </c>
      <c r="G32" s="329" t="s">
        <v>27</v>
      </c>
      <c r="H32" s="33" t="s">
        <v>619</v>
      </c>
      <c r="I32" s="34" t="s">
        <v>51</v>
      </c>
      <c r="J32" s="14" t="s">
        <v>620</v>
      </c>
      <c r="K32" s="12">
        <v>43301</v>
      </c>
      <c r="L32" s="138"/>
      <c r="M32" s="262"/>
      <c r="N32" s="262"/>
      <c r="O32" s="262"/>
      <c r="P32" s="262"/>
      <c r="Q32" s="262"/>
      <c r="R32" s="266"/>
      <c r="S32" s="266"/>
      <c r="T32" s="11"/>
      <c r="U32" s="20">
        <v>48</v>
      </c>
      <c r="V32" s="20">
        <v>36</v>
      </c>
      <c r="W32" s="11">
        <v>44551</v>
      </c>
      <c r="X32" s="138"/>
      <c r="Y32" s="138"/>
      <c r="Z32" s="138"/>
      <c r="AA32" s="138"/>
      <c r="AB32" s="138"/>
      <c r="AC32" s="138"/>
      <c r="AD32" s="92"/>
      <c r="AE32" s="138"/>
      <c r="AF32" s="92"/>
      <c r="AG32" s="138">
        <v>700000</v>
      </c>
      <c r="AH32" s="92"/>
      <c r="AI32" s="338">
        <f t="shared" si="6"/>
        <v>700000</v>
      </c>
      <c r="AJ32" s="338">
        <v>699740.83</v>
      </c>
      <c r="AK32" s="331">
        <f t="shared" si="7"/>
        <v>99.962975714285704</v>
      </c>
      <c r="AL32" s="330">
        <f t="shared" si="5"/>
        <v>259.17000000004191</v>
      </c>
    </row>
    <row r="33" spans="1:38" ht="61.5" hidden="1" customHeight="1" x14ac:dyDescent="0.25">
      <c r="A33" s="187" t="s">
        <v>10</v>
      </c>
      <c r="B33" s="31" t="s">
        <v>10</v>
      </c>
      <c r="C33" s="188" t="s">
        <v>537</v>
      </c>
      <c r="D33" s="217"/>
      <c r="E33" s="189" t="s">
        <v>536</v>
      </c>
      <c r="F33" s="190" t="s">
        <v>533</v>
      </c>
      <c r="G33" s="190" t="s">
        <v>381</v>
      </c>
      <c r="H33" s="189" t="s">
        <v>538</v>
      </c>
      <c r="I33" s="190" t="s">
        <v>260</v>
      </c>
      <c r="J33" s="212" t="s">
        <v>483</v>
      </c>
      <c r="K33" s="192">
        <v>43286</v>
      </c>
      <c r="L33" s="247"/>
      <c r="M33" s="95"/>
      <c r="N33" s="95"/>
      <c r="O33" s="95"/>
      <c r="P33" s="95"/>
      <c r="Q33" s="95"/>
      <c r="R33" s="96"/>
      <c r="S33" s="96"/>
      <c r="T33" s="193"/>
      <c r="U33" s="193"/>
      <c r="V33" s="163">
        <v>36</v>
      </c>
      <c r="W33" s="193">
        <v>44382</v>
      </c>
      <c r="X33" s="247">
        <v>12</v>
      </c>
      <c r="Y33" s="194"/>
      <c r="Z33" s="194"/>
      <c r="AA33" s="194"/>
      <c r="AB33" s="194"/>
      <c r="AC33" s="194"/>
      <c r="AD33" s="248">
        <v>44747</v>
      </c>
      <c r="AE33" s="194"/>
      <c r="AF33" s="194"/>
      <c r="AG33" s="194">
        <v>450000</v>
      </c>
      <c r="AH33" s="174"/>
      <c r="AI33" s="194">
        <f t="shared" si="6"/>
        <v>450000</v>
      </c>
      <c r="AJ33" s="249">
        <v>424800.93</v>
      </c>
      <c r="AK33" s="174">
        <f t="shared" si="7"/>
        <v>94.400206666666662</v>
      </c>
      <c r="AL33" s="194">
        <f t="shared" si="5"/>
        <v>25199.070000000007</v>
      </c>
    </row>
    <row r="34" spans="1:38" ht="61.5" customHeight="1" x14ac:dyDescent="0.25">
      <c r="A34" s="103" t="s">
        <v>10</v>
      </c>
      <c r="B34" s="103" t="s">
        <v>10</v>
      </c>
      <c r="C34" s="94" t="s">
        <v>348</v>
      </c>
      <c r="D34" s="94" t="s">
        <v>510</v>
      </c>
      <c r="E34" s="142" t="s">
        <v>511</v>
      </c>
      <c r="F34" s="329" t="s">
        <v>513</v>
      </c>
      <c r="G34" s="329" t="s">
        <v>27</v>
      </c>
      <c r="H34" s="33" t="s">
        <v>514</v>
      </c>
      <c r="I34" s="34" t="s">
        <v>260</v>
      </c>
      <c r="J34" s="14" t="s">
        <v>264</v>
      </c>
      <c r="K34" s="12">
        <v>43276</v>
      </c>
      <c r="L34" s="138"/>
      <c r="M34" s="262"/>
      <c r="N34" s="262"/>
      <c r="O34" s="262"/>
      <c r="P34" s="262"/>
      <c r="Q34" s="262"/>
      <c r="R34" s="266"/>
      <c r="S34" s="266"/>
      <c r="T34" s="11"/>
      <c r="U34" s="11"/>
      <c r="V34" s="20">
        <v>24</v>
      </c>
      <c r="W34" s="11">
        <v>44007</v>
      </c>
      <c r="X34" s="138">
        <v>12</v>
      </c>
      <c r="Y34" s="138"/>
      <c r="Z34" s="138"/>
      <c r="AA34" s="138"/>
      <c r="AB34" s="138"/>
      <c r="AC34" s="138"/>
      <c r="AD34" s="11">
        <v>44372</v>
      </c>
      <c r="AE34" s="138"/>
      <c r="AF34" s="138"/>
      <c r="AG34" s="138">
        <v>370000</v>
      </c>
      <c r="AH34" s="138"/>
      <c r="AI34" s="338">
        <f t="shared" si="6"/>
        <v>370000</v>
      </c>
      <c r="AJ34" s="338">
        <v>344827.13</v>
      </c>
      <c r="AK34" s="331">
        <f t="shared" si="7"/>
        <v>93.196521621621613</v>
      </c>
      <c r="AL34" s="330">
        <f t="shared" si="5"/>
        <v>25172.869999999995</v>
      </c>
    </row>
    <row r="35" spans="1:38" ht="61.5" hidden="1" customHeight="1" x14ac:dyDescent="0.25">
      <c r="A35" s="18" t="s">
        <v>10</v>
      </c>
      <c r="B35" s="241" t="s">
        <v>10</v>
      </c>
      <c r="C35" s="61" t="s">
        <v>29</v>
      </c>
      <c r="D35" s="242"/>
      <c r="E35" s="200" t="s">
        <v>508</v>
      </c>
      <c r="F35" s="62" t="s">
        <v>512</v>
      </c>
      <c r="G35" s="62" t="s">
        <v>381</v>
      </c>
      <c r="H35" s="200" t="s">
        <v>509</v>
      </c>
      <c r="I35" s="62" t="s">
        <v>260</v>
      </c>
      <c r="J35" s="106" t="s">
        <v>453</v>
      </c>
      <c r="K35" s="44">
        <v>43255</v>
      </c>
      <c r="L35" s="243"/>
      <c r="M35" s="95"/>
      <c r="N35" s="95"/>
      <c r="O35" s="95"/>
      <c r="P35" s="95"/>
      <c r="Q35" s="95"/>
      <c r="R35" s="96"/>
      <c r="S35" s="96"/>
      <c r="T35" s="18"/>
      <c r="U35" s="18"/>
      <c r="V35" s="19">
        <v>36</v>
      </c>
      <c r="W35" s="18">
        <v>44351</v>
      </c>
      <c r="X35" s="243"/>
      <c r="Y35" s="111"/>
      <c r="Z35" s="111"/>
      <c r="AA35" s="111"/>
      <c r="AB35" s="111"/>
      <c r="AC35" s="111"/>
      <c r="AD35" s="244"/>
      <c r="AE35" s="111"/>
      <c r="AF35" s="250"/>
      <c r="AG35" s="111">
        <v>200000</v>
      </c>
      <c r="AH35" s="111"/>
      <c r="AI35" s="119">
        <f t="shared" si="6"/>
        <v>200000</v>
      </c>
      <c r="AJ35" s="119">
        <v>199991.71</v>
      </c>
      <c r="AK35" s="59">
        <f t="shared" si="7"/>
        <v>99.995855000000006</v>
      </c>
      <c r="AL35" s="111">
        <f t="shared" si="5"/>
        <v>8.2900000000081491</v>
      </c>
    </row>
    <row r="36" spans="1:38" ht="61.5" hidden="1" customHeight="1" x14ac:dyDescent="0.25">
      <c r="A36" s="11" t="s">
        <v>10</v>
      </c>
      <c r="B36" s="150" t="s">
        <v>10</v>
      </c>
      <c r="C36" s="2" t="s">
        <v>24</v>
      </c>
      <c r="D36" s="147"/>
      <c r="E36" s="33" t="s">
        <v>517</v>
      </c>
      <c r="F36" s="34" t="s">
        <v>515</v>
      </c>
      <c r="G36" s="34" t="s">
        <v>381</v>
      </c>
      <c r="H36" s="33" t="s">
        <v>516</v>
      </c>
      <c r="I36" s="34" t="s">
        <v>285</v>
      </c>
      <c r="J36" s="14" t="s">
        <v>276</v>
      </c>
      <c r="K36" s="12">
        <v>43220</v>
      </c>
      <c r="L36" s="149"/>
      <c r="M36" s="95"/>
      <c r="N36" s="95"/>
      <c r="O36" s="95"/>
      <c r="P36" s="95"/>
      <c r="Q36" s="95"/>
      <c r="R36" s="96"/>
      <c r="S36" s="96"/>
      <c r="T36" s="11"/>
      <c r="U36" s="11"/>
      <c r="V36" s="20">
        <v>18</v>
      </c>
      <c r="W36" s="11">
        <v>43768</v>
      </c>
      <c r="X36" s="152">
        <v>12</v>
      </c>
      <c r="Y36" s="139">
        <v>3</v>
      </c>
      <c r="Z36" s="67"/>
      <c r="AA36" s="67"/>
      <c r="AB36" s="67"/>
      <c r="AC36" s="67"/>
      <c r="AD36" s="146">
        <v>44226</v>
      </c>
      <c r="AE36" s="67"/>
      <c r="AF36" s="8"/>
      <c r="AG36" s="67">
        <v>450000</v>
      </c>
      <c r="AH36" s="67">
        <v>273489.74</v>
      </c>
      <c r="AI36" s="138">
        <f t="shared" si="6"/>
        <v>176510.26</v>
      </c>
      <c r="AJ36" s="138">
        <v>168076.7</v>
      </c>
      <c r="AK36" s="92">
        <f t="shared" si="7"/>
        <v>95.222056780155441</v>
      </c>
      <c r="AL36" s="67">
        <f t="shared" si="5"/>
        <v>8433.5599999999977</v>
      </c>
    </row>
    <row r="37" spans="1:38" ht="61.5" hidden="1" customHeight="1" x14ac:dyDescent="0.25">
      <c r="A37" s="193" t="s">
        <v>10</v>
      </c>
      <c r="B37" s="162" t="s">
        <v>10</v>
      </c>
      <c r="C37" s="191" t="s">
        <v>503</v>
      </c>
      <c r="D37" s="232"/>
      <c r="E37" s="189" t="s">
        <v>504</v>
      </c>
      <c r="F37" s="195" t="s">
        <v>505</v>
      </c>
      <c r="G37" s="160" t="s">
        <v>381</v>
      </c>
      <c r="H37" s="189" t="s">
        <v>506</v>
      </c>
      <c r="I37" s="197" t="s">
        <v>261</v>
      </c>
      <c r="J37" s="164" t="s">
        <v>507</v>
      </c>
      <c r="K37" s="192">
        <v>43080</v>
      </c>
      <c r="L37" s="67"/>
      <c r="M37" s="95"/>
      <c r="N37" s="95"/>
      <c r="O37" s="95"/>
      <c r="P37" s="95"/>
      <c r="Q37" s="95"/>
      <c r="R37" s="96"/>
      <c r="S37" s="96"/>
      <c r="T37" s="31"/>
      <c r="U37" s="31"/>
      <c r="V37" s="163">
        <v>32</v>
      </c>
      <c r="W37" s="193">
        <v>44023</v>
      </c>
      <c r="X37" s="11"/>
      <c r="Y37" s="11"/>
      <c r="Z37" s="11"/>
      <c r="AA37" s="11"/>
      <c r="AB37" s="67"/>
      <c r="AC37" s="67"/>
      <c r="AD37" s="138"/>
      <c r="AE37" s="198"/>
      <c r="AF37" s="194"/>
      <c r="AG37" s="194">
        <v>180000</v>
      </c>
      <c r="AH37" s="194"/>
      <c r="AI37" s="194">
        <f t="shared" si="6"/>
        <v>180000</v>
      </c>
      <c r="AJ37" s="194">
        <v>0</v>
      </c>
      <c r="AK37" s="174">
        <f t="shared" si="7"/>
        <v>0</v>
      </c>
      <c r="AL37" s="194">
        <f t="shared" si="5"/>
        <v>180000</v>
      </c>
    </row>
    <row r="38" spans="1:38" ht="61.5" customHeight="1" x14ac:dyDescent="0.25">
      <c r="A38" s="103" t="s">
        <v>10</v>
      </c>
      <c r="B38" s="103" t="s">
        <v>10</v>
      </c>
      <c r="C38" s="94" t="s">
        <v>29</v>
      </c>
      <c r="D38" s="94"/>
      <c r="E38" s="142" t="s">
        <v>487</v>
      </c>
      <c r="F38" s="94" t="s">
        <v>488</v>
      </c>
      <c r="G38" s="332" t="s">
        <v>27</v>
      </c>
      <c r="H38" s="33" t="s">
        <v>494</v>
      </c>
      <c r="I38" s="34" t="s">
        <v>260</v>
      </c>
      <c r="J38" s="34" t="s">
        <v>496</v>
      </c>
      <c r="K38" s="11">
        <v>43080</v>
      </c>
      <c r="L38" s="154"/>
      <c r="M38" s="11"/>
      <c r="N38" s="12"/>
      <c r="O38" s="67"/>
      <c r="P38" s="95"/>
      <c r="Q38" s="95"/>
      <c r="R38" s="95"/>
      <c r="S38" s="95"/>
      <c r="T38" s="6"/>
      <c r="U38" s="9"/>
      <c r="V38" s="20"/>
      <c r="W38" s="11">
        <v>43810</v>
      </c>
      <c r="X38" s="155">
        <v>12</v>
      </c>
      <c r="Y38" s="20">
        <v>12</v>
      </c>
      <c r="Z38" s="11"/>
      <c r="AA38" s="11"/>
      <c r="AB38" s="11"/>
      <c r="AC38" s="11"/>
      <c r="AD38" s="146">
        <v>44541</v>
      </c>
      <c r="AE38" s="67"/>
      <c r="AF38" s="67"/>
      <c r="AG38" s="138">
        <v>350000</v>
      </c>
      <c r="AH38" s="54"/>
      <c r="AI38" s="129">
        <f t="shared" si="6"/>
        <v>350000</v>
      </c>
      <c r="AJ38" s="129">
        <v>314830.71000000002</v>
      </c>
      <c r="AK38" s="331">
        <f t="shared" si="7"/>
        <v>89.951631428571432</v>
      </c>
      <c r="AL38" s="129">
        <f t="shared" si="5"/>
        <v>35169.289999999979</v>
      </c>
    </row>
    <row r="39" spans="1:38" ht="61.5" hidden="1" customHeight="1" x14ac:dyDescent="0.25">
      <c r="A39" s="199" t="s">
        <v>10</v>
      </c>
      <c r="B39" s="18" t="s">
        <v>10</v>
      </c>
      <c r="C39" s="61" t="s">
        <v>24</v>
      </c>
      <c r="D39" s="107"/>
      <c r="E39" s="200" t="s">
        <v>499</v>
      </c>
      <c r="F39" s="61" t="s">
        <v>485</v>
      </c>
      <c r="G39" s="201" t="s">
        <v>381</v>
      </c>
      <c r="H39" s="200" t="s">
        <v>493</v>
      </c>
      <c r="I39" s="62" t="s">
        <v>63</v>
      </c>
      <c r="J39" s="55" t="s">
        <v>486</v>
      </c>
      <c r="K39" s="18">
        <v>43060</v>
      </c>
      <c r="L39" s="10"/>
      <c r="M39" s="11"/>
      <c r="N39" s="12"/>
      <c r="O39" s="67"/>
      <c r="P39" s="95"/>
      <c r="Q39" s="95"/>
      <c r="R39" s="95"/>
      <c r="S39" s="95"/>
      <c r="T39" s="95"/>
      <c r="U39" s="96"/>
      <c r="V39" s="19">
        <v>36</v>
      </c>
      <c r="W39" s="18">
        <v>44156</v>
      </c>
      <c r="X39" s="11"/>
      <c r="Y39" s="11"/>
      <c r="Z39" s="11"/>
      <c r="AA39" s="11"/>
      <c r="AB39" s="11"/>
      <c r="AC39" s="11"/>
      <c r="AD39" s="11"/>
      <c r="AE39" s="111"/>
      <c r="AF39" s="111"/>
      <c r="AG39" s="111">
        <v>500000</v>
      </c>
      <c r="AH39" s="112">
        <v>32.47</v>
      </c>
      <c r="AI39" s="111">
        <f t="shared" si="6"/>
        <v>499967.53</v>
      </c>
      <c r="AJ39" s="111">
        <v>499967.53</v>
      </c>
      <c r="AK39" s="59">
        <f t="shared" si="7"/>
        <v>100</v>
      </c>
      <c r="AL39" s="111">
        <f t="shared" si="5"/>
        <v>0</v>
      </c>
    </row>
    <row r="40" spans="1:38" ht="61.5" hidden="1" customHeight="1" x14ac:dyDescent="0.25">
      <c r="A40" s="11" t="s">
        <v>10</v>
      </c>
      <c r="B40" s="11" t="s">
        <v>10</v>
      </c>
      <c r="C40" s="2" t="s">
        <v>481</v>
      </c>
      <c r="D40" s="51"/>
      <c r="E40" s="33" t="s">
        <v>475</v>
      </c>
      <c r="F40" s="94" t="s">
        <v>476</v>
      </c>
      <c r="G40" s="89" t="s">
        <v>381</v>
      </c>
      <c r="H40" s="33" t="s">
        <v>482</v>
      </c>
      <c r="I40" s="34" t="s">
        <v>260</v>
      </c>
      <c r="J40" s="55" t="s">
        <v>483</v>
      </c>
      <c r="K40" s="11">
        <v>42979</v>
      </c>
      <c r="L40" s="10"/>
      <c r="M40" s="11"/>
      <c r="N40" s="12"/>
      <c r="O40" s="67"/>
      <c r="P40" s="95"/>
      <c r="Q40" s="95"/>
      <c r="R40" s="95"/>
      <c r="S40" s="95"/>
      <c r="T40" s="95"/>
      <c r="U40" s="96"/>
      <c r="V40" s="19">
        <v>24</v>
      </c>
      <c r="W40" s="11">
        <v>43709</v>
      </c>
      <c r="X40" s="20">
        <v>12</v>
      </c>
      <c r="Y40" s="11"/>
      <c r="Z40" s="11"/>
      <c r="AA40" s="11"/>
      <c r="AB40" s="125">
        <v>12</v>
      </c>
      <c r="AC40" s="20">
        <f>+V40+AB40</f>
        <v>36</v>
      </c>
      <c r="AD40" s="11">
        <v>44075</v>
      </c>
      <c r="AE40" s="67"/>
      <c r="AF40" s="67"/>
      <c r="AG40" s="67">
        <v>200000</v>
      </c>
      <c r="AH40" s="91">
        <v>12718.21</v>
      </c>
      <c r="AI40" s="67">
        <f t="shared" si="6"/>
        <v>187281.79</v>
      </c>
      <c r="AJ40" s="67">
        <v>187281.79</v>
      </c>
      <c r="AK40" s="92">
        <f t="shared" si="7"/>
        <v>100</v>
      </c>
      <c r="AL40" s="67">
        <f t="shared" si="5"/>
        <v>0</v>
      </c>
    </row>
    <row r="41" spans="1:38" ht="61.5" hidden="1" customHeight="1" x14ac:dyDescent="0.25">
      <c r="A41" s="11" t="s">
        <v>10</v>
      </c>
      <c r="B41" s="11" t="s">
        <v>10</v>
      </c>
      <c r="C41" s="2" t="s">
        <v>489</v>
      </c>
      <c r="D41" s="51"/>
      <c r="E41" s="33" t="s">
        <v>490</v>
      </c>
      <c r="F41" s="141" t="s">
        <v>491</v>
      </c>
      <c r="G41" s="89" t="s">
        <v>381</v>
      </c>
      <c r="H41" s="33" t="s">
        <v>495</v>
      </c>
      <c r="I41" s="34" t="s">
        <v>301</v>
      </c>
      <c r="J41" s="55" t="s">
        <v>492</v>
      </c>
      <c r="K41" s="11">
        <v>42961</v>
      </c>
      <c r="L41" s="10"/>
      <c r="M41" s="11"/>
      <c r="N41" s="12"/>
      <c r="O41" s="67"/>
      <c r="P41" s="95"/>
      <c r="Q41" s="95"/>
      <c r="R41" s="95"/>
      <c r="S41" s="95"/>
      <c r="T41" s="95"/>
      <c r="U41" s="96"/>
      <c r="V41" s="19"/>
      <c r="W41" s="11">
        <v>43326</v>
      </c>
      <c r="X41" s="20">
        <v>6</v>
      </c>
      <c r="Y41" s="11"/>
      <c r="Z41" s="11"/>
      <c r="AA41" s="11"/>
      <c r="AB41" s="125">
        <f>SUBTOTAL(9,X41:AA41)</f>
        <v>0</v>
      </c>
      <c r="AC41" s="20">
        <f>+V41+AB41</f>
        <v>0</v>
      </c>
      <c r="AD41" s="11">
        <v>43691</v>
      </c>
      <c r="AE41" s="67"/>
      <c r="AF41" s="67"/>
      <c r="AG41" s="67">
        <v>300000</v>
      </c>
      <c r="AH41" s="91">
        <v>2550.5</v>
      </c>
      <c r="AI41" s="67">
        <f t="shared" si="6"/>
        <v>297449.5</v>
      </c>
      <c r="AJ41" s="67">
        <v>297449.5</v>
      </c>
      <c r="AK41" s="92">
        <f t="shared" si="7"/>
        <v>100</v>
      </c>
      <c r="AL41" s="67">
        <f t="shared" si="5"/>
        <v>0</v>
      </c>
    </row>
    <row r="42" spans="1:38" ht="61.5" hidden="1" customHeight="1" x14ac:dyDescent="0.25">
      <c r="A42" s="11" t="s">
        <v>10</v>
      </c>
      <c r="B42" s="11" t="s">
        <v>10</v>
      </c>
      <c r="C42" s="2" t="s">
        <v>29</v>
      </c>
      <c r="D42" s="51" t="s">
        <v>345</v>
      </c>
      <c r="E42" s="33" t="s">
        <v>451</v>
      </c>
      <c r="F42" s="2" t="s">
        <v>452</v>
      </c>
      <c r="G42" s="89" t="s">
        <v>381</v>
      </c>
      <c r="H42" s="33" t="s">
        <v>455</v>
      </c>
      <c r="I42" s="34" t="s">
        <v>260</v>
      </c>
      <c r="J42" s="55" t="s">
        <v>453</v>
      </c>
      <c r="K42" s="11">
        <v>42916</v>
      </c>
      <c r="L42" s="10"/>
      <c r="M42" s="11"/>
      <c r="N42" s="12"/>
      <c r="O42" s="67"/>
      <c r="P42" s="95"/>
      <c r="Q42" s="95"/>
      <c r="R42" s="95"/>
      <c r="S42" s="95"/>
      <c r="T42" s="95"/>
      <c r="U42" s="96"/>
      <c r="V42" s="19"/>
      <c r="W42" s="11">
        <v>43829</v>
      </c>
      <c r="X42" s="20">
        <v>12</v>
      </c>
      <c r="Y42" s="20"/>
      <c r="Z42" s="11"/>
      <c r="AA42" s="11"/>
      <c r="AB42" s="20">
        <v>12</v>
      </c>
      <c r="AC42" s="11"/>
      <c r="AD42" s="11">
        <v>44195</v>
      </c>
      <c r="AE42" s="67"/>
      <c r="AF42" s="67"/>
      <c r="AG42" s="67">
        <v>250000</v>
      </c>
      <c r="AH42" s="91">
        <v>4799.25</v>
      </c>
      <c r="AI42" s="67">
        <f t="shared" si="6"/>
        <v>245200.75</v>
      </c>
      <c r="AJ42" s="67">
        <v>245200.75</v>
      </c>
      <c r="AK42" s="92">
        <f t="shared" si="7"/>
        <v>100</v>
      </c>
      <c r="AL42" s="67">
        <f t="shared" si="5"/>
        <v>0</v>
      </c>
    </row>
    <row r="43" spans="1:38" ht="61.5" hidden="1" customHeight="1" x14ac:dyDescent="0.25">
      <c r="A43" s="2" t="s">
        <v>10</v>
      </c>
      <c r="B43" s="2" t="s">
        <v>10</v>
      </c>
      <c r="C43" s="11" t="s">
        <v>135</v>
      </c>
      <c r="D43" s="11"/>
      <c r="E43" s="33" t="s">
        <v>293</v>
      </c>
      <c r="F43" s="2" t="s">
        <v>294</v>
      </c>
      <c r="G43" s="51" t="s">
        <v>381</v>
      </c>
      <c r="H43" s="33" t="s">
        <v>366</v>
      </c>
      <c r="I43" s="34" t="s">
        <v>295</v>
      </c>
      <c r="J43" s="55" t="s">
        <v>296</v>
      </c>
      <c r="K43" s="11">
        <v>42440</v>
      </c>
      <c r="L43" s="11">
        <v>42440</v>
      </c>
      <c r="M43" s="10"/>
      <c r="N43" s="11"/>
      <c r="O43" s="12"/>
      <c r="P43" s="13"/>
      <c r="Q43" s="14"/>
      <c r="R43" s="13"/>
      <c r="S43" s="11"/>
      <c r="T43" s="18">
        <v>42440</v>
      </c>
      <c r="U43" s="19">
        <v>30</v>
      </c>
      <c r="V43" s="19">
        <v>30</v>
      </c>
      <c r="W43" s="11">
        <v>43354</v>
      </c>
      <c r="X43" s="20">
        <v>12</v>
      </c>
      <c r="Y43" s="20">
        <v>12</v>
      </c>
      <c r="Z43" s="20">
        <v>0</v>
      </c>
      <c r="AA43" s="20">
        <v>0</v>
      </c>
      <c r="AB43" s="20">
        <f>SUM(X43:AA43)</f>
        <v>24</v>
      </c>
      <c r="AC43" s="19">
        <f t="shared" ref="AC43:AC45" si="8">+V43+AB43</f>
        <v>54</v>
      </c>
      <c r="AD43" s="11">
        <v>44176</v>
      </c>
      <c r="AE43" s="16">
        <f t="shared" ref="AE43:AE44" si="9">+AF43+AI43</f>
        <v>546581</v>
      </c>
      <c r="AF43" s="16">
        <v>0</v>
      </c>
      <c r="AG43" s="17">
        <v>560000</v>
      </c>
      <c r="AH43" s="57">
        <v>13419</v>
      </c>
      <c r="AI43" s="57">
        <f t="shared" si="6"/>
        <v>546581</v>
      </c>
      <c r="AJ43" s="58">
        <v>546581</v>
      </c>
      <c r="AK43" s="59">
        <f t="shared" ref="AK43:AK45" si="10">AJ43/AI43*100</f>
        <v>100</v>
      </c>
      <c r="AL43" s="60">
        <f t="shared" si="5"/>
        <v>0</v>
      </c>
    </row>
    <row r="44" spans="1:38" ht="61.5" hidden="1" customHeight="1" x14ac:dyDescent="0.25">
      <c r="A44" s="2" t="s">
        <v>10</v>
      </c>
      <c r="B44" s="2" t="s">
        <v>10</v>
      </c>
      <c r="C44" s="2" t="s">
        <v>24</v>
      </c>
      <c r="D44" s="2" t="s">
        <v>347</v>
      </c>
      <c r="E44" s="33" t="s">
        <v>254</v>
      </c>
      <c r="F44" s="2" t="s">
        <v>255</v>
      </c>
      <c r="G44" s="99" t="s">
        <v>381</v>
      </c>
      <c r="H44" s="33" t="s">
        <v>465</v>
      </c>
      <c r="I44" s="34" t="s">
        <v>28</v>
      </c>
      <c r="J44" s="55" t="s">
        <v>284</v>
      </c>
      <c r="K44" s="36">
        <v>42449</v>
      </c>
      <c r="L44" s="36">
        <v>42449</v>
      </c>
      <c r="M44" s="91"/>
      <c r="N44" s="91"/>
      <c r="O44" s="91"/>
      <c r="P44" s="91"/>
      <c r="Q44" s="91"/>
      <c r="R44" s="13"/>
      <c r="S44" s="11"/>
      <c r="T44" s="18">
        <v>42449</v>
      </c>
      <c r="U44" s="19">
        <v>18</v>
      </c>
      <c r="V44" s="19">
        <v>20</v>
      </c>
      <c r="W44" s="14">
        <v>43059</v>
      </c>
      <c r="X44" s="20">
        <v>0</v>
      </c>
      <c r="Y44" s="20">
        <v>0</v>
      </c>
      <c r="Z44" s="20">
        <v>0</v>
      </c>
      <c r="AA44" s="20">
        <v>0</v>
      </c>
      <c r="AB44" s="20">
        <f>SUM(X44:AA44)</f>
        <v>0</v>
      </c>
      <c r="AC44" s="19">
        <f t="shared" si="8"/>
        <v>20</v>
      </c>
      <c r="AD44" s="278"/>
      <c r="AE44" s="16">
        <f t="shared" si="9"/>
        <v>400000</v>
      </c>
      <c r="AF44" s="119">
        <v>0</v>
      </c>
      <c r="AG44" s="27">
        <v>400000</v>
      </c>
      <c r="AH44" s="16">
        <v>0</v>
      </c>
      <c r="AI44" s="57">
        <f t="shared" si="6"/>
        <v>400000</v>
      </c>
      <c r="AJ44" s="122">
        <v>378837</v>
      </c>
      <c r="AK44" s="59">
        <f t="shared" si="10"/>
        <v>94.709249999999997</v>
      </c>
      <c r="AL44" s="60">
        <f t="shared" si="5"/>
        <v>21163</v>
      </c>
    </row>
    <row r="45" spans="1:38" ht="61.5" hidden="1" customHeight="1" x14ac:dyDescent="0.25">
      <c r="A45" s="2" t="s">
        <v>10</v>
      </c>
      <c r="B45" s="2" t="s">
        <v>10</v>
      </c>
      <c r="C45" s="14" t="s">
        <v>292</v>
      </c>
      <c r="D45" s="14"/>
      <c r="E45" s="33" t="s">
        <v>290</v>
      </c>
      <c r="F45" s="2" t="s">
        <v>291</v>
      </c>
      <c r="G45" s="52" t="s">
        <v>381</v>
      </c>
      <c r="H45" s="33" t="s">
        <v>352</v>
      </c>
      <c r="I45" s="2" t="s">
        <v>315</v>
      </c>
      <c r="J45" s="55" t="s">
        <v>316</v>
      </c>
      <c r="K45" s="36">
        <v>42461</v>
      </c>
      <c r="L45" s="36">
        <v>42480</v>
      </c>
      <c r="M45" s="21"/>
      <c r="N45" s="22"/>
      <c r="O45" s="70"/>
      <c r="P45" s="70"/>
      <c r="Q45" s="23">
        <v>0</v>
      </c>
      <c r="R45" s="54"/>
      <c r="S45" s="54"/>
      <c r="T45" s="64">
        <v>42480</v>
      </c>
      <c r="U45" s="19"/>
      <c r="V45" s="19"/>
      <c r="W45" s="14">
        <v>42663</v>
      </c>
      <c r="X45" s="20">
        <v>0</v>
      </c>
      <c r="Y45" s="20">
        <v>0</v>
      </c>
      <c r="Z45" s="20">
        <v>0</v>
      </c>
      <c r="AA45" s="20">
        <v>0</v>
      </c>
      <c r="AB45" s="68">
        <f>SUM(X45:AA45)</f>
        <v>0</v>
      </c>
      <c r="AC45" s="19">
        <f t="shared" si="8"/>
        <v>0</v>
      </c>
      <c r="AD45" s="278"/>
      <c r="AE45" s="16">
        <f>+AF45+AG45</f>
        <v>200000</v>
      </c>
      <c r="AF45" s="111">
        <v>0</v>
      </c>
      <c r="AG45" s="26">
        <v>200000</v>
      </c>
      <c r="AH45" s="121">
        <v>0</v>
      </c>
      <c r="AI45" s="57">
        <f t="shared" si="6"/>
        <v>200000</v>
      </c>
      <c r="AJ45" s="58">
        <v>200000</v>
      </c>
      <c r="AK45" s="59">
        <f t="shared" si="10"/>
        <v>100</v>
      </c>
      <c r="AL45" s="60">
        <f t="shared" si="5"/>
        <v>0</v>
      </c>
    </row>
    <row r="46" spans="1:38" ht="61.5" hidden="1" customHeight="1" x14ac:dyDescent="0.25">
      <c r="A46" s="2" t="s">
        <v>10</v>
      </c>
      <c r="B46" s="2" t="s">
        <v>10</v>
      </c>
      <c r="C46" s="11" t="s">
        <v>292</v>
      </c>
      <c r="D46" s="11"/>
      <c r="E46" s="33" t="s">
        <v>409</v>
      </c>
      <c r="F46" s="2" t="s">
        <v>411</v>
      </c>
      <c r="G46" s="99" t="s">
        <v>381</v>
      </c>
      <c r="H46" s="33" t="s">
        <v>410</v>
      </c>
      <c r="I46" s="34" t="s">
        <v>315</v>
      </c>
      <c r="J46" s="55" t="s">
        <v>412</v>
      </c>
      <c r="K46" s="11">
        <v>42569</v>
      </c>
      <c r="L46" s="11"/>
      <c r="M46" s="10"/>
      <c r="N46" s="11"/>
      <c r="O46" s="12"/>
      <c r="P46" s="13"/>
      <c r="Q46" s="14"/>
      <c r="R46" s="13"/>
      <c r="S46" s="11"/>
      <c r="T46" s="18">
        <v>43299</v>
      </c>
      <c r="U46" s="19">
        <v>24</v>
      </c>
      <c r="V46" s="19">
        <v>24</v>
      </c>
      <c r="W46" s="11">
        <v>43299</v>
      </c>
      <c r="X46" s="20"/>
      <c r="Y46" s="20"/>
      <c r="Z46" s="20"/>
      <c r="AA46" s="20"/>
      <c r="AB46" s="20"/>
      <c r="AC46" s="19"/>
      <c r="AD46" s="106">
        <v>43422</v>
      </c>
      <c r="AE46" s="16">
        <v>200000</v>
      </c>
      <c r="AF46" s="16">
        <v>0</v>
      </c>
      <c r="AG46" s="17">
        <v>200000</v>
      </c>
      <c r="AH46" s="57"/>
      <c r="AI46" s="57">
        <f t="shared" si="6"/>
        <v>200000</v>
      </c>
      <c r="AJ46" s="58">
        <v>198936.25</v>
      </c>
      <c r="AK46" s="59">
        <f>+AJ46/AI46*100</f>
        <v>99.468125000000001</v>
      </c>
      <c r="AL46" s="60">
        <f t="shared" si="5"/>
        <v>1063.75</v>
      </c>
    </row>
    <row r="47" spans="1:38" ht="61.5" hidden="1" customHeight="1" x14ac:dyDescent="0.25">
      <c r="A47" s="2" t="s">
        <v>10</v>
      </c>
      <c r="B47" s="2" t="s">
        <v>10</v>
      </c>
      <c r="C47" s="11" t="s">
        <v>86</v>
      </c>
      <c r="D47" s="11"/>
      <c r="E47" s="33" t="s">
        <v>397</v>
      </c>
      <c r="F47" s="2" t="s">
        <v>398</v>
      </c>
      <c r="G47" s="51" t="s">
        <v>381</v>
      </c>
      <c r="H47" s="33" t="s">
        <v>399</v>
      </c>
      <c r="I47" s="34" t="s">
        <v>28</v>
      </c>
      <c r="J47" s="55" t="s">
        <v>270</v>
      </c>
      <c r="K47" s="11">
        <v>42586</v>
      </c>
      <c r="L47" s="11">
        <v>42586</v>
      </c>
      <c r="M47" s="10"/>
      <c r="N47" s="11"/>
      <c r="O47" s="12"/>
      <c r="P47" s="13"/>
      <c r="Q47" s="14"/>
      <c r="R47" s="13"/>
      <c r="S47" s="11"/>
      <c r="T47" s="18">
        <v>42586</v>
      </c>
      <c r="U47" s="19">
        <v>20</v>
      </c>
      <c r="V47" s="19">
        <v>24</v>
      </c>
      <c r="W47" s="11">
        <v>43316</v>
      </c>
      <c r="X47" s="20">
        <v>12</v>
      </c>
      <c r="Y47" s="20">
        <v>0</v>
      </c>
      <c r="Z47" s="20">
        <v>0</v>
      </c>
      <c r="AA47" s="20">
        <v>0</v>
      </c>
      <c r="AB47" s="68">
        <f>SUBTOTAL(9,X47:AA47)</f>
        <v>0</v>
      </c>
      <c r="AC47" s="19">
        <f>+V47+AB47</f>
        <v>24</v>
      </c>
      <c r="AD47" s="106">
        <v>43681</v>
      </c>
      <c r="AE47" s="16">
        <f>+AF47+AI47</f>
        <v>896429.61</v>
      </c>
      <c r="AF47" s="16">
        <v>0</v>
      </c>
      <c r="AG47" s="17">
        <v>900000</v>
      </c>
      <c r="AH47" s="57">
        <v>3570.39</v>
      </c>
      <c r="AI47" s="57">
        <f t="shared" si="6"/>
        <v>896429.61</v>
      </c>
      <c r="AJ47" s="58">
        <v>896429.61</v>
      </c>
      <c r="AK47" s="59">
        <f>AJ47/AI47*100</f>
        <v>100</v>
      </c>
      <c r="AL47" s="60">
        <f t="shared" si="5"/>
        <v>0</v>
      </c>
    </row>
    <row r="48" spans="1:38" ht="61.5" hidden="1" customHeight="1" x14ac:dyDescent="0.25">
      <c r="A48" s="2" t="s">
        <v>10</v>
      </c>
      <c r="B48" s="2" t="s">
        <v>10</v>
      </c>
      <c r="C48" s="11" t="s">
        <v>239</v>
      </c>
      <c r="D48" s="11"/>
      <c r="E48" s="33" t="s">
        <v>417</v>
      </c>
      <c r="F48" s="2" t="s">
        <v>418</v>
      </c>
      <c r="G48" s="51" t="s">
        <v>381</v>
      </c>
      <c r="H48" s="33" t="s">
        <v>419</v>
      </c>
      <c r="I48" s="34" t="s">
        <v>260</v>
      </c>
      <c r="J48" s="55" t="s">
        <v>298</v>
      </c>
      <c r="K48" s="11">
        <v>42642</v>
      </c>
      <c r="L48" s="11"/>
      <c r="M48" s="10"/>
      <c r="N48" s="11"/>
      <c r="O48" s="12"/>
      <c r="P48" s="13"/>
      <c r="Q48" s="14"/>
      <c r="R48" s="13"/>
      <c r="S48" s="11"/>
      <c r="T48" s="18">
        <v>42642</v>
      </c>
      <c r="U48" s="19">
        <v>24</v>
      </c>
      <c r="V48" s="19">
        <v>30</v>
      </c>
      <c r="W48" s="11">
        <v>43553</v>
      </c>
      <c r="X48" s="20">
        <v>12</v>
      </c>
      <c r="Y48" s="20"/>
      <c r="Z48" s="20"/>
      <c r="AA48" s="20"/>
      <c r="AB48" s="20"/>
      <c r="AC48" s="19"/>
      <c r="AD48" s="106">
        <v>43919</v>
      </c>
      <c r="AE48" s="16">
        <f>+AF48+AG48</f>
        <v>250000</v>
      </c>
      <c r="AF48" s="16">
        <v>0</v>
      </c>
      <c r="AG48" s="17">
        <v>250000</v>
      </c>
      <c r="AH48" s="57">
        <v>1850.3</v>
      </c>
      <c r="AI48" s="57">
        <f t="shared" si="6"/>
        <v>248149.7</v>
      </c>
      <c r="AJ48" s="58">
        <v>248149.7</v>
      </c>
      <c r="AK48" s="59">
        <f>+AJ48/AI48*100</f>
        <v>100</v>
      </c>
      <c r="AL48" s="60">
        <f t="shared" si="5"/>
        <v>0</v>
      </c>
    </row>
    <row r="49" spans="1:38" ht="61.5" hidden="1" customHeight="1" x14ac:dyDescent="0.25">
      <c r="A49" s="2" t="s">
        <v>10</v>
      </c>
      <c r="B49" s="2" t="s">
        <v>10</v>
      </c>
      <c r="C49" s="11" t="s">
        <v>420</v>
      </c>
      <c r="D49" s="11"/>
      <c r="E49" s="33" t="s">
        <v>421</v>
      </c>
      <c r="F49" s="2" t="s">
        <v>422</v>
      </c>
      <c r="G49" s="51" t="s">
        <v>381</v>
      </c>
      <c r="H49" s="33" t="s">
        <v>548</v>
      </c>
      <c r="I49" s="34" t="s">
        <v>274</v>
      </c>
      <c r="J49" s="55" t="s">
        <v>423</v>
      </c>
      <c r="K49" s="11">
        <v>42649</v>
      </c>
      <c r="L49" s="11"/>
      <c r="M49" s="10"/>
      <c r="N49" s="11"/>
      <c r="O49" s="12"/>
      <c r="P49" s="13"/>
      <c r="Q49" s="14"/>
      <c r="R49" s="13"/>
      <c r="S49" s="11"/>
      <c r="T49" s="18">
        <v>42649</v>
      </c>
      <c r="U49" s="19">
        <v>24</v>
      </c>
      <c r="V49" s="19"/>
      <c r="W49" s="11">
        <v>43561</v>
      </c>
      <c r="X49" s="20"/>
      <c r="Y49" s="20"/>
      <c r="Z49" s="20"/>
      <c r="AA49" s="20"/>
      <c r="AB49" s="20"/>
      <c r="AC49" s="19"/>
      <c r="AD49" s="278"/>
      <c r="AE49" s="16">
        <f>+AF49+AG49</f>
        <v>270000</v>
      </c>
      <c r="AF49" s="16">
        <v>0</v>
      </c>
      <c r="AG49" s="17">
        <v>270000</v>
      </c>
      <c r="AH49" s="57">
        <v>0</v>
      </c>
      <c r="AI49" s="57">
        <f t="shared" si="6"/>
        <v>270000</v>
      </c>
      <c r="AJ49" s="58">
        <v>270000</v>
      </c>
      <c r="AK49" s="59">
        <f>+AJ49/AI49*100</f>
        <v>100</v>
      </c>
      <c r="AL49" s="60">
        <f t="shared" si="5"/>
        <v>0</v>
      </c>
    </row>
    <row r="50" spans="1:38" ht="61.5" hidden="1" customHeight="1" x14ac:dyDescent="0.25">
      <c r="A50" s="61" t="s">
        <v>10</v>
      </c>
      <c r="B50" s="61" t="s">
        <v>10</v>
      </c>
      <c r="C50" s="61" t="s">
        <v>29</v>
      </c>
      <c r="D50" s="61" t="s">
        <v>341</v>
      </c>
      <c r="E50" s="33" t="s">
        <v>226</v>
      </c>
      <c r="F50" s="61" t="s">
        <v>227</v>
      </c>
      <c r="G50" s="107" t="s">
        <v>381</v>
      </c>
      <c r="H50" s="70" t="s">
        <v>325</v>
      </c>
      <c r="I50" s="62" t="s">
        <v>132</v>
      </c>
      <c r="J50" s="63" t="s">
        <v>281</v>
      </c>
      <c r="K50" s="64">
        <v>42151</v>
      </c>
      <c r="L50" s="106">
        <v>42151</v>
      </c>
      <c r="M50" s="91"/>
      <c r="N50" s="91"/>
      <c r="O50" s="112"/>
      <c r="P50" s="91"/>
      <c r="Q50" s="91"/>
      <c r="R50" s="13"/>
      <c r="S50" s="11"/>
      <c r="T50" s="18">
        <v>42151</v>
      </c>
      <c r="U50" s="110">
        <v>24</v>
      </c>
      <c r="V50" s="110">
        <v>24</v>
      </c>
      <c r="W50" s="14">
        <v>42882</v>
      </c>
      <c r="X50" s="20">
        <v>0</v>
      </c>
      <c r="Y50" s="20">
        <v>0</v>
      </c>
      <c r="Z50" s="20">
        <v>0</v>
      </c>
      <c r="AA50" s="20">
        <v>0</v>
      </c>
      <c r="AB50" s="68">
        <f>SUM(X50:AA50)</f>
        <v>0</v>
      </c>
      <c r="AC50" s="19">
        <f>+V50+AB50</f>
        <v>24</v>
      </c>
      <c r="AD50" s="68"/>
      <c r="AE50" s="16">
        <f>+AF50+AI50</f>
        <v>256328.56</v>
      </c>
      <c r="AF50" s="65"/>
      <c r="AG50" s="16">
        <v>266000</v>
      </c>
      <c r="AH50" s="16">
        <v>9671.44</v>
      </c>
      <c r="AI50" s="57">
        <f t="shared" si="6"/>
        <v>256328.56</v>
      </c>
      <c r="AJ50" s="66">
        <v>245120</v>
      </c>
      <c r="AK50" s="59">
        <f>AJ50/AI50*100</f>
        <v>95.627268377741444</v>
      </c>
      <c r="AL50" s="60">
        <f t="shared" si="5"/>
        <v>11208.559999999998</v>
      </c>
    </row>
    <row r="51" spans="1:38" ht="61.5" hidden="1" customHeight="1" x14ac:dyDescent="0.25">
      <c r="A51" s="2" t="s">
        <v>10</v>
      </c>
      <c r="B51" s="2" t="s">
        <v>10</v>
      </c>
      <c r="C51" s="11" t="s">
        <v>70</v>
      </c>
      <c r="D51" s="11"/>
      <c r="E51" s="33" t="s">
        <v>406</v>
      </c>
      <c r="F51" s="2" t="s">
        <v>407</v>
      </c>
      <c r="G51" s="51" t="s">
        <v>381</v>
      </c>
      <c r="H51" s="33" t="s">
        <v>408</v>
      </c>
      <c r="I51" s="34" t="s">
        <v>309</v>
      </c>
      <c r="J51" s="63" t="s">
        <v>309</v>
      </c>
      <c r="K51" s="11">
        <v>42649</v>
      </c>
      <c r="L51" s="11"/>
      <c r="M51" s="10"/>
      <c r="N51" s="11"/>
      <c r="O51" s="12"/>
      <c r="P51" s="13"/>
      <c r="Q51" s="14"/>
      <c r="R51" s="13"/>
      <c r="S51" s="11"/>
      <c r="T51" s="18">
        <v>42649</v>
      </c>
      <c r="U51" s="19">
        <v>18</v>
      </c>
      <c r="V51" s="19">
        <v>24</v>
      </c>
      <c r="W51" s="11">
        <v>43379</v>
      </c>
      <c r="X51" s="20">
        <v>12</v>
      </c>
      <c r="Y51" s="20"/>
      <c r="Z51" s="20"/>
      <c r="AA51" s="20"/>
      <c r="AB51" s="20">
        <f>SUBTOTAL(9,X51:AA51)</f>
        <v>0</v>
      </c>
      <c r="AC51" s="19">
        <f>+V51+AB51</f>
        <v>24</v>
      </c>
      <c r="AD51" s="11">
        <v>43744</v>
      </c>
      <c r="AE51" s="16">
        <v>350000</v>
      </c>
      <c r="AF51" s="27">
        <v>0</v>
      </c>
      <c r="AG51" s="17">
        <v>350000</v>
      </c>
      <c r="AH51" s="17">
        <v>16883.86</v>
      </c>
      <c r="AI51" s="57">
        <f t="shared" si="6"/>
        <v>333116.14</v>
      </c>
      <c r="AJ51" s="22">
        <v>333116.14</v>
      </c>
      <c r="AK51" s="59">
        <f>+AJ51/AI51*100</f>
        <v>100</v>
      </c>
      <c r="AL51" s="60">
        <f t="shared" si="5"/>
        <v>0</v>
      </c>
    </row>
    <row r="52" spans="1:38" ht="61.5" hidden="1" customHeight="1" x14ac:dyDescent="0.25">
      <c r="A52" s="11" t="s">
        <v>10</v>
      </c>
      <c r="B52" s="11" t="s">
        <v>10</v>
      </c>
      <c r="C52" s="2" t="s">
        <v>145</v>
      </c>
      <c r="D52" s="2"/>
      <c r="E52" s="33" t="s">
        <v>439</v>
      </c>
      <c r="F52" s="2" t="s">
        <v>441</v>
      </c>
      <c r="G52" s="101" t="s">
        <v>381</v>
      </c>
      <c r="H52" s="38" t="s">
        <v>468</v>
      </c>
      <c r="I52" s="34" t="s">
        <v>132</v>
      </c>
      <c r="J52" s="63" t="s">
        <v>262</v>
      </c>
      <c r="K52" s="11">
        <v>42180</v>
      </c>
      <c r="L52" s="10"/>
      <c r="M52" s="11"/>
      <c r="N52" s="12"/>
      <c r="O52" s="60"/>
      <c r="P52" s="60"/>
      <c r="Q52" s="91"/>
      <c r="R52" s="91"/>
      <c r="S52" s="91"/>
      <c r="T52" s="112"/>
      <c r="U52" s="112"/>
      <c r="V52" s="112"/>
      <c r="W52" s="11">
        <v>43459</v>
      </c>
      <c r="X52" s="11"/>
      <c r="Y52" s="11"/>
      <c r="Z52" s="11"/>
      <c r="AA52" s="11"/>
      <c r="AB52" s="11"/>
      <c r="AC52" s="18"/>
      <c r="AD52" s="11"/>
      <c r="AE52" s="111">
        <f>+AF52+AG52</f>
        <v>1000000</v>
      </c>
      <c r="AF52" s="91">
        <v>0</v>
      </c>
      <c r="AG52" s="67">
        <f>500000+500000</f>
        <v>1000000</v>
      </c>
      <c r="AH52" s="91">
        <v>0</v>
      </c>
      <c r="AI52" s="111">
        <f t="shared" si="6"/>
        <v>1000000</v>
      </c>
      <c r="AJ52" s="67">
        <f>450000+474575.27</f>
        <v>924575.27</v>
      </c>
      <c r="AK52" s="59">
        <f>+AJ52/AI52*100</f>
        <v>92.457526999999999</v>
      </c>
      <c r="AL52" s="67">
        <f t="shared" si="5"/>
        <v>75424.729999999981</v>
      </c>
    </row>
    <row r="53" spans="1:38" ht="61.5" hidden="1" customHeight="1" x14ac:dyDescent="0.25">
      <c r="A53" s="11" t="s">
        <v>10</v>
      </c>
      <c r="B53" s="11" t="s">
        <v>10</v>
      </c>
      <c r="C53" s="11" t="s">
        <v>145</v>
      </c>
      <c r="D53" s="33"/>
      <c r="E53" s="33" t="s">
        <v>435</v>
      </c>
      <c r="F53" s="2" t="s">
        <v>434</v>
      </c>
      <c r="G53" s="102" t="s">
        <v>381</v>
      </c>
      <c r="H53" s="97" t="s">
        <v>458</v>
      </c>
      <c r="I53" s="34" t="s">
        <v>132</v>
      </c>
      <c r="J53" s="63" t="s">
        <v>450</v>
      </c>
      <c r="K53" s="11">
        <v>42235</v>
      </c>
      <c r="L53" s="11"/>
      <c r="M53" s="11"/>
      <c r="N53" s="11"/>
      <c r="O53" s="11"/>
      <c r="P53" s="11"/>
      <c r="Q53" s="11"/>
      <c r="R53" s="11"/>
      <c r="S53" s="11"/>
      <c r="T53" s="18"/>
      <c r="U53" s="18"/>
      <c r="V53" s="18"/>
      <c r="W53" s="11">
        <v>43511</v>
      </c>
      <c r="X53" s="20">
        <v>12</v>
      </c>
      <c r="Y53" s="11"/>
      <c r="Z53" s="11"/>
      <c r="AA53" s="11"/>
      <c r="AB53" s="11"/>
      <c r="AC53" s="18"/>
      <c r="AD53" s="11">
        <v>43876</v>
      </c>
      <c r="AE53" s="112">
        <f>+AG53+AF53</f>
        <v>700000</v>
      </c>
      <c r="AF53" s="91">
        <v>0</v>
      </c>
      <c r="AG53" s="67">
        <v>700000</v>
      </c>
      <c r="AH53" s="67">
        <v>39104.71</v>
      </c>
      <c r="AI53" s="58">
        <f t="shared" si="6"/>
        <v>660895.29</v>
      </c>
      <c r="AJ53" s="67">
        <v>660865.27</v>
      </c>
      <c r="AK53" s="59">
        <f>+AJ53/AI53*100</f>
        <v>99.995457676812919</v>
      </c>
      <c r="AL53" s="60">
        <f t="shared" si="5"/>
        <v>30.020000000018626</v>
      </c>
    </row>
    <row r="54" spans="1:38" ht="61.5" hidden="1" customHeight="1" x14ac:dyDescent="0.25">
      <c r="A54" s="2" t="s">
        <v>10</v>
      </c>
      <c r="B54" s="2" t="s">
        <v>10</v>
      </c>
      <c r="C54" s="2" t="s">
        <v>24</v>
      </c>
      <c r="D54" s="2"/>
      <c r="E54" s="33" t="s">
        <v>249</v>
      </c>
      <c r="F54" s="2" t="s">
        <v>250</v>
      </c>
      <c r="G54" s="52" t="s">
        <v>381</v>
      </c>
      <c r="H54" s="33" t="s">
        <v>351</v>
      </c>
      <c r="I54" s="2" t="s">
        <v>63</v>
      </c>
      <c r="J54" s="63" t="s">
        <v>287</v>
      </c>
      <c r="K54" s="36">
        <v>41977</v>
      </c>
      <c r="L54" s="36">
        <v>41991</v>
      </c>
      <c r="M54" s="91"/>
      <c r="N54" s="91"/>
      <c r="O54" s="91"/>
      <c r="P54" s="91"/>
      <c r="Q54" s="91"/>
      <c r="R54" s="91"/>
      <c r="S54" s="91"/>
      <c r="T54" s="18">
        <v>41991</v>
      </c>
      <c r="U54" s="19">
        <v>60</v>
      </c>
      <c r="V54" s="19">
        <v>60</v>
      </c>
      <c r="W54" s="14">
        <v>43087</v>
      </c>
      <c r="X54" s="20">
        <v>0</v>
      </c>
      <c r="Y54" s="20">
        <v>0</v>
      </c>
      <c r="Z54" s="20">
        <v>0</v>
      </c>
      <c r="AA54" s="20">
        <v>0</v>
      </c>
      <c r="AB54" s="68">
        <f>SUM(X54:AA54)</f>
        <v>0</v>
      </c>
      <c r="AC54" s="19">
        <f>+V54+AB54</f>
        <v>60</v>
      </c>
      <c r="AD54" s="91"/>
      <c r="AE54" s="16">
        <f>+AF54+AI54</f>
        <v>875000</v>
      </c>
      <c r="AF54" s="67">
        <v>175000</v>
      </c>
      <c r="AG54" s="26">
        <v>700000</v>
      </c>
      <c r="AH54" s="26">
        <v>0</v>
      </c>
      <c r="AI54" s="57">
        <f t="shared" si="6"/>
        <v>700000</v>
      </c>
      <c r="AJ54" s="22">
        <v>377758.12</v>
      </c>
      <c r="AK54" s="59">
        <f>AJ54/AI54*100</f>
        <v>53.965445714285707</v>
      </c>
      <c r="AL54" s="60">
        <f t="shared" si="5"/>
        <v>322241.88</v>
      </c>
    </row>
    <row r="55" spans="1:38" ht="61.5" hidden="1" customHeight="1" x14ac:dyDescent="0.25">
      <c r="A55" s="11" t="s">
        <v>10</v>
      </c>
      <c r="B55" s="150" t="s">
        <v>10</v>
      </c>
      <c r="C55" s="11" t="s">
        <v>111</v>
      </c>
      <c r="D55" s="153"/>
      <c r="E55" s="33" t="s">
        <v>436</v>
      </c>
      <c r="F55" s="2" t="s">
        <v>440</v>
      </c>
      <c r="G55" s="210" t="s">
        <v>381</v>
      </c>
      <c r="H55" s="98" t="s">
        <v>457</v>
      </c>
      <c r="I55" s="34" t="s">
        <v>28</v>
      </c>
      <c r="J55" s="34" t="s">
        <v>449</v>
      </c>
      <c r="K55" s="11">
        <v>42683</v>
      </c>
      <c r="L55" s="148"/>
      <c r="M55" s="11"/>
      <c r="N55" s="11"/>
      <c r="O55" s="11"/>
      <c r="P55" s="11"/>
      <c r="Q55" s="11"/>
      <c r="R55" s="11"/>
      <c r="S55" s="146"/>
      <c r="T55" s="11"/>
      <c r="U55" s="11"/>
      <c r="V55" s="11"/>
      <c r="W55" s="14" t="s">
        <v>674</v>
      </c>
      <c r="X55" s="155">
        <v>12</v>
      </c>
      <c r="Y55" s="20"/>
      <c r="Z55" s="11"/>
      <c r="AA55" s="11"/>
      <c r="AB55" s="11"/>
      <c r="AC55" s="18"/>
      <c r="AD55" s="83">
        <v>44650</v>
      </c>
      <c r="AE55" s="91">
        <f>+AF55+AG55</f>
        <v>750000</v>
      </c>
      <c r="AF55" s="91">
        <v>0</v>
      </c>
      <c r="AG55" s="67">
        <f>600000+150000</f>
        <v>750000</v>
      </c>
      <c r="AH55" s="91">
        <v>3571.23</v>
      </c>
      <c r="AI55" s="22">
        <f t="shared" si="6"/>
        <v>746428.77</v>
      </c>
      <c r="AJ55" s="138">
        <f>600000+146428.77</f>
        <v>746428.77</v>
      </c>
      <c r="AK55" s="92">
        <f>+AJ55/AI55*100</f>
        <v>100</v>
      </c>
      <c r="AL55" s="60">
        <f t="shared" si="5"/>
        <v>0</v>
      </c>
    </row>
    <row r="56" spans="1:38" ht="61.5" hidden="1" customHeight="1" x14ac:dyDescent="0.25">
      <c r="A56" s="61" t="s">
        <v>10</v>
      </c>
      <c r="B56" s="2" t="s">
        <v>144</v>
      </c>
      <c r="C56" s="61" t="s">
        <v>145</v>
      </c>
      <c r="D56" s="2"/>
      <c r="E56" s="200" t="s">
        <v>146</v>
      </c>
      <c r="F56" s="61" t="s">
        <v>147</v>
      </c>
      <c r="G56" s="202" t="s">
        <v>381</v>
      </c>
      <c r="H56" s="200" t="s">
        <v>353</v>
      </c>
      <c r="I56" s="62" t="s">
        <v>132</v>
      </c>
      <c r="J56" s="55" t="s">
        <v>262</v>
      </c>
      <c r="K56" s="106">
        <v>41052</v>
      </c>
      <c r="L56" s="14">
        <v>41074</v>
      </c>
      <c r="M56" s="24"/>
      <c r="N56" s="14"/>
      <c r="O56" s="25"/>
      <c r="P56" s="2"/>
      <c r="Q56" s="14"/>
      <c r="R56" s="2"/>
      <c r="S56" s="14"/>
      <c r="T56" s="18">
        <v>41074</v>
      </c>
      <c r="U56" s="19">
        <v>30</v>
      </c>
      <c r="V56" s="19">
        <v>36</v>
      </c>
      <c r="W56" s="106">
        <v>42169</v>
      </c>
      <c r="X56" s="20">
        <v>14</v>
      </c>
      <c r="Y56" s="20">
        <v>0</v>
      </c>
      <c r="Z56" s="20">
        <v>0</v>
      </c>
      <c r="AA56" s="20">
        <v>0</v>
      </c>
      <c r="AB56" s="68">
        <f>SUM(X56:AA56)</f>
        <v>14</v>
      </c>
      <c r="AC56" s="19">
        <f t="shared" ref="AC56:AC83" si="11">+V56+AB56</f>
        <v>50</v>
      </c>
      <c r="AD56" s="14">
        <v>42627</v>
      </c>
      <c r="AE56" s="16">
        <f t="shared" ref="AE56:AE77" si="12">+AF56+AI56</f>
        <v>1846121</v>
      </c>
      <c r="AF56" s="121">
        <v>400000</v>
      </c>
      <c r="AG56" s="113">
        <v>1500000</v>
      </c>
      <c r="AH56" s="113">
        <v>53879</v>
      </c>
      <c r="AI56" s="57">
        <f t="shared" si="6"/>
        <v>1446121</v>
      </c>
      <c r="AJ56" s="58">
        <v>1446121</v>
      </c>
      <c r="AK56" s="59">
        <f t="shared" ref="AK56:AK83" si="13">AJ56/AI56*100</f>
        <v>100</v>
      </c>
      <c r="AL56" s="203">
        <f t="shared" si="5"/>
        <v>0</v>
      </c>
    </row>
    <row r="57" spans="1:38" ht="61.5" hidden="1" customHeight="1" x14ac:dyDescent="0.25">
      <c r="A57" s="2" t="s">
        <v>10</v>
      </c>
      <c r="B57" s="2" t="s">
        <v>144</v>
      </c>
      <c r="C57" s="2" t="s">
        <v>29</v>
      </c>
      <c r="D57" s="2" t="s">
        <v>341</v>
      </c>
      <c r="E57" s="33" t="s">
        <v>234</v>
      </c>
      <c r="F57" s="2" t="s">
        <v>235</v>
      </c>
      <c r="G57" s="51" t="s">
        <v>381</v>
      </c>
      <c r="H57" s="70" t="s">
        <v>324</v>
      </c>
      <c r="I57" s="34" t="s">
        <v>260</v>
      </c>
      <c r="J57" s="63" t="s">
        <v>264</v>
      </c>
      <c r="K57" s="36">
        <v>42247</v>
      </c>
      <c r="L57" s="36">
        <v>42247</v>
      </c>
      <c r="M57" s="91"/>
      <c r="N57" s="91"/>
      <c r="O57" s="91"/>
      <c r="P57" s="91"/>
      <c r="Q57" s="91"/>
      <c r="R57" s="13"/>
      <c r="S57" s="11"/>
      <c r="T57" s="18">
        <v>42247</v>
      </c>
      <c r="U57" s="110">
        <v>36</v>
      </c>
      <c r="V57" s="110">
        <v>40</v>
      </c>
      <c r="W57" s="14">
        <v>43465</v>
      </c>
      <c r="X57" s="20">
        <v>6</v>
      </c>
      <c r="Y57" s="20">
        <v>0</v>
      </c>
      <c r="Z57" s="20">
        <v>0</v>
      </c>
      <c r="AA57" s="20">
        <v>0</v>
      </c>
      <c r="AB57" s="68">
        <f>SUM(X57:AA57)</f>
        <v>6</v>
      </c>
      <c r="AC57" s="19">
        <f t="shared" si="11"/>
        <v>46</v>
      </c>
      <c r="AD57" s="14">
        <v>43646</v>
      </c>
      <c r="AE57" s="16">
        <f t="shared" si="12"/>
        <v>1264812</v>
      </c>
      <c r="AF57" s="65"/>
      <c r="AG57" s="27">
        <v>1300000</v>
      </c>
      <c r="AH57" s="27">
        <v>35188</v>
      </c>
      <c r="AI57" s="57">
        <f t="shared" si="6"/>
        <v>1264812</v>
      </c>
      <c r="AJ57" s="66">
        <v>1264812</v>
      </c>
      <c r="AK57" s="59">
        <f t="shared" si="13"/>
        <v>100</v>
      </c>
      <c r="AL57" s="60">
        <f t="shared" si="5"/>
        <v>0</v>
      </c>
    </row>
    <row r="58" spans="1:38" ht="61.5" hidden="1" customHeight="1" x14ac:dyDescent="0.25">
      <c r="A58" s="2" t="s">
        <v>10</v>
      </c>
      <c r="B58" s="2" t="s">
        <v>10</v>
      </c>
      <c r="C58" s="2" t="s">
        <v>348</v>
      </c>
      <c r="D58" s="2" t="s">
        <v>401</v>
      </c>
      <c r="E58" s="33" t="s">
        <v>195</v>
      </c>
      <c r="F58" s="2" t="s">
        <v>196</v>
      </c>
      <c r="G58" s="51" t="s">
        <v>381</v>
      </c>
      <c r="H58" s="33" t="s">
        <v>355</v>
      </c>
      <c r="I58" s="34" t="s">
        <v>260</v>
      </c>
      <c r="J58" s="63" t="s">
        <v>264</v>
      </c>
      <c r="K58" s="36">
        <v>41723</v>
      </c>
      <c r="L58" s="14">
        <v>41750</v>
      </c>
      <c r="M58" s="91"/>
      <c r="N58" s="91"/>
      <c r="O58" s="91"/>
      <c r="P58" s="91"/>
      <c r="Q58" s="91"/>
      <c r="R58" s="13"/>
      <c r="S58" s="11"/>
      <c r="T58" s="18">
        <v>41750</v>
      </c>
      <c r="U58" s="19">
        <v>24</v>
      </c>
      <c r="V58" s="19">
        <v>24</v>
      </c>
      <c r="W58" s="14">
        <v>42664</v>
      </c>
      <c r="X58" s="20">
        <v>0</v>
      </c>
      <c r="Y58" s="20">
        <v>0</v>
      </c>
      <c r="Z58" s="20">
        <v>0</v>
      </c>
      <c r="AA58" s="20">
        <v>0</v>
      </c>
      <c r="AB58" s="68">
        <f>SUM(X58:AA58)</f>
        <v>0</v>
      </c>
      <c r="AC58" s="19">
        <f t="shared" si="11"/>
        <v>24</v>
      </c>
      <c r="AD58" s="91"/>
      <c r="AE58" s="16">
        <f t="shared" si="12"/>
        <v>500000</v>
      </c>
      <c r="AF58" s="65"/>
      <c r="AG58" s="27">
        <v>500000</v>
      </c>
      <c r="AH58" s="27">
        <v>0</v>
      </c>
      <c r="AI58" s="57">
        <f t="shared" si="6"/>
        <v>500000</v>
      </c>
      <c r="AJ58" s="66">
        <v>493008</v>
      </c>
      <c r="AK58" s="59">
        <f t="shared" si="13"/>
        <v>98.601600000000005</v>
      </c>
      <c r="AL58" s="60">
        <f t="shared" si="5"/>
        <v>6992</v>
      </c>
    </row>
    <row r="59" spans="1:38" ht="61.5" hidden="1" customHeight="1" x14ac:dyDescent="0.25">
      <c r="A59" s="2" t="s">
        <v>10</v>
      </c>
      <c r="B59" s="2" t="s">
        <v>10</v>
      </c>
      <c r="C59" s="2" t="s">
        <v>154</v>
      </c>
      <c r="D59" s="2"/>
      <c r="E59" s="33" t="s">
        <v>242</v>
      </c>
      <c r="F59" s="2" t="s">
        <v>467</v>
      </c>
      <c r="G59" s="99" t="s">
        <v>381</v>
      </c>
      <c r="H59" s="33" t="s">
        <v>356</v>
      </c>
      <c r="I59" s="34" t="s">
        <v>260</v>
      </c>
      <c r="J59" s="63" t="s">
        <v>265</v>
      </c>
      <c r="K59" s="36">
        <v>42284</v>
      </c>
      <c r="L59" s="36">
        <v>42284</v>
      </c>
      <c r="M59" s="91"/>
      <c r="N59" s="91"/>
      <c r="O59" s="91"/>
      <c r="P59" s="91"/>
      <c r="Q59" s="91"/>
      <c r="R59" s="13"/>
      <c r="S59" s="11"/>
      <c r="T59" s="18">
        <v>42284</v>
      </c>
      <c r="U59" s="19">
        <v>24</v>
      </c>
      <c r="V59" s="19">
        <v>24</v>
      </c>
      <c r="W59" s="14">
        <v>43015</v>
      </c>
      <c r="X59" s="20">
        <v>10</v>
      </c>
      <c r="Y59" s="20">
        <v>10</v>
      </c>
      <c r="Z59" s="20">
        <v>0</v>
      </c>
      <c r="AA59" s="20">
        <v>0</v>
      </c>
      <c r="AB59" s="68">
        <f>SUM(X59:AA59)</f>
        <v>20</v>
      </c>
      <c r="AC59" s="19">
        <f t="shared" si="11"/>
        <v>44</v>
      </c>
      <c r="AD59" s="14">
        <v>43319</v>
      </c>
      <c r="AE59" s="16">
        <f t="shared" si="12"/>
        <v>243914.87</v>
      </c>
      <c r="AF59" s="65"/>
      <c r="AG59" s="27">
        <f>100000+210000</f>
        <v>310000</v>
      </c>
      <c r="AH59" s="27">
        <f>63213.62+2871.51</f>
        <v>66085.13</v>
      </c>
      <c r="AI59" s="57">
        <f t="shared" si="6"/>
        <v>243914.87</v>
      </c>
      <c r="AJ59" s="66">
        <f>36786.38+207128.49</f>
        <v>243914.87</v>
      </c>
      <c r="AK59" s="59">
        <f t="shared" si="13"/>
        <v>100</v>
      </c>
      <c r="AL59" s="60">
        <f t="shared" si="5"/>
        <v>0</v>
      </c>
    </row>
    <row r="60" spans="1:38" ht="61.5" hidden="1" customHeight="1" x14ac:dyDescent="0.25">
      <c r="A60" s="2" t="s">
        <v>10</v>
      </c>
      <c r="B60" s="2" t="s">
        <v>10</v>
      </c>
      <c r="C60" s="2" t="s">
        <v>201</v>
      </c>
      <c r="D60" s="2"/>
      <c r="E60" s="33" t="s">
        <v>202</v>
      </c>
      <c r="F60" s="2" t="s">
        <v>203</v>
      </c>
      <c r="G60" s="51" t="s">
        <v>381</v>
      </c>
      <c r="H60" s="33" t="s">
        <v>358</v>
      </c>
      <c r="I60" s="34" t="s">
        <v>261</v>
      </c>
      <c r="J60" s="63" t="s">
        <v>267</v>
      </c>
      <c r="K60" s="36">
        <v>41813</v>
      </c>
      <c r="L60" s="14">
        <v>41836</v>
      </c>
      <c r="M60" s="91"/>
      <c r="N60" s="91"/>
      <c r="O60" s="91"/>
      <c r="P60" s="91"/>
      <c r="Q60" s="91"/>
      <c r="R60" s="13"/>
      <c r="S60" s="11"/>
      <c r="T60" s="18">
        <v>41836</v>
      </c>
      <c r="U60" s="19">
        <v>12</v>
      </c>
      <c r="V60" s="19">
        <v>18</v>
      </c>
      <c r="W60" s="14">
        <v>42178</v>
      </c>
      <c r="X60" s="20">
        <v>6</v>
      </c>
      <c r="Y60" s="20">
        <v>12</v>
      </c>
      <c r="Z60" s="20">
        <v>0</v>
      </c>
      <c r="AA60" s="20">
        <v>0</v>
      </c>
      <c r="AB60" s="68">
        <f t="shared" ref="AB60:AB78" si="14">SUM(X60:AA60)</f>
        <v>18</v>
      </c>
      <c r="AC60" s="19">
        <f t="shared" si="11"/>
        <v>36</v>
      </c>
      <c r="AD60" s="14">
        <v>42726</v>
      </c>
      <c r="AE60" s="16">
        <f t="shared" si="12"/>
        <v>500000</v>
      </c>
      <c r="AF60" s="65"/>
      <c r="AG60" s="27">
        <v>500000</v>
      </c>
      <c r="AH60" s="27">
        <v>0</v>
      </c>
      <c r="AI60" s="57">
        <f t="shared" si="6"/>
        <v>500000</v>
      </c>
      <c r="AJ60" s="66">
        <v>498158</v>
      </c>
      <c r="AK60" s="59">
        <f t="shared" si="13"/>
        <v>99.631599999999992</v>
      </c>
      <c r="AL60" s="60">
        <f t="shared" si="5"/>
        <v>1842</v>
      </c>
    </row>
    <row r="61" spans="1:38" ht="61.5" hidden="1" customHeight="1" x14ac:dyDescent="0.25">
      <c r="A61" s="2" t="s">
        <v>10</v>
      </c>
      <c r="B61" s="2" t="s">
        <v>10</v>
      </c>
      <c r="C61" s="2" t="s">
        <v>155</v>
      </c>
      <c r="D61" s="2"/>
      <c r="E61" s="33" t="s">
        <v>178</v>
      </c>
      <c r="F61" s="2" t="s">
        <v>179</v>
      </c>
      <c r="G61" s="51" t="s">
        <v>381</v>
      </c>
      <c r="H61" s="33" t="s">
        <v>359</v>
      </c>
      <c r="I61" s="2" t="s">
        <v>268</v>
      </c>
      <c r="J61" s="63" t="s">
        <v>269</v>
      </c>
      <c r="K61" s="36">
        <v>41355</v>
      </c>
      <c r="L61" s="36">
        <v>41355</v>
      </c>
      <c r="M61" s="91"/>
      <c r="N61" s="91"/>
      <c r="O61" s="91"/>
      <c r="P61" s="91"/>
      <c r="Q61" s="91"/>
      <c r="R61" s="279"/>
      <c r="S61" s="91"/>
      <c r="T61" s="18">
        <v>41355</v>
      </c>
      <c r="U61" s="19">
        <v>16</v>
      </c>
      <c r="V61" s="19">
        <v>24</v>
      </c>
      <c r="W61" s="14">
        <v>42085</v>
      </c>
      <c r="X61" s="20">
        <v>0</v>
      </c>
      <c r="Y61" s="20">
        <v>0</v>
      </c>
      <c r="Z61" s="20">
        <v>0</v>
      </c>
      <c r="AA61" s="20">
        <v>0</v>
      </c>
      <c r="AB61" s="68">
        <f t="shared" si="14"/>
        <v>0</v>
      </c>
      <c r="AC61" s="19">
        <f t="shared" si="11"/>
        <v>24</v>
      </c>
      <c r="AD61" s="14"/>
      <c r="AE61" s="16">
        <f t="shared" si="12"/>
        <v>165000</v>
      </c>
      <c r="AF61" s="280"/>
      <c r="AG61" s="27">
        <v>165000</v>
      </c>
      <c r="AH61" s="27">
        <v>0</v>
      </c>
      <c r="AI61" s="57">
        <f t="shared" si="6"/>
        <v>165000</v>
      </c>
      <c r="AJ61" s="66">
        <v>165000</v>
      </c>
      <c r="AK61" s="59">
        <f t="shared" si="13"/>
        <v>100</v>
      </c>
      <c r="AL61" s="60">
        <f t="shared" si="5"/>
        <v>0</v>
      </c>
    </row>
    <row r="62" spans="1:38" ht="61.5" hidden="1" customHeight="1" x14ac:dyDescent="0.25">
      <c r="A62" s="61" t="s">
        <v>10</v>
      </c>
      <c r="B62" s="61" t="s">
        <v>10</v>
      </c>
      <c r="C62" s="61" t="s">
        <v>24</v>
      </c>
      <c r="D62" s="61"/>
      <c r="E62" s="33" t="s">
        <v>229</v>
      </c>
      <c r="F62" s="2" t="s">
        <v>230</v>
      </c>
      <c r="G62" s="51" t="s">
        <v>381</v>
      </c>
      <c r="H62" s="33" t="s">
        <v>360</v>
      </c>
      <c r="I62" s="34" t="s">
        <v>28</v>
      </c>
      <c r="J62" s="63" t="s">
        <v>270</v>
      </c>
      <c r="K62" s="36">
        <v>41988</v>
      </c>
      <c r="L62" s="14">
        <v>41988</v>
      </c>
      <c r="M62" s="91"/>
      <c r="N62" s="91"/>
      <c r="O62" s="91"/>
      <c r="P62" s="91"/>
      <c r="Q62" s="91"/>
      <c r="R62" s="13"/>
      <c r="S62" s="11"/>
      <c r="T62" s="18">
        <v>41988</v>
      </c>
      <c r="U62" s="19">
        <v>24</v>
      </c>
      <c r="V62" s="19">
        <v>24</v>
      </c>
      <c r="W62" s="14">
        <v>42719</v>
      </c>
      <c r="X62" s="20">
        <v>0</v>
      </c>
      <c r="Y62" s="20">
        <v>0</v>
      </c>
      <c r="Z62" s="20">
        <v>0</v>
      </c>
      <c r="AA62" s="20">
        <v>0</v>
      </c>
      <c r="AB62" s="68">
        <f t="shared" si="14"/>
        <v>0</v>
      </c>
      <c r="AC62" s="19">
        <f t="shared" si="11"/>
        <v>24</v>
      </c>
      <c r="AD62" s="14"/>
      <c r="AE62" s="16">
        <f t="shared" si="12"/>
        <v>900000</v>
      </c>
      <c r="AF62" s="65"/>
      <c r="AG62" s="27">
        <v>900000</v>
      </c>
      <c r="AH62" s="27">
        <v>0</v>
      </c>
      <c r="AI62" s="57">
        <f t="shared" si="6"/>
        <v>900000</v>
      </c>
      <c r="AJ62" s="66">
        <v>900000</v>
      </c>
      <c r="AK62" s="59">
        <f t="shared" si="13"/>
        <v>100</v>
      </c>
      <c r="AL62" s="60">
        <f t="shared" si="5"/>
        <v>0</v>
      </c>
    </row>
    <row r="63" spans="1:38" ht="61.5" hidden="1" customHeight="1" x14ac:dyDescent="0.25">
      <c r="A63" s="13" t="s">
        <v>10</v>
      </c>
      <c r="B63" s="13" t="s">
        <v>24</v>
      </c>
      <c r="C63" s="13" t="s">
        <v>24</v>
      </c>
      <c r="D63" s="13" t="s">
        <v>349</v>
      </c>
      <c r="E63" s="33" t="s">
        <v>92</v>
      </c>
      <c r="F63" s="2" t="s">
        <v>93</v>
      </c>
      <c r="G63" s="52" t="s">
        <v>381</v>
      </c>
      <c r="H63" s="33" t="s">
        <v>361</v>
      </c>
      <c r="I63" s="2" t="s">
        <v>268</v>
      </c>
      <c r="J63" s="51" t="s">
        <v>268</v>
      </c>
      <c r="K63" s="11">
        <v>40478</v>
      </c>
      <c r="L63" s="11">
        <v>40514</v>
      </c>
      <c r="M63" s="10">
        <v>5497</v>
      </c>
      <c r="N63" s="11">
        <v>40506</v>
      </c>
      <c r="O63" s="11">
        <v>40514</v>
      </c>
      <c r="P63" s="13">
        <v>654</v>
      </c>
      <c r="Q63" s="14">
        <v>40742</v>
      </c>
      <c r="R63" s="13">
        <v>4491</v>
      </c>
      <c r="S63" s="11">
        <v>40857</v>
      </c>
      <c r="T63" s="11">
        <v>40857</v>
      </c>
      <c r="U63" s="19">
        <v>30</v>
      </c>
      <c r="V63" s="19">
        <v>36</v>
      </c>
      <c r="W63" s="11">
        <v>41953</v>
      </c>
      <c r="X63" s="20">
        <v>12</v>
      </c>
      <c r="Y63" s="20">
        <v>6</v>
      </c>
      <c r="Z63" s="20">
        <v>12</v>
      </c>
      <c r="AA63" s="20">
        <v>0</v>
      </c>
      <c r="AB63" s="68">
        <f t="shared" si="14"/>
        <v>30</v>
      </c>
      <c r="AC63" s="19">
        <f t="shared" si="11"/>
        <v>66</v>
      </c>
      <c r="AD63" s="14">
        <v>42865</v>
      </c>
      <c r="AE63" s="16">
        <f t="shared" si="12"/>
        <v>1049500</v>
      </c>
      <c r="AF63" s="27">
        <v>384500</v>
      </c>
      <c r="AG63" s="17">
        <v>700452</v>
      </c>
      <c r="AH63" s="17">
        <v>35452</v>
      </c>
      <c r="AI63" s="57">
        <f t="shared" si="6"/>
        <v>665000</v>
      </c>
      <c r="AJ63" s="60">
        <v>513721.94</v>
      </c>
      <c r="AK63" s="59">
        <f t="shared" si="13"/>
        <v>77.251419548872178</v>
      </c>
      <c r="AL63" s="60">
        <f t="shared" si="5"/>
        <v>151278.06</v>
      </c>
    </row>
    <row r="64" spans="1:38" ht="61.5" hidden="1" customHeight="1" x14ac:dyDescent="0.25">
      <c r="A64" s="13" t="s">
        <v>10</v>
      </c>
      <c r="B64" s="13" t="s">
        <v>29</v>
      </c>
      <c r="C64" s="13" t="s">
        <v>29</v>
      </c>
      <c r="D64" s="13" t="s">
        <v>336</v>
      </c>
      <c r="E64" s="33" t="s">
        <v>58</v>
      </c>
      <c r="F64" s="2" t="s">
        <v>334</v>
      </c>
      <c r="G64" s="52" t="s">
        <v>381</v>
      </c>
      <c r="H64" s="33" t="s">
        <v>319</v>
      </c>
      <c r="I64" s="34" t="s">
        <v>261</v>
      </c>
      <c r="J64" s="63" t="s">
        <v>261</v>
      </c>
      <c r="K64" s="11">
        <v>40065</v>
      </c>
      <c r="L64" s="11">
        <v>40119</v>
      </c>
      <c r="M64" s="10">
        <v>3310</v>
      </c>
      <c r="N64" s="11">
        <v>40116</v>
      </c>
      <c r="O64" s="12">
        <v>40119</v>
      </c>
      <c r="P64" s="13">
        <v>413</v>
      </c>
      <c r="Q64" s="14">
        <v>40385</v>
      </c>
      <c r="R64" s="13">
        <v>4282</v>
      </c>
      <c r="S64" s="11">
        <v>40567</v>
      </c>
      <c r="T64" s="11">
        <v>40567</v>
      </c>
      <c r="U64" s="19">
        <v>36</v>
      </c>
      <c r="V64" s="19">
        <v>36</v>
      </c>
      <c r="W64" s="11">
        <v>41753</v>
      </c>
      <c r="X64" s="20">
        <v>12</v>
      </c>
      <c r="Y64" s="20">
        <v>12</v>
      </c>
      <c r="Z64" s="20">
        <v>0</v>
      </c>
      <c r="AA64" s="20">
        <v>0</v>
      </c>
      <c r="AB64" s="68">
        <f t="shared" si="14"/>
        <v>24</v>
      </c>
      <c r="AC64" s="19">
        <f t="shared" si="11"/>
        <v>60</v>
      </c>
      <c r="AD64" s="14">
        <v>42667</v>
      </c>
      <c r="AE64" s="16">
        <f t="shared" si="12"/>
        <v>1600000</v>
      </c>
      <c r="AF64" s="27">
        <v>0</v>
      </c>
      <c r="AG64" s="17">
        <v>1600000</v>
      </c>
      <c r="AH64" s="17">
        <v>0</v>
      </c>
      <c r="AI64" s="57">
        <f t="shared" si="6"/>
        <v>1600000</v>
      </c>
      <c r="AJ64" s="60">
        <v>1107737</v>
      </c>
      <c r="AK64" s="59">
        <f t="shared" si="13"/>
        <v>69.233562500000005</v>
      </c>
      <c r="AL64" s="60">
        <f t="shared" si="5"/>
        <v>492263</v>
      </c>
    </row>
    <row r="65" spans="1:38" ht="61.5" hidden="1" customHeight="1" x14ac:dyDescent="0.25">
      <c r="A65" s="2" t="s">
        <v>10</v>
      </c>
      <c r="B65" s="2" t="s">
        <v>10</v>
      </c>
      <c r="C65" s="2" t="s">
        <v>29</v>
      </c>
      <c r="D65" s="2" t="s">
        <v>336</v>
      </c>
      <c r="E65" s="33" t="s">
        <v>128</v>
      </c>
      <c r="F65" s="2" t="s">
        <v>129</v>
      </c>
      <c r="G65" s="52" t="s">
        <v>381</v>
      </c>
      <c r="H65" s="70" t="s">
        <v>320</v>
      </c>
      <c r="I65" s="34" t="s">
        <v>261</v>
      </c>
      <c r="J65" s="63" t="s">
        <v>261</v>
      </c>
      <c r="K65" s="14">
        <v>40877</v>
      </c>
      <c r="L65" s="14">
        <v>40877</v>
      </c>
      <c r="M65" s="24"/>
      <c r="N65" s="14"/>
      <c r="O65" s="14"/>
      <c r="P65" s="2"/>
      <c r="Q65" s="14"/>
      <c r="R65" s="29"/>
      <c r="S65" s="30"/>
      <c r="T65" s="31">
        <v>40877</v>
      </c>
      <c r="U65" s="19">
        <v>24</v>
      </c>
      <c r="V65" s="19">
        <v>24</v>
      </c>
      <c r="W65" s="14">
        <v>41622</v>
      </c>
      <c r="X65" s="20">
        <v>6</v>
      </c>
      <c r="Y65" s="20">
        <v>12</v>
      </c>
      <c r="Z65" s="20">
        <v>12</v>
      </c>
      <c r="AA65" s="20">
        <v>0</v>
      </c>
      <c r="AB65" s="68">
        <f t="shared" si="14"/>
        <v>30</v>
      </c>
      <c r="AC65" s="19">
        <f t="shared" si="11"/>
        <v>54</v>
      </c>
      <c r="AD65" s="14">
        <v>42535</v>
      </c>
      <c r="AE65" s="16">
        <f t="shared" si="12"/>
        <v>217989</v>
      </c>
      <c r="AF65" s="26"/>
      <c r="AG65" s="21">
        <v>250000</v>
      </c>
      <c r="AH65" s="71">
        <v>32011</v>
      </c>
      <c r="AI65" s="57">
        <f t="shared" si="6"/>
        <v>217989</v>
      </c>
      <c r="AJ65" s="60">
        <v>217989</v>
      </c>
      <c r="AK65" s="59">
        <f t="shared" si="13"/>
        <v>100</v>
      </c>
      <c r="AL65" s="60">
        <f t="shared" si="5"/>
        <v>0</v>
      </c>
    </row>
    <row r="66" spans="1:38" ht="61.5" hidden="1" customHeight="1" x14ac:dyDescent="0.25">
      <c r="A66" s="2" t="s">
        <v>10</v>
      </c>
      <c r="B66" s="2" t="s">
        <v>29</v>
      </c>
      <c r="C66" s="2" t="s">
        <v>29</v>
      </c>
      <c r="D66" s="2" t="s">
        <v>337</v>
      </c>
      <c r="E66" s="33" t="s">
        <v>447</v>
      </c>
      <c r="F66" s="2" t="s">
        <v>187</v>
      </c>
      <c r="G66" s="99" t="s">
        <v>381</v>
      </c>
      <c r="H66" s="70" t="s">
        <v>321</v>
      </c>
      <c r="I66" s="34" t="s">
        <v>260</v>
      </c>
      <c r="J66" s="63" t="s">
        <v>272</v>
      </c>
      <c r="K66" s="36">
        <v>40885</v>
      </c>
      <c r="L66" s="14">
        <v>40984</v>
      </c>
      <c r="M66" s="10">
        <v>8599</v>
      </c>
      <c r="N66" s="11">
        <v>40982</v>
      </c>
      <c r="O66" s="14">
        <v>40984</v>
      </c>
      <c r="P66" s="13">
        <v>878</v>
      </c>
      <c r="Q66" s="14">
        <v>41137</v>
      </c>
      <c r="R66" s="13">
        <v>4929</v>
      </c>
      <c r="S66" s="11">
        <v>41450</v>
      </c>
      <c r="T66" s="31">
        <v>41299</v>
      </c>
      <c r="U66" s="19">
        <v>36</v>
      </c>
      <c r="V66" s="19">
        <v>42</v>
      </c>
      <c r="W66" s="14">
        <v>42729</v>
      </c>
      <c r="X66" s="20">
        <v>6</v>
      </c>
      <c r="Y66" s="20">
        <v>12</v>
      </c>
      <c r="Z66" s="20">
        <v>0</v>
      </c>
      <c r="AA66" s="20">
        <v>0</v>
      </c>
      <c r="AB66" s="68">
        <f t="shared" si="14"/>
        <v>18</v>
      </c>
      <c r="AC66" s="19">
        <f t="shared" si="11"/>
        <v>60</v>
      </c>
      <c r="AD66" s="14">
        <v>43276</v>
      </c>
      <c r="AE66" s="16">
        <f t="shared" si="12"/>
        <v>1686990.14</v>
      </c>
      <c r="AF66" s="16">
        <v>300000</v>
      </c>
      <c r="AG66" s="27">
        <v>1500000</v>
      </c>
      <c r="AH66" s="27">
        <v>113009.86</v>
      </c>
      <c r="AI66" s="57">
        <f t="shared" si="6"/>
        <v>1386990.14</v>
      </c>
      <c r="AJ66" s="22">
        <v>1386990.14</v>
      </c>
      <c r="AK66" s="59">
        <f t="shared" si="13"/>
        <v>100</v>
      </c>
      <c r="AL66" s="60">
        <f t="shared" si="5"/>
        <v>0</v>
      </c>
    </row>
    <row r="67" spans="1:38" ht="61.5" hidden="1" customHeight="1" x14ac:dyDescent="0.25">
      <c r="A67" s="2" t="s">
        <v>10</v>
      </c>
      <c r="B67" s="2" t="s">
        <v>45</v>
      </c>
      <c r="C67" s="2" t="s">
        <v>45</v>
      </c>
      <c r="D67" s="2"/>
      <c r="E67" s="33" t="s">
        <v>363</v>
      </c>
      <c r="F67" s="2" t="s">
        <v>133</v>
      </c>
      <c r="G67" s="100" t="s">
        <v>381</v>
      </c>
      <c r="H67" s="70" t="s">
        <v>362</v>
      </c>
      <c r="I67" s="34" t="s">
        <v>260</v>
      </c>
      <c r="J67" s="63" t="s">
        <v>264</v>
      </c>
      <c r="K67" s="14">
        <v>41257</v>
      </c>
      <c r="L67" s="14">
        <v>41348</v>
      </c>
      <c r="M67" s="24">
        <v>10772</v>
      </c>
      <c r="N67" s="14">
        <v>41345</v>
      </c>
      <c r="O67" s="14">
        <v>41348</v>
      </c>
      <c r="P67" s="2">
        <v>21</v>
      </c>
      <c r="Q67" s="14">
        <v>41537</v>
      </c>
      <c r="R67" s="2">
        <v>5134</v>
      </c>
      <c r="S67" s="14">
        <v>41635</v>
      </c>
      <c r="T67" s="11">
        <v>41635</v>
      </c>
      <c r="U67" s="32">
        <v>24</v>
      </c>
      <c r="V67" s="32">
        <v>30</v>
      </c>
      <c r="W67" s="14">
        <v>42548</v>
      </c>
      <c r="X67" s="20">
        <v>6</v>
      </c>
      <c r="Y67" s="20">
        <v>0</v>
      </c>
      <c r="Z67" s="20">
        <v>0</v>
      </c>
      <c r="AA67" s="20">
        <v>0</v>
      </c>
      <c r="AB67" s="68">
        <f t="shared" si="14"/>
        <v>6</v>
      </c>
      <c r="AC67" s="19">
        <f t="shared" si="11"/>
        <v>36</v>
      </c>
      <c r="AD67" s="14">
        <v>43066</v>
      </c>
      <c r="AE67" s="16">
        <f t="shared" si="12"/>
        <v>845000</v>
      </c>
      <c r="AF67" s="26"/>
      <c r="AG67" s="21">
        <v>845000</v>
      </c>
      <c r="AH67" s="21">
        <v>0</v>
      </c>
      <c r="AI67" s="57">
        <f t="shared" si="6"/>
        <v>845000</v>
      </c>
      <c r="AJ67" s="60">
        <v>569185.47</v>
      </c>
      <c r="AK67" s="59">
        <f t="shared" si="13"/>
        <v>67.359227218934905</v>
      </c>
      <c r="AL67" s="60">
        <f t="shared" si="5"/>
        <v>275814.53000000003</v>
      </c>
    </row>
    <row r="68" spans="1:38" ht="61.5" hidden="1" customHeight="1" x14ac:dyDescent="0.25">
      <c r="A68" s="2" t="s">
        <v>10</v>
      </c>
      <c r="B68" s="14" t="s">
        <v>10</v>
      </c>
      <c r="C68" s="14" t="s">
        <v>29</v>
      </c>
      <c r="D68" s="14" t="s">
        <v>338</v>
      </c>
      <c r="E68" s="33" t="s">
        <v>162</v>
      </c>
      <c r="F68" s="2" t="s">
        <v>163</v>
      </c>
      <c r="G68" s="99" t="s">
        <v>381</v>
      </c>
      <c r="H68" s="70" t="s">
        <v>471</v>
      </c>
      <c r="I68" s="2" t="s">
        <v>274</v>
      </c>
      <c r="J68" s="63" t="s">
        <v>275</v>
      </c>
      <c r="K68" s="36">
        <v>41257</v>
      </c>
      <c r="L68" s="36">
        <v>41270</v>
      </c>
      <c r="M68" s="91"/>
      <c r="N68" s="91"/>
      <c r="O68" s="91"/>
      <c r="P68" s="91"/>
      <c r="Q68" s="91"/>
      <c r="R68" s="281"/>
      <c r="S68" s="38"/>
      <c r="T68" s="11">
        <v>41270</v>
      </c>
      <c r="U68" s="32">
        <v>24</v>
      </c>
      <c r="V68" s="32">
        <v>30</v>
      </c>
      <c r="W68" s="14">
        <v>42182</v>
      </c>
      <c r="X68" s="20">
        <v>12</v>
      </c>
      <c r="Y68" s="20">
        <v>12</v>
      </c>
      <c r="Z68" s="20">
        <v>0</v>
      </c>
      <c r="AA68" s="20">
        <v>0</v>
      </c>
      <c r="AB68" s="68">
        <f t="shared" si="14"/>
        <v>24</v>
      </c>
      <c r="AC68" s="19">
        <f t="shared" si="11"/>
        <v>54</v>
      </c>
      <c r="AD68" s="14">
        <v>42913</v>
      </c>
      <c r="AE68" s="16">
        <f t="shared" si="12"/>
        <v>584867.96</v>
      </c>
      <c r="AF68" s="280"/>
      <c r="AG68" s="17">
        <v>600000</v>
      </c>
      <c r="AH68" s="17">
        <v>15132.04</v>
      </c>
      <c r="AI68" s="57">
        <f t="shared" si="6"/>
        <v>584867.96</v>
      </c>
      <c r="AJ68" s="60">
        <v>584867.96</v>
      </c>
      <c r="AK68" s="59">
        <f t="shared" si="13"/>
        <v>100</v>
      </c>
      <c r="AL68" s="60">
        <f t="shared" si="5"/>
        <v>0</v>
      </c>
    </row>
    <row r="69" spans="1:38" ht="61.5" hidden="1" customHeight="1" x14ac:dyDescent="0.25">
      <c r="A69" s="94" t="s">
        <v>10</v>
      </c>
      <c r="B69" s="2" t="s">
        <v>10</v>
      </c>
      <c r="C69" s="2" t="s">
        <v>10</v>
      </c>
      <c r="D69" s="2"/>
      <c r="E69" s="33" t="s">
        <v>219</v>
      </c>
      <c r="F69" s="2" t="s">
        <v>220</v>
      </c>
      <c r="G69" s="51" t="s">
        <v>381</v>
      </c>
      <c r="H69" s="70" t="s">
        <v>364</v>
      </c>
      <c r="I69" s="34" t="s">
        <v>285</v>
      </c>
      <c r="J69" s="63" t="s">
        <v>276</v>
      </c>
      <c r="K69" s="36">
        <v>41395</v>
      </c>
      <c r="L69" s="14">
        <v>41395</v>
      </c>
      <c r="M69" s="91"/>
      <c r="N69" s="91"/>
      <c r="O69" s="91"/>
      <c r="P69" s="91"/>
      <c r="Q69" s="91"/>
      <c r="R69" s="13"/>
      <c r="S69" s="11"/>
      <c r="T69" s="11">
        <v>41395</v>
      </c>
      <c r="U69" s="32">
        <v>36</v>
      </c>
      <c r="V69" s="32">
        <v>36</v>
      </c>
      <c r="W69" s="14">
        <v>42491</v>
      </c>
      <c r="X69" s="20">
        <v>24</v>
      </c>
      <c r="Y69" s="20">
        <v>0</v>
      </c>
      <c r="Z69" s="20">
        <v>0</v>
      </c>
      <c r="AA69" s="20">
        <v>0</v>
      </c>
      <c r="AB69" s="68">
        <f t="shared" si="14"/>
        <v>24</v>
      </c>
      <c r="AC69" s="19">
        <f t="shared" si="11"/>
        <v>60</v>
      </c>
      <c r="AD69" s="14">
        <v>43221</v>
      </c>
      <c r="AE69" s="16">
        <f t="shared" si="12"/>
        <v>1089749.26</v>
      </c>
      <c r="AF69" s="65"/>
      <c r="AG69" s="27">
        <v>1100000</v>
      </c>
      <c r="AH69" s="27">
        <v>10250.74</v>
      </c>
      <c r="AI69" s="57">
        <f t="shared" si="6"/>
        <v>1089749.26</v>
      </c>
      <c r="AJ69" s="60">
        <v>1089749.26</v>
      </c>
      <c r="AK69" s="59">
        <f t="shared" si="13"/>
        <v>100</v>
      </c>
      <c r="AL69" s="60">
        <f t="shared" si="5"/>
        <v>0</v>
      </c>
    </row>
    <row r="70" spans="1:38" ht="61.5" hidden="1" customHeight="1" x14ac:dyDescent="0.25">
      <c r="A70" s="2" t="s">
        <v>10</v>
      </c>
      <c r="B70" s="2" t="s">
        <v>10</v>
      </c>
      <c r="C70" s="2" t="s">
        <v>29</v>
      </c>
      <c r="D70" s="2" t="s">
        <v>339</v>
      </c>
      <c r="E70" s="33" t="s">
        <v>217</v>
      </c>
      <c r="F70" s="2" t="s">
        <v>218</v>
      </c>
      <c r="G70" s="51" t="s">
        <v>381</v>
      </c>
      <c r="H70" s="70" t="s">
        <v>322</v>
      </c>
      <c r="I70" s="34" t="s">
        <v>261</v>
      </c>
      <c r="J70" s="63" t="s">
        <v>277</v>
      </c>
      <c r="K70" s="36">
        <v>41612</v>
      </c>
      <c r="L70" s="14">
        <v>41612</v>
      </c>
      <c r="M70" s="91"/>
      <c r="N70" s="91"/>
      <c r="O70" s="91"/>
      <c r="P70" s="91"/>
      <c r="Q70" s="91"/>
      <c r="R70" s="13"/>
      <c r="S70" s="11"/>
      <c r="T70" s="11">
        <v>41612</v>
      </c>
      <c r="U70" s="32">
        <v>32</v>
      </c>
      <c r="V70" s="32">
        <v>32</v>
      </c>
      <c r="W70" s="14">
        <v>42586</v>
      </c>
      <c r="X70" s="20">
        <v>0</v>
      </c>
      <c r="Y70" s="20">
        <v>0</v>
      </c>
      <c r="Z70" s="20">
        <v>0</v>
      </c>
      <c r="AA70" s="20">
        <v>0</v>
      </c>
      <c r="AB70" s="68">
        <f t="shared" si="14"/>
        <v>0</v>
      </c>
      <c r="AC70" s="19">
        <f t="shared" si="11"/>
        <v>32</v>
      </c>
      <c r="AD70" s="14"/>
      <c r="AE70" s="16">
        <f t="shared" si="12"/>
        <v>200000</v>
      </c>
      <c r="AF70" s="65"/>
      <c r="AG70" s="27">
        <v>200000</v>
      </c>
      <c r="AH70" s="27">
        <v>0</v>
      </c>
      <c r="AI70" s="57">
        <f t="shared" si="6"/>
        <v>200000</v>
      </c>
      <c r="AJ70" s="60">
        <v>199794</v>
      </c>
      <c r="AK70" s="59">
        <f t="shared" si="13"/>
        <v>99.897000000000006</v>
      </c>
      <c r="AL70" s="60">
        <f t="shared" si="5"/>
        <v>206</v>
      </c>
    </row>
    <row r="71" spans="1:38" ht="61.5" hidden="1" customHeight="1" x14ac:dyDescent="0.25">
      <c r="A71" s="2" t="s">
        <v>10</v>
      </c>
      <c r="B71" s="2" t="s">
        <v>10</v>
      </c>
      <c r="C71" s="2" t="s">
        <v>184</v>
      </c>
      <c r="D71" s="2"/>
      <c r="E71" s="33" t="s">
        <v>185</v>
      </c>
      <c r="F71" s="2" t="s">
        <v>186</v>
      </c>
      <c r="G71" s="51" t="s">
        <v>381</v>
      </c>
      <c r="H71" s="70" t="s">
        <v>365</v>
      </c>
      <c r="I71" s="2" t="s">
        <v>260</v>
      </c>
      <c r="J71" s="63" t="s">
        <v>260</v>
      </c>
      <c r="K71" s="36">
        <v>41619</v>
      </c>
      <c r="L71" s="36">
        <v>41619</v>
      </c>
      <c r="M71" s="91"/>
      <c r="N71" s="91"/>
      <c r="O71" s="91"/>
      <c r="P71" s="91"/>
      <c r="Q71" s="91"/>
      <c r="R71" s="91"/>
      <c r="S71" s="91"/>
      <c r="T71" s="11">
        <v>41619</v>
      </c>
      <c r="U71" s="32">
        <v>24</v>
      </c>
      <c r="V71" s="32">
        <v>24</v>
      </c>
      <c r="W71" s="14">
        <v>42349</v>
      </c>
      <c r="X71" s="20">
        <v>6</v>
      </c>
      <c r="Y71" s="20">
        <v>0</v>
      </c>
      <c r="Z71" s="20">
        <v>0</v>
      </c>
      <c r="AA71" s="20">
        <v>0</v>
      </c>
      <c r="AB71" s="68">
        <f t="shared" si="14"/>
        <v>6</v>
      </c>
      <c r="AC71" s="19">
        <f t="shared" si="11"/>
        <v>30</v>
      </c>
      <c r="AD71" s="14">
        <v>42532</v>
      </c>
      <c r="AE71" s="16">
        <f t="shared" si="12"/>
        <v>300000</v>
      </c>
      <c r="AF71" s="280"/>
      <c r="AG71" s="26">
        <v>300000</v>
      </c>
      <c r="AH71" s="26">
        <v>0</v>
      </c>
      <c r="AI71" s="57">
        <f t="shared" si="6"/>
        <v>300000</v>
      </c>
      <c r="AJ71" s="60">
        <v>299148</v>
      </c>
      <c r="AK71" s="59">
        <f t="shared" si="13"/>
        <v>99.716000000000008</v>
      </c>
      <c r="AL71" s="60">
        <f t="shared" si="5"/>
        <v>852</v>
      </c>
    </row>
    <row r="72" spans="1:38" ht="61.5" hidden="1" customHeight="1" x14ac:dyDescent="0.25">
      <c r="A72" s="2" t="s">
        <v>10</v>
      </c>
      <c r="B72" s="2" t="s">
        <v>10</v>
      </c>
      <c r="C72" s="2" t="s">
        <v>214</v>
      </c>
      <c r="D72" s="2"/>
      <c r="E72" s="33" t="s">
        <v>215</v>
      </c>
      <c r="F72" s="2" t="s">
        <v>216</v>
      </c>
      <c r="G72" s="99" t="s">
        <v>381</v>
      </c>
      <c r="H72" s="70" t="s">
        <v>367</v>
      </c>
      <c r="I72" s="34" t="s">
        <v>260</v>
      </c>
      <c r="J72" s="63" t="s">
        <v>278</v>
      </c>
      <c r="K72" s="36">
        <v>41620</v>
      </c>
      <c r="L72" s="14">
        <v>41620</v>
      </c>
      <c r="M72" s="91"/>
      <c r="N72" s="91"/>
      <c r="O72" s="91"/>
      <c r="P72" s="91"/>
      <c r="Q72" s="91"/>
      <c r="R72" s="13"/>
      <c r="S72" s="11"/>
      <c r="T72" s="11">
        <v>41620</v>
      </c>
      <c r="U72" s="32">
        <v>36</v>
      </c>
      <c r="V72" s="32">
        <v>36</v>
      </c>
      <c r="W72" s="14">
        <v>42716</v>
      </c>
      <c r="X72" s="20">
        <v>0</v>
      </c>
      <c r="Y72" s="20">
        <v>0</v>
      </c>
      <c r="Z72" s="20">
        <v>0</v>
      </c>
      <c r="AA72" s="20">
        <v>0</v>
      </c>
      <c r="AB72" s="68">
        <f t="shared" si="14"/>
        <v>0</v>
      </c>
      <c r="AC72" s="19">
        <f t="shared" si="11"/>
        <v>36</v>
      </c>
      <c r="AD72" s="14">
        <v>42990</v>
      </c>
      <c r="AE72" s="16">
        <f t="shared" si="12"/>
        <v>460000</v>
      </c>
      <c r="AF72" s="65"/>
      <c r="AG72" s="27">
        <v>460000</v>
      </c>
      <c r="AH72" s="27">
        <v>0</v>
      </c>
      <c r="AI72" s="57">
        <f t="shared" si="6"/>
        <v>460000</v>
      </c>
      <c r="AJ72" s="60">
        <v>429800</v>
      </c>
      <c r="AK72" s="59">
        <f t="shared" si="13"/>
        <v>93.434782608695656</v>
      </c>
      <c r="AL72" s="60">
        <f t="shared" si="5"/>
        <v>30200</v>
      </c>
    </row>
    <row r="73" spans="1:38" ht="61.5" hidden="1" customHeight="1" x14ac:dyDescent="0.25">
      <c r="A73" s="2" t="s">
        <v>10</v>
      </c>
      <c r="B73" s="2" t="s">
        <v>10</v>
      </c>
      <c r="C73" s="2" t="s">
        <v>519</v>
      </c>
      <c r="D73" s="2" t="s">
        <v>340</v>
      </c>
      <c r="E73" s="33" t="s">
        <v>212</v>
      </c>
      <c r="F73" s="2" t="s">
        <v>213</v>
      </c>
      <c r="G73" s="51" t="s">
        <v>381</v>
      </c>
      <c r="H73" s="70" t="s">
        <v>329</v>
      </c>
      <c r="I73" s="34" t="s">
        <v>260</v>
      </c>
      <c r="J73" s="63" t="s">
        <v>279</v>
      </c>
      <c r="K73" s="36">
        <v>41620</v>
      </c>
      <c r="L73" s="36">
        <v>41620</v>
      </c>
      <c r="M73" s="91"/>
      <c r="N73" s="91"/>
      <c r="O73" s="91"/>
      <c r="P73" s="91"/>
      <c r="Q73" s="91"/>
      <c r="R73" s="13"/>
      <c r="S73" s="11"/>
      <c r="T73" s="11">
        <v>41620</v>
      </c>
      <c r="U73" s="32">
        <v>24</v>
      </c>
      <c r="V73" s="32">
        <v>24</v>
      </c>
      <c r="W73" s="14">
        <v>42350</v>
      </c>
      <c r="X73" s="20">
        <v>12</v>
      </c>
      <c r="Y73" s="20">
        <v>0</v>
      </c>
      <c r="Z73" s="20">
        <v>0</v>
      </c>
      <c r="AA73" s="20">
        <v>0</v>
      </c>
      <c r="AB73" s="68">
        <f t="shared" si="14"/>
        <v>12</v>
      </c>
      <c r="AC73" s="19">
        <f t="shared" si="11"/>
        <v>36</v>
      </c>
      <c r="AD73" s="14">
        <v>42716</v>
      </c>
      <c r="AE73" s="16">
        <f t="shared" si="12"/>
        <v>304996</v>
      </c>
      <c r="AF73" s="65"/>
      <c r="AG73" s="27">
        <v>304996</v>
      </c>
      <c r="AH73" s="27">
        <v>0</v>
      </c>
      <c r="AI73" s="57">
        <f t="shared" si="6"/>
        <v>304996</v>
      </c>
      <c r="AJ73" s="60">
        <v>252499</v>
      </c>
      <c r="AK73" s="59">
        <f t="shared" si="13"/>
        <v>82.787643116631031</v>
      </c>
      <c r="AL73" s="60">
        <f t="shared" si="5"/>
        <v>52497</v>
      </c>
    </row>
    <row r="74" spans="1:38" ht="61.5" hidden="1" customHeight="1" x14ac:dyDescent="0.25">
      <c r="A74" s="2" t="s">
        <v>10</v>
      </c>
      <c r="B74" s="2" t="s">
        <v>10</v>
      </c>
      <c r="C74" s="2" t="s">
        <v>520</v>
      </c>
      <c r="D74" s="2" t="s">
        <v>340</v>
      </c>
      <c r="E74" s="33" t="s">
        <v>228</v>
      </c>
      <c r="F74" s="2" t="s">
        <v>197</v>
      </c>
      <c r="G74" s="51" t="s">
        <v>381</v>
      </c>
      <c r="H74" s="70" t="s">
        <v>331</v>
      </c>
      <c r="I74" s="34" t="s">
        <v>260</v>
      </c>
      <c r="J74" s="63" t="s">
        <v>260</v>
      </c>
      <c r="K74" s="36">
        <v>41731</v>
      </c>
      <c r="L74" s="14">
        <v>41731</v>
      </c>
      <c r="M74" s="91"/>
      <c r="N74" s="91"/>
      <c r="O74" s="91"/>
      <c r="P74" s="91"/>
      <c r="Q74" s="91"/>
      <c r="R74" s="13"/>
      <c r="S74" s="11"/>
      <c r="T74" s="11">
        <v>41731</v>
      </c>
      <c r="U74" s="32">
        <v>21</v>
      </c>
      <c r="V74" s="32">
        <v>24</v>
      </c>
      <c r="W74" s="14">
        <v>42462</v>
      </c>
      <c r="X74" s="20">
        <v>6</v>
      </c>
      <c r="Y74" s="20">
        <v>0</v>
      </c>
      <c r="Z74" s="20">
        <v>0</v>
      </c>
      <c r="AA74" s="20">
        <v>0</v>
      </c>
      <c r="AB74" s="68">
        <f t="shared" si="14"/>
        <v>6</v>
      </c>
      <c r="AC74" s="19">
        <f t="shared" si="11"/>
        <v>30</v>
      </c>
      <c r="AD74" s="14">
        <v>42645</v>
      </c>
      <c r="AE74" s="16">
        <f t="shared" si="12"/>
        <v>700000</v>
      </c>
      <c r="AF74" s="65"/>
      <c r="AG74" s="27">
        <v>700000</v>
      </c>
      <c r="AH74" s="27">
        <v>0</v>
      </c>
      <c r="AI74" s="57">
        <f t="shared" si="6"/>
        <v>700000</v>
      </c>
      <c r="AJ74" s="60">
        <v>688722</v>
      </c>
      <c r="AK74" s="59">
        <f t="shared" si="13"/>
        <v>98.388857142857148</v>
      </c>
      <c r="AL74" s="60">
        <f t="shared" si="5"/>
        <v>11278</v>
      </c>
    </row>
    <row r="75" spans="1:38" ht="61.5" hidden="1" customHeight="1" x14ac:dyDescent="0.25">
      <c r="A75" s="2" t="s">
        <v>10</v>
      </c>
      <c r="B75" s="2" t="s">
        <v>10</v>
      </c>
      <c r="C75" s="2" t="s">
        <v>120</v>
      </c>
      <c r="D75" s="2"/>
      <c r="E75" s="33" t="s">
        <v>198</v>
      </c>
      <c r="F75" s="2" t="s">
        <v>199</v>
      </c>
      <c r="G75" s="99" t="s">
        <v>381</v>
      </c>
      <c r="H75" s="70" t="s">
        <v>400</v>
      </c>
      <c r="I75" s="34" t="s">
        <v>160</v>
      </c>
      <c r="J75" s="63" t="s">
        <v>273</v>
      </c>
      <c r="K75" s="36">
        <v>41745</v>
      </c>
      <c r="L75" s="14">
        <v>41745</v>
      </c>
      <c r="M75" s="91"/>
      <c r="N75" s="91"/>
      <c r="O75" s="91"/>
      <c r="P75" s="91"/>
      <c r="Q75" s="91"/>
      <c r="R75" s="13"/>
      <c r="S75" s="11"/>
      <c r="T75" s="11">
        <v>41745</v>
      </c>
      <c r="U75" s="32">
        <v>12</v>
      </c>
      <c r="V75" s="32">
        <v>18</v>
      </c>
      <c r="W75" s="14">
        <v>42293</v>
      </c>
      <c r="X75" s="20">
        <v>12</v>
      </c>
      <c r="Y75" s="20">
        <v>12</v>
      </c>
      <c r="Z75" s="20">
        <v>0</v>
      </c>
      <c r="AA75" s="20">
        <v>0</v>
      </c>
      <c r="AB75" s="68">
        <f t="shared" si="14"/>
        <v>24</v>
      </c>
      <c r="AC75" s="19">
        <f t="shared" si="11"/>
        <v>42</v>
      </c>
      <c r="AD75" s="14">
        <v>43024</v>
      </c>
      <c r="AE75" s="16">
        <f t="shared" si="12"/>
        <v>400000</v>
      </c>
      <c r="AF75" s="65"/>
      <c r="AG75" s="27">
        <v>400000</v>
      </c>
      <c r="AH75" s="27">
        <v>0</v>
      </c>
      <c r="AI75" s="57">
        <f t="shared" si="6"/>
        <v>400000</v>
      </c>
      <c r="AJ75" s="60">
        <v>353421.28</v>
      </c>
      <c r="AK75" s="59">
        <f t="shared" si="13"/>
        <v>88.355320000000006</v>
      </c>
      <c r="AL75" s="60">
        <f t="shared" si="5"/>
        <v>46578.719999999972</v>
      </c>
    </row>
    <row r="76" spans="1:38" ht="61.5" hidden="1" customHeight="1" x14ac:dyDescent="0.25">
      <c r="A76" s="2" t="s">
        <v>10</v>
      </c>
      <c r="B76" s="2" t="s">
        <v>10</v>
      </c>
      <c r="C76" s="2" t="s">
        <v>24</v>
      </c>
      <c r="D76" s="2"/>
      <c r="E76" s="33" t="s">
        <v>224</v>
      </c>
      <c r="F76" s="2" t="s">
        <v>223</v>
      </c>
      <c r="G76" s="99" t="s">
        <v>381</v>
      </c>
      <c r="H76" s="70" t="s">
        <v>395</v>
      </c>
      <c r="I76" s="2" t="s">
        <v>63</v>
      </c>
      <c r="J76" s="63" t="s">
        <v>280</v>
      </c>
      <c r="K76" s="36">
        <v>41976</v>
      </c>
      <c r="L76" s="36">
        <v>41976</v>
      </c>
      <c r="M76" s="91"/>
      <c r="N76" s="91"/>
      <c r="O76" s="91"/>
      <c r="P76" s="91"/>
      <c r="Q76" s="91"/>
      <c r="R76" s="91"/>
      <c r="S76" s="91"/>
      <c r="T76" s="11">
        <v>41976</v>
      </c>
      <c r="U76" s="32">
        <v>36</v>
      </c>
      <c r="V76" s="32">
        <v>36</v>
      </c>
      <c r="W76" s="14">
        <v>43072</v>
      </c>
      <c r="X76" s="20">
        <v>0</v>
      </c>
      <c r="Y76" s="20">
        <v>0</v>
      </c>
      <c r="Z76" s="20">
        <v>0</v>
      </c>
      <c r="AA76" s="20">
        <v>0</v>
      </c>
      <c r="AB76" s="68">
        <f t="shared" si="14"/>
        <v>0</v>
      </c>
      <c r="AC76" s="19">
        <f t="shared" si="11"/>
        <v>36</v>
      </c>
      <c r="AD76" s="68"/>
      <c r="AE76" s="16">
        <f t="shared" si="12"/>
        <v>366000</v>
      </c>
      <c r="AF76" s="280"/>
      <c r="AG76" s="27">
        <v>366000</v>
      </c>
      <c r="AH76" s="26">
        <v>0</v>
      </c>
      <c r="AI76" s="57">
        <f t="shared" si="6"/>
        <v>366000</v>
      </c>
      <c r="AJ76" s="22">
        <v>319349.77</v>
      </c>
      <c r="AK76" s="59">
        <f t="shared" si="13"/>
        <v>87.254035519125679</v>
      </c>
      <c r="AL76" s="60">
        <f t="shared" ref="AL76:AL139" si="15">+AI76-AJ76</f>
        <v>46650.229999999981</v>
      </c>
    </row>
    <row r="77" spans="1:38" ht="61.5" hidden="1" customHeight="1" x14ac:dyDescent="0.25">
      <c r="A77" s="2" t="s">
        <v>10</v>
      </c>
      <c r="B77" s="2" t="s">
        <v>10</v>
      </c>
      <c r="C77" s="2" t="s">
        <v>29</v>
      </c>
      <c r="D77" s="2" t="s">
        <v>339</v>
      </c>
      <c r="E77" s="33" t="s">
        <v>222</v>
      </c>
      <c r="F77" s="2" t="s">
        <v>221</v>
      </c>
      <c r="G77" s="51" t="s">
        <v>381</v>
      </c>
      <c r="H77" s="70" t="s">
        <v>323</v>
      </c>
      <c r="I77" s="34" t="s">
        <v>261</v>
      </c>
      <c r="J77" s="63" t="s">
        <v>277</v>
      </c>
      <c r="K77" s="36">
        <v>41976</v>
      </c>
      <c r="L77" s="14">
        <v>41976</v>
      </c>
      <c r="M77" s="38"/>
      <c r="N77" s="91"/>
      <c r="O77" s="91"/>
      <c r="P77" s="91"/>
      <c r="Q77" s="91"/>
      <c r="R77" s="13"/>
      <c r="S77" s="11"/>
      <c r="T77" s="11">
        <v>41976</v>
      </c>
      <c r="U77" s="32">
        <v>30</v>
      </c>
      <c r="V77" s="32">
        <v>36</v>
      </c>
      <c r="W77" s="14">
        <v>43072</v>
      </c>
      <c r="X77" s="20">
        <v>0</v>
      </c>
      <c r="Y77" s="20">
        <v>0</v>
      </c>
      <c r="Z77" s="20">
        <v>0</v>
      </c>
      <c r="AA77" s="20">
        <v>0</v>
      </c>
      <c r="AB77" s="68">
        <f t="shared" si="14"/>
        <v>0</v>
      </c>
      <c r="AC77" s="19">
        <f t="shared" si="11"/>
        <v>36</v>
      </c>
      <c r="AD77" s="20"/>
      <c r="AE77" s="16">
        <f t="shared" si="12"/>
        <v>602073</v>
      </c>
      <c r="AF77" s="65"/>
      <c r="AG77" s="27">
        <v>602073</v>
      </c>
      <c r="AH77" s="27">
        <v>0</v>
      </c>
      <c r="AI77" s="57">
        <f t="shared" si="6"/>
        <v>602073</v>
      </c>
      <c r="AJ77" s="66">
        <v>287931.56</v>
      </c>
      <c r="AK77" s="59">
        <f t="shared" si="13"/>
        <v>47.82336361205369</v>
      </c>
      <c r="AL77" s="60">
        <f t="shared" si="15"/>
        <v>314141.44</v>
      </c>
    </row>
    <row r="78" spans="1:38" ht="61.5" hidden="1" customHeight="1" x14ac:dyDescent="0.25">
      <c r="A78" s="2" t="s">
        <v>10</v>
      </c>
      <c r="B78" s="2" t="s">
        <v>10</v>
      </c>
      <c r="C78" s="2" t="s">
        <v>348</v>
      </c>
      <c r="D78" s="2" t="s">
        <v>401</v>
      </c>
      <c r="E78" s="33" t="s">
        <v>402</v>
      </c>
      <c r="F78" s="2" t="s">
        <v>403</v>
      </c>
      <c r="G78" s="99" t="s">
        <v>381</v>
      </c>
      <c r="H78" s="33" t="s">
        <v>404</v>
      </c>
      <c r="I78" s="34" t="s">
        <v>260</v>
      </c>
      <c r="J78" s="63" t="s">
        <v>264</v>
      </c>
      <c r="K78" s="36">
        <v>42299</v>
      </c>
      <c r="L78" s="36">
        <v>42299</v>
      </c>
      <c r="M78" s="91"/>
      <c r="N78" s="91"/>
      <c r="O78" s="91"/>
      <c r="P78" s="91"/>
      <c r="Q78" s="91"/>
      <c r="R78" s="13"/>
      <c r="S78" s="11"/>
      <c r="T78" s="11">
        <v>42299</v>
      </c>
      <c r="U78" s="20">
        <v>24</v>
      </c>
      <c r="V78" s="20">
        <v>24</v>
      </c>
      <c r="W78" s="14">
        <v>43030</v>
      </c>
      <c r="X78" s="20">
        <v>0</v>
      </c>
      <c r="Y78" s="20">
        <v>0</v>
      </c>
      <c r="Z78" s="20">
        <v>0</v>
      </c>
      <c r="AA78" s="20">
        <v>0</v>
      </c>
      <c r="AB78" s="20">
        <f t="shared" si="14"/>
        <v>0</v>
      </c>
      <c r="AC78" s="19">
        <f t="shared" si="11"/>
        <v>24</v>
      </c>
      <c r="AD78" s="91"/>
      <c r="AE78" s="16">
        <f>+AF78+AG78</f>
        <v>100000</v>
      </c>
      <c r="AF78" s="67">
        <v>0</v>
      </c>
      <c r="AG78" s="27">
        <v>100000</v>
      </c>
      <c r="AH78" s="27">
        <v>522.54</v>
      </c>
      <c r="AI78" s="57">
        <f t="shared" si="6"/>
        <v>99477.46</v>
      </c>
      <c r="AJ78" s="66">
        <v>99477.46</v>
      </c>
      <c r="AK78" s="59">
        <f t="shared" si="13"/>
        <v>100</v>
      </c>
      <c r="AL78" s="60">
        <f t="shared" si="15"/>
        <v>0</v>
      </c>
    </row>
    <row r="79" spans="1:38" ht="61.5" hidden="1" customHeight="1" x14ac:dyDescent="0.25">
      <c r="A79" s="2" t="s">
        <v>10</v>
      </c>
      <c r="B79" s="153" t="s">
        <v>10</v>
      </c>
      <c r="C79" s="2" t="s">
        <v>150</v>
      </c>
      <c r="D79" s="153"/>
      <c r="E79" s="33" t="s">
        <v>247</v>
      </c>
      <c r="F79" s="2" t="s">
        <v>248</v>
      </c>
      <c r="G79" s="2" t="s">
        <v>381</v>
      </c>
      <c r="H79" s="33" t="s">
        <v>350</v>
      </c>
      <c r="I79" s="34" t="s">
        <v>261</v>
      </c>
      <c r="J79" s="34" t="s">
        <v>283</v>
      </c>
      <c r="K79" s="36">
        <v>42341</v>
      </c>
      <c r="L79" s="156">
        <v>42341</v>
      </c>
      <c r="M79" s="91"/>
      <c r="N79" s="91"/>
      <c r="O79" s="91"/>
      <c r="P79" s="91"/>
      <c r="Q79" s="91"/>
      <c r="R79" s="13"/>
      <c r="S79" s="146"/>
      <c r="T79" s="11">
        <v>42341</v>
      </c>
      <c r="U79" s="20">
        <v>24</v>
      </c>
      <c r="V79" s="20">
        <v>30</v>
      </c>
      <c r="W79" s="14">
        <v>43254</v>
      </c>
      <c r="X79" s="155">
        <v>24</v>
      </c>
      <c r="Y79" s="20">
        <v>12</v>
      </c>
      <c r="Z79" s="20">
        <v>0</v>
      </c>
      <c r="AA79" s="20">
        <v>0</v>
      </c>
      <c r="AB79" s="20">
        <f>SUM(X79:AA79)</f>
        <v>36</v>
      </c>
      <c r="AC79" s="19">
        <f t="shared" si="11"/>
        <v>66</v>
      </c>
      <c r="AD79" s="83">
        <v>44350</v>
      </c>
      <c r="AE79" s="27">
        <f t="shared" ref="AE79:AE83" si="16">+AF79+AI79</f>
        <v>1145000</v>
      </c>
      <c r="AF79" s="67">
        <v>154000</v>
      </c>
      <c r="AG79" s="27">
        <f>646000+432000</f>
        <v>1078000</v>
      </c>
      <c r="AH79" s="27">
        <v>87000</v>
      </c>
      <c r="AI79" s="17">
        <f t="shared" si="6"/>
        <v>991000</v>
      </c>
      <c r="AJ79" s="66">
        <v>957618.57</v>
      </c>
      <c r="AK79" s="92">
        <f t="shared" si="13"/>
        <v>96.631540867810287</v>
      </c>
      <c r="AL79" s="60">
        <f t="shared" si="15"/>
        <v>33381.430000000051</v>
      </c>
    </row>
    <row r="80" spans="1:38" ht="61.5" hidden="1" customHeight="1" x14ac:dyDescent="0.25">
      <c r="A80" s="15" t="s">
        <v>10</v>
      </c>
      <c r="B80" s="13" t="s">
        <v>29</v>
      </c>
      <c r="C80" s="15" t="s">
        <v>29</v>
      </c>
      <c r="D80" s="13" t="s">
        <v>342</v>
      </c>
      <c r="E80" s="200" t="s">
        <v>80</v>
      </c>
      <c r="F80" s="61" t="s">
        <v>81</v>
      </c>
      <c r="G80" s="202" t="s">
        <v>381</v>
      </c>
      <c r="H80" s="204" t="s">
        <v>326</v>
      </c>
      <c r="I80" s="62" t="s">
        <v>260</v>
      </c>
      <c r="J80" s="55" t="s">
        <v>282</v>
      </c>
      <c r="K80" s="64">
        <v>40521</v>
      </c>
      <c r="L80" s="36">
        <v>40628</v>
      </c>
      <c r="M80" s="35">
        <v>6284</v>
      </c>
      <c r="N80" s="36">
        <v>40618</v>
      </c>
      <c r="O80" s="36">
        <v>40628</v>
      </c>
      <c r="P80" s="2">
        <v>636</v>
      </c>
      <c r="Q80" s="14">
        <v>40731</v>
      </c>
      <c r="R80" s="13">
        <v>4543</v>
      </c>
      <c r="S80" s="11">
        <v>40897</v>
      </c>
      <c r="T80" s="18">
        <v>40900</v>
      </c>
      <c r="U80" s="110">
        <v>24</v>
      </c>
      <c r="V80" s="110">
        <v>30</v>
      </c>
      <c r="W80" s="106">
        <v>41813</v>
      </c>
      <c r="X80" s="20">
        <v>6</v>
      </c>
      <c r="Y80" s="20">
        <v>12</v>
      </c>
      <c r="Z80" s="20">
        <v>7</v>
      </c>
      <c r="AA80" s="20">
        <v>0</v>
      </c>
      <c r="AB80" s="68">
        <f>SUM(X80:AA80)</f>
        <v>25</v>
      </c>
      <c r="AC80" s="19">
        <f t="shared" si="11"/>
        <v>55</v>
      </c>
      <c r="AD80" s="14">
        <v>42636</v>
      </c>
      <c r="AE80" s="16">
        <f t="shared" si="16"/>
        <v>660000</v>
      </c>
      <c r="AF80" s="16">
        <v>60000</v>
      </c>
      <c r="AG80" s="57">
        <v>600000</v>
      </c>
      <c r="AH80" s="57">
        <v>0</v>
      </c>
      <c r="AI80" s="57">
        <f t="shared" ref="AI80:AI89" si="17">+AG80-AH80</f>
        <v>600000</v>
      </c>
      <c r="AJ80" s="122">
        <v>345152</v>
      </c>
      <c r="AK80" s="59">
        <f t="shared" si="13"/>
        <v>57.525333333333329</v>
      </c>
      <c r="AL80" s="203">
        <f t="shared" si="15"/>
        <v>254848</v>
      </c>
    </row>
    <row r="81" spans="1:38" ht="61.5" hidden="1" customHeight="1" x14ac:dyDescent="0.25">
      <c r="A81" s="13" t="s">
        <v>10</v>
      </c>
      <c r="B81" s="13" t="s">
        <v>10</v>
      </c>
      <c r="C81" s="13" t="s">
        <v>29</v>
      </c>
      <c r="D81" s="13" t="s">
        <v>343</v>
      </c>
      <c r="E81" s="33" t="s">
        <v>78</v>
      </c>
      <c r="F81" s="2" t="s">
        <v>79</v>
      </c>
      <c r="G81" s="52" t="s">
        <v>381</v>
      </c>
      <c r="H81" s="70" t="s">
        <v>330</v>
      </c>
      <c r="I81" s="34" t="s">
        <v>260</v>
      </c>
      <c r="J81" s="63" t="s">
        <v>265</v>
      </c>
      <c r="K81" s="36">
        <v>40527</v>
      </c>
      <c r="L81" s="36">
        <v>40584</v>
      </c>
      <c r="M81" s="35"/>
      <c r="N81" s="36"/>
      <c r="O81" s="12"/>
      <c r="P81" s="2"/>
      <c r="Q81" s="14"/>
      <c r="R81" s="13"/>
      <c r="S81" s="11"/>
      <c r="T81" s="11">
        <v>40584</v>
      </c>
      <c r="U81" s="32">
        <v>24</v>
      </c>
      <c r="V81" s="32">
        <v>36</v>
      </c>
      <c r="W81" s="14">
        <v>41680</v>
      </c>
      <c r="X81" s="20">
        <v>12</v>
      </c>
      <c r="Y81" s="20">
        <v>12</v>
      </c>
      <c r="Z81" s="20">
        <v>6</v>
      </c>
      <c r="AA81" s="20">
        <v>0</v>
      </c>
      <c r="AB81" s="68">
        <f>SUM(X81:AA81)</f>
        <v>30</v>
      </c>
      <c r="AC81" s="19">
        <f t="shared" si="11"/>
        <v>66</v>
      </c>
      <c r="AD81" s="14">
        <v>42592</v>
      </c>
      <c r="AE81" s="16">
        <f t="shared" si="16"/>
        <v>1034476</v>
      </c>
      <c r="AF81" s="27">
        <v>145000</v>
      </c>
      <c r="AG81" s="17">
        <v>890000</v>
      </c>
      <c r="AH81" s="17">
        <v>524</v>
      </c>
      <c r="AI81" s="57">
        <f t="shared" si="17"/>
        <v>889476</v>
      </c>
      <c r="AJ81" s="66">
        <v>889476</v>
      </c>
      <c r="AK81" s="59">
        <f t="shared" si="13"/>
        <v>100</v>
      </c>
      <c r="AL81" s="60">
        <f t="shared" si="15"/>
        <v>0</v>
      </c>
    </row>
    <row r="82" spans="1:38" ht="61.5" hidden="1" customHeight="1" x14ac:dyDescent="0.25">
      <c r="A82" s="87" t="s">
        <v>10</v>
      </c>
      <c r="B82" s="87" t="s">
        <v>111</v>
      </c>
      <c r="C82" s="87" t="s">
        <v>111</v>
      </c>
      <c r="D82" s="87"/>
      <c r="E82" s="159" t="s">
        <v>112</v>
      </c>
      <c r="F82" s="87" t="s">
        <v>113</v>
      </c>
      <c r="G82" s="176" t="s">
        <v>381</v>
      </c>
      <c r="H82" s="167" t="s">
        <v>368</v>
      </c>
      <c r="I82" s="84" t="s">
        <v>28</v>
      </c>
      <c r="J82" s="161" t="s">
        <v>28</v>
      </c>
      <c r="K82" s="165">
        <v>40506</v>
      </c>
      <c r="L82" s="14">
        <v>40514</v>
      </c>
      <c r="M82" s="24">
        <v>5530</v>
      </c>
      <c r="N82" s="14">
        <v>40511</v>
      </c>
      <c r="O82" s="14">
        <v>40514</v>
      </c>
      <c r="P82" s="2">
        <v>615</v>
      </c>
      <c r="Q82" s="14">
        <v>40674</v>
      </c>
      <c r="R82" s="2">
        <v>4454</v>
      </c>
      <c r="S82" s="14">
        <v>40820</v>
      </c>
      <c r="T82" s="162">
        <v>40836</v>
      </c>
      <c r="U82" s="178">
        <v>60</v>
      </c>
      <c r="V82" s="178">
        <v>60</v>
      </c>
      <c r="W82" s="165">
        <v>42663</v>
      </c>
      <c r="X82" s="20">
        <v>12</v>
      </c>
      <c r="Y82" s="20">
        <v>0</v>
      </c>
      <c r="Z82" s="20">
        <v>0</v>
      </c>
      <c r="AA82" s="20">
        <v>0</v>
      </c>
      <c r="AB82" s="68">
        <f>SUM(X82:AA82)</f>
        <v>12</v>
      </c>
      <c r="AC82" s="19">
        <f t="shared" si="11"/>
        <v>72</v>
      </c>
      <c r="AD82" s="14">
        <v>43465</v>
      </c>
      <c r="AE82" s="169">
        <f t="shared" si="16"/>
        <v>67999999.979999989</v>
      </c>
      <c r="AF82" s="171">
        <v>28000000</v>
      </c>
      <c r="AG82" s="180">
        <v>40000000</v>
      </c>
      <c r="AH82" s="180">
        <v>0.02</v>
      </c>
      <c r="AI82" s="172">
        <f t="shared" si="17"/>
        <v>39999999.979999997</v>
      </c>
      <c r="AJ82" s="175">
        <v>39999999.979999997</v>
      </c>
      <c r="AK82" s="174">
        <f t="shared" si="13"/>
        <v>100</v>
      </c>
      <c r="AL82" s="175">
        <f t="shared" si="15"/>
        <v>0</v>
      </c>
    </row>
    <row r="83" spans="1:38" ht="61.5" customHeight="1" x14ac:dyDescent="0.25">
      <c r="A83" s="94" t="s">
        <v>10</v>
      </c>
      <c r="B83" s="104" t="s">
        <v>24</v>
      </c>
      <c r="C83" s="104" t="s">
        <v>24</v>
      </c>
      <c r="D83" s="104" t="s">
        <v>347</v>
      </c>
      <c r="E83" s="142" t="s">
        <v>246</v>
      </c>
      <c r="F83" s="94" t="s">
        <v>134</v>
      </c>
      <c r="G83" s="272" t="s">
        <v>27</v>
      </c>
      <c r="H83" s="70" t="s">
        <v>369</v>
      </c>
      <c r="I83" s="34" t="s">
        <v>28</v>
      </c>
      <c r="J83" s="34" t="s">
        <v>28</v>
      </c>
      <c r="K83" s="14">
        <v>40819</v>
      </c>
      <c r="L83" s="151">
        <v>40845</v>
      </c>
      <c r="M83" s="24">
        <v>7555</v>
      </c>
      <c r="N83" s="14">
        <v>40843</v>
      </c>
      <c r="O83" s="14">
        <v>40845</v>
      </c>
      <c r="P83" s="2">
        <v>808</v>
      </c>
      <c r="Q83" s="14">
        <v>41050</v>
      </c>
      <c r="R83" s="2">
        <v>4785</v>
      </c>
      <c r="S83" s="83">
        <v>41236</v>
      </c>
      <c r="T83" s="11">
        <v>41240</v>
      </c>
      <c r="U83" s="32">
        <v>60</v>
      </c>
      <c r="V83" s="32">
        <v>60</v>
      </c>
      <c r="W83" s="14">
        <v>43066</v>
      </c>
      <c r="X83" s="155">
        <v>24</v>
      </c>
      <c r="Y83" s="20">
        <v>6</v>
      </c>
      <c r="Z83" s="20">
        <v>18</v>
      </c>
      <c r="AA83" s="20">
        <v>0</v>
      </c>
      <c r="AB83" s="68">
        <f>SUM(X83:AA83)</f>
        <v>48</v>
      </c>
      <c r="AC83" s="19">
        <f t="shared" si="11"/>
        <v>108</v>
      </c>
      <c r="AD83" s="83">
        <v>44527</v>
      </c>
      <c r="AE83" s="27">
        <f t="shared" si="16"/>
        <v>68000000</v>
      </c>
      <c r="AF83" s="26">
        <v>8000000</v>
      </c>
      <c r="AG83" s="21">
        <v>60000000</v>
      </c>
      <c r="AH83" s="21">
        <v>0</v>
      </c>
      <c r="AI83" s="339">
        <f t="shared" si="17"/>
        <v>60000000</v>
      </c>
      <c r="AJ83" s="129">
        <v>53718208.18</v>
      </c>
      <c r="AK83" s="331">
        <f t="shared" si="13"/>
        <v>89.530346966666656</v>
      </c>
      <c r="AL83" s="334">
        <f t="shared" si="15"/>
        <v>6281791.8200000003</v>
      </c>
    </row>
    <row r="84" spans="1:38" ht="61.5" hidden="1" customHeight="1" x14ac:dyDescent="0.25">
      <c r="A84" s="61" t="s">
        <v>10</v>
      </c>
      <c r="B84" s="61" t="s">
        <v>10</v>
      </c>
      <c r="C84" s="18" t="s">
        <v>24</v>
      </c>
      <c r="D84" s="18"/>
      <c r="E84" s="200" t="s">
        <v>502</v>
      </c>
      <c r="F84" s="61" t="s">
        <v>416</v>
      </c>
      <c r="G84" s="107" t="s">
        <v>381</v>
      </c>
      <c r="H84" s="33" t="s">
        <v>415</v>
      </c>
      <c r="I84" s="34" t="s">
        <v>28</v>
      </c>
      <c r="J84" s="63" t="s">
        <v>266</v>
      </c>
      <c r="K84" s="18">
        <v>42702</v>
      </c>
      <c r="L84" s="11"/>
      <c r="M84" s="10"/>
      <c r="N84" s="11"/>
      <c r="O84" s="12"/>
      <c r="P84" s="13"/>
      <c r="Q84" s="14"/>
      <c r="R84" s="13"/>
      <c r="S84" s="11"/>
      <c r="T84" s="11">
        <v>42702</v>
      </c>
      <c r="U84" s="20">
        <v>30</v>
      </c>
      <c r="V84" s="20">
        <v>36</v>
      </c>
      <c r="W84" s="11">
        <v>43797</v>
      </c>
      <c r="X84" s="20"/>
      <c r="Y84" s="20"/>
      <c r="Z84" s="20"/>
      <c r="AA84" s="20"/>
      <c r="AB84" s="20"/>
      <c r="AC84" s="19"/>
      <c r="AD84" s="54"/>
      <c r="AE84" s="16">
        <v>750000</v>
      </c>
      <c r="AF84" s="27">
        <v>0</v>
      </c>
      <c r="AG84" s="57">
        <v>750000</v>
      </c>
      <c r="AH84" s="57">
        <v>2266.89</v>
      </c>
      <c r="AI84" s="57">
        <f t="shared" si="17"/>
        <v>747733.11</v>
      </c>
      <c r="AJ84" s="58">
        <v>747733.11</v>
      </c>
      <c r="AK84" s="59">
        <f>+AJ84/AI84*100</f>
        <v>100</v>
      </c>
      <c r="AL84" s="203">
        <f t="shared" si="15"/>
        <v>0</v>
      </c>
    </row>
    <row r="85" spans="1:38" ht="61.5" hidden="1" customHeight="1" x14ac:dyDescent="0.25">
      <c r="A85" s="2" t="s">
        <v>10</v>
      </c>
      <c r="B85" s="11" t="s">
        <v>10</v>
      </c>
      <c r="C85" s="11" t="s">
        <v>12</v>
      </c>
      <c r="D85" s="33"/>
      <c r="E85" s="33" t="s">
        <v>431</v>
      </c>
      <c r="F85" s="94" t="s">
        <v>432</v>
      </c>
      <c r="G85" s="51" t="s">
        <v>381</v>
      </c>
      <c r="H85" s="33" t="s">
        <v>433</v>
      </c>
      <c r="I85" s="34" t="s">
        <v>260</v>
      </c>
      <c r="J85" s="63" t="s">
        <v>298</v>
      </c>
      <c r="K85" s="11">
        <v>42705</v>
      </c>
      <c r="L85" s="10"/>
      <c r="M85" s="11"/>
      <c r="N85" s="12"/>
      <c r="O85" s="13"/>
      <c r="P85" s="14"/>
      <c r="Q85" s="13"/>
      <c r="R85" s="11"/>
      <c r="S85" s="11"/>
      <c r="T85" s="11">
        <v>42705</v>
      </c>
      <c r="U85" s="20">
        <v>24</v>
      </c>
      <c r="V85" s="20">
        <v>30</v>
      </c>
      <c r="W85" s="11">
        <v>43617</v>
      </c>
      <c r="X85" s="11"/>
      <c r="Y85" s="11"/>
      <c r="Z85" s="11"/>
      <c r="AA85" s="11"/>
      <c r="AB85" s="11"/>
      <c r="AC85" s="18"/>
      <c r="AD85" s="11">
        <v>43983</v>
      </c>
      <c r="AE85" s="16">
        <f>+AG85+AF85</f>
        <v>250000</v>
      </c>
      <c r="AF85" s="17">
        <v>0</v>
      </c>
      <c r="AG85" s="17">
        <v>250000</v>
      </c>
      <c r="AH85" s="17">
        <v>1054.2</v>
      </c>
      <c r="AI85" s="58">
        <f t="shared" si="17"/>
        <v>248945.8</v>
      </c>
      <c r="AJ85" s="67">
        <v>248945.8</v>
      </c>
      <c r="AK85" s="59">
        <f>+AJ85/AI85*100</f>
        <v>100</v>
      </c>
      <c r="AL85" s="60">
        <f t="shared" si="15"/>
        <v>0</v>
      </c>
    </row>
    <row r="86" spans="1:38" ht="61.5" hidden="1" customHeight="1" x14ac:dyDescent="0.25">
      <c r="A86" s="11" t="s">
        <v>10</v>
      </c>
      <c r="B86" s="11" t="s">
        <v>10</v>
      </c>
      <c r="C86" s="2" t="s">
        <v>155</v>
      </c>
      <c r="D86" s="2"/>
      <c r="E86" s="33" t="s">
        <v>438</v>
      </c>
      <c r="F86" s="2" t="s">
        <v>437</v>
      </c>
      <c r="G86" s="89" t="s">
        <v>381</v>
      </c>
      <c r="H86" s="38" t="s">
        <v>456</v>
      </c>
      <c r="I86" s="34" t="s">
        <v>143</v>
      </c>
      <c r="J86" s="63" t="s">
        <v>448</v>
      </c>
      <c r="K86" s="11">
        <v>42710</v>
      </c>
      <c r="L86" s="10"/>
      <c r="M86" s="11"/>
      <c r="N86" s="12"/>
      <c r="O86" s="60"/>
      <c r="P86" s="60"/>
      <c r="Q86" s="91"/>
      <c r="R86" s="91"/>
      <c r="S86" s="91"/>
      <c r="T86" s="91"/>
      <c r="U86" s="91"/>
      <c r="V86" s="91"/>
      <c r="W86" s="11">
        <v>43440</v>
      </c>
      <c r="X86" s="20">
        <v>12</v>
      </c>
      <c r="Y86" s="11"/>
      <c r="Z86" s="11"/>
      <c r="AA86" s="11"/>
      <c r="AB86" s="11"/>
      <c r="AC86" s="18"/>
      <c r="AD86" s="11">
        <v>43805</v>
      </c>
      <c r="AE86" s="112">
        <f>+AF86+AG86</f>
        <v>520000</v>
      </c>
      <c r="AF86" s="91">
        <v>0</v>
      </c>
      <c r="AG86" s="67">
        <v>520000</v>
      </c>
      <c r="AH86" s="91">
        <v>35859.379999999997</v>
      </c>
      <c r="AI86" s="111">
        <f t="shared" si="17"/>
        <v>484140.62</v>
      </c>
      <c r="AJ86" s="67">
        <v>484140.62</v>
      </c>
      <c r="AK86" s="123">
        <f>+AJ86/AI86*100</f>
        <v>100</v>
      </c>
      <c r="AL86" s="67">
        <f t="shared" si="15"/>
        <v>0</v>
      </c>
    </row>
    <row r="87" spans="1:38" ht="61.5" hidden="1" customHeight="1" x14ac:dyDescent="0.25">
      <c r="A87" s="2" t="s">
        <v>10</v>
      </c>
      <c r="B87" s="2" t="s">
        <v>10</v>
      </c>
      <c r="C87" s="11" t="s">
        <v>29</v>
      </c>
      <c r="D87" s="11" t="s">
        <v>344</v>
      </c>
      <c r="E87" s="33" t="s">
        <v>424</v>
      </c>
      <c r="F87" s="2" t="s">
        <v>547</v>
      </c>
      <c r="G87" s="51" t="s">
        <v>381</v>
      </c>
      <c r="H87" s="33" t="s">
        <v>425</v>
      </c>
      <c r="I87" s="34" t="s">
        <v>260</v>
      </c>
      <c r="J87" s="63" t="s">
        <v>426</v>
      </c>
      <c r="K87" s="11">
        <v>42710</v>
      </c>
      <c r="L87" s="11"/>
      <c r="M87" s="10"/>
      <c r="N87" s="11"/>
      <c r="O87" s="12"/>
      <c r="P87" s="13"/>
      <c r="Q87" s="14"/>
      <c r="R87" s="13"/>
      <c r="S87" s="11"/>
      <c r="T87" s="11">
        <v>42710</v>
      </c>
      <c r="U87" s="20">
        <v>30</v>
      </c>
      <c r="V87" s="20">
        <v>30</v>
      </c>
      <c r="W87" s="11">
        <v>43622</v>
      </c>
      <c r="X87" s="20">
        <v>12</v>
      </c>
      <c r="Y87" s="20"/>
      <c r="Z87" s="20"/>
      <c r="AA87" s="20"/>
      <c r="AB87" s="20"/>
      <c r="AC87" s="19"/>
      <c r="AD87" s="11">
        <v>43988</v>
      </c>
      <c r="AE87" s="16">
        <f>+AF87+AG87</f>
        <v>270000</v>
      </c>
      <c r="AF87" s="27">
        <v>0</v>
      </c>
      <c r="AG87" s="17">
        <v>270000</v>
      </c>
      <c r="AH87" s="17">
        <v>17687.669999999998</v>
      </c>
      <c r="AI87" s="57">
        <f t="shared" si="17"/>
        <v>252312.33000000002</v>
      </c>
      <c r="AJ87" s="22">
        <v>252312.33</v>
      </c>
      <c r="AK87" s="59">
        <f>+AJ87/AI87*100</f>
        <v>99.999999999999986</v>
      </c>
      <c r="AL87" s="60">
        <f t="shared" si="15"/>
        <v>0</v>
      </c>
    </row>
    <row r="88" spans="1:38" ht="61.5" hidden="1" customHeight="1" x14ac:dyDescent="0.25">
      <c r="A88" s="2" t="s">
        <v>10</v>
      </c>
      <c r="B88" s="2" t="s">
        <v>10</v>
      </c>
      <c r="C88" s="2" t="s">
        <v>237</v>
      </c>
      <c r="D88" s="2"/>
      <c r="E88" s="33" t="s">
        <v>253</v>
      </c>
      <c r="F88" s="2" t="s">
        <v>238</v>
      </c>
      <c r="G88" s="99" t="s">
        <v>381</v>
      </c>
      <c r="H88" s="33" t="s">
        <v>357</v>
      </c>
      <c r="I88" s="34" t="s">
        <v>28</v>
      </c>
      <c r="J88" s="63" t="s">
        <v>266</v>
      </c>
      <c r="K88" s="36">
        <v>42341</v>
      </c>
      <c r="L88" s="36">
        <v>42341</v>
      </c>
      <c r="M88" s="91"/>
      <c r="N88" s="91"/>
      <c r="O88" s="91"/>
      <c r="P88" s="91"/>
      <c r="Q88" s="91"/>
      <c r="R88" s="13"/>
      <c r="S88" s="11"/>
      <c r="T88" s="11">
        <v>42341</v>
      </c>
      <c r="U88" s="20">
        <v>24</v>
      </c>
      <c r="V88" s="20">
        <v>30</v>
      </c>
      <c r="W88" s="14">
        <v>43254</v>
      </c>
      <c r="X88" s="20">
        <v>0</v>
      </c>
      <c r="Y88" s="20">
        <v>0</v>
      </c>
      <c r="Z88" s="20"/>
      <c r="AA88" s="20">
        <v>0</v>
      </c>
      <c r="AB88" s="68">
        <f>SUM(X88:AA88)</f>
        <v>0</v>
      </c>
      <c r="AC88" s="19">
        <f>+V88+AB88</f>
        <v>30</v>
      </c>
      <c r="AD88" s="14">
        <v>43376</v>
      </c>
      <c r="AE88" s="16">
        <f>+AF88+AI88</f>
        <v>496847.07</v>
      </c>
      <c r="AF88" s="65"/>
      <c r="AG88" s="27">
        <v>500000</v>
      </c>
      <c r="AH88" s="27">
        <v>3152.93</v>
      </c>
      <c r="AI88" s="57">
        <f t="shared" si="17"/>
        <v>496847.07</v>
      </c>
      <c r="AJ88" s="66">
        <v>496847.07</v>
      </c>
      <c r="AK88" s="59">
        <f>AJ88/AI88*100</f>
        <v>100</v>
      </c>
      <c r="AL88" s="60">
        <f t="shared" si="15"/>
        <v>0</v>
      </c>
    </row>
    <row r="89" spans="1:38" ht="61.5" hidden="1" customHeight="1" x14ac:dyDescent="0.25">
      <c r="A89" s="2" t="s">
        <v>10</v>
      </c>
      <c r="B89" s="2" t="s">
        <v>10</v>
      </c>
      <c r="C89" s="11" t="s">
        <v>10</v>
      </c>
      <c r="D89" s="11"/>
      <c r="E89" s="33" t="s">
        <v>427</v>
      </c>
      <c r="F89" s="2" t="s">
        <v>428</v>
      </c>
      <c r="G89" s="101" t="s">
        <v>405</v>
      </c>
      <c r="H89" s="33" t="s">
        <v>429</v>
      </c>
      <c r="I89" s="34" t="s">
        <v>143</v>
      </c>
      <c r="J89" s="63" t="s">
        <v>430</v>
      </c>
      <c r="K89" s="11">
        <v>42711</v>
      </c>
      <c r="L89" s="11"/>
      <c r="M89" s="10"/>
      <c r="N89" s="11"/>
      <c r="O89" s="12"/>
      <c r="P89" s="13"/>
      <c r="Q89" s="14"/>
      <c r="R89" s="13"/>
      <c r="S89" s="11"/>
      <c r="T89" s="11">
        <v>42711</v>
      </c>
      <c r="U89" s="20">
        <v>30</v>
      </c>
      <c r="V89" s="20">
        <v>30</v>
      </c>
      <c r="W89" s="103">
        <v>43623</v>
      </c>
      <c r="X89" s="126"/>
      <c r="Y89" s="126"/>
      <c r="Z89" s="126"/>
      <c r="AA89" s="126"/>
      <c r="AB89" s="126"/>
      <c r="AC89" s="127"/>
      <c r="AD89" s="282"/>
      <c r="AE89" s="128">
        <f>+AF89+AG89</f>
        <v>360000</v>
      </c>
      <c r="AF89" s="129">
        <v>0</v>
      </c>
      <c r="AG89" s="130">
        <v>360000</v>
      </c>
      <c r="AH89" s="130">
        <v>0</v>
      </c>
      <c r="AI89" s="57">
        <f t="shared" si="17"/>
        <v>360000</v>
      </c>
      <c r="AJ89" s="67">
        <v>122154</v>
      </c>
      <c r="AK89" s="59">
        <f>+AJ89/AI89*100</f>
        <v>33.931666666666665</v>
      </c>
      <c r="AL89" s="60">
        <f t="shared" si="15"/>
        <v>237846</v>
      </c>
    </row>
    <row r="90" spans="1:38" ht="61.5" hidden="1" customHeight="1" x14ac:dyDescent="0.25">
      <c r="A90" s="2" t="s">
        <v>10</v>
      </c>
      <c r="B90" s="2" t="s">
        <v>10</v>
      </c>
      <c r="C90" s="2" t="s">
        <v>239</v>
      </c>
      <c r="D90" s="2"/>
      <c r="E90" s="33" t="s">
        <v>240</v>
      </c>
      <c r="F90" s="2" t="s">
        <v>241</v>
      </c>
      <c r="G90" s="51" t="s">
        <v>381</v>
      </c>
      <c r="H90" s="33" t="s">
        <v>354</v>
      </c>
      <c r="I90" s="34" t="s">
        <v>260</v>
      </c>
      <c r="J90" s="51" t="s">
        <v>263</v>
      </c>
      <c r="K90" s="36">
        <v>42352</v>
      </c>
      <c r="L90" s="36">
        <v>42352</v>
      </c>
      <c r="M90" s="91"/>
      <c r="N90" s="91"/>
      <c r="O90" s="91"/>
      <c r="P90" s="91"/>
      <c r="Q90" s="91"/>
      <c r="R90" s="13"/>
      <c r="S90" s="11"/>
      <c r="T90" s="11">
        <v>42352</v>
      </c>
      <c r="U90" s="20">
        <v>18</v>
      </c>
      <c r="V90" s="20">
        <v>24</v>
      </c>
      <c r="W90" s="14">
        <v>43083</v>
      </c>
      <c r="X90" s="126">
        <v>11</v>
      </c>
      <c r="Y90" s="126">
        <v>6</v>
      </c>
      <c r="Z90" s="126">
        <v>0</v>
      </c>
      <c r="AA90" s="126">
        <v>0</v>
      </c>
      <c r="AB90" s="126">
        <f>SUM(X90:AA90)</f>
        <v>17</v>
      </c>
      <c r="AC90" s="127">
        <f t="shared" ref="AC90:AC95" si="18">+V90+AB90</f>
        <v>41</v>
      </c>
      <c r="AD90" s="14">
        <v>43599</v>
      </c>
      <c r="AE90" s="128">
        <f t="shared" ref="AE90:AE139" si="19">+AF90+AI90</f>
        <v>435538.59</v>
      </c>
      <c r="AF90" s="129">
        <v>0</v>
      </c>
      <c r="AG90" s="129">
        <v>450000</v>
      </c>
      <c r="AH90" s="129">
        <v>14461.41</v>
      </c>
      <c r="AI90" s="57">
        <v>435538.59</v>
      </c>
      <c r="AJ90" s="66">
        <v>432507.01</v>
      </c>
      <c r="AK90" s="59">
        <f t="shared" ref="AK90:AK139" si="20">AJ90/AI90*100</f>
        <v>99.303946867256926</v>
      </c>
      <c r="AL90" s="60">
        <f t="shared" si="15"/>
        <v>3031.5800000000163</v>
      </c>
    </row>
    <row r="91" spans="1:38" ht="61.5" hidden="1" customHeight="1" x14ac:dyDescent="0.25">
      <c r="A91" s="2" t="s">
        <v>10</v>
      </c>
      <c r="B91" s="2" t="s">
        <v>11</v>
      </c>
      <c r="C91" s="2" t="s">
        <v>12</v>
      </c>
      <c r="D91" s="2"/>
      <c r="E91" s="33" t="s">
        <v>13</v>
      </c>
      <c r="F91" s="2" t="s">
        <v>14</v>
      </c>
      <c r="G91" s="2" t="s">
        <v>381</v>
      </c>
      <c r="H91" s="61"/>
      <c r="I91" s="77" t="s">
        <v>160</v>
      </c>
      <c r="J91" s="51" t="s">
        <v>297</v>
      </c>
      <c r="K91" s="36">
        <v>38203</v>
      </c>
      <c r="L91" s="36">
        <v>38212</v>
      </c>
      <c r="M91" s="78"/>
      <c r="N91" s="78"/>
      <c r="O91" s="36">
        <v>38204</v>
      </c>
      <c r="P91" s="78"/>
      <c r="Q91" s="78"/>
      <c r="R91" s="78"/>
      <c r="S91" s="78"/>
      <c r="T91" s="11">
        <v>38212</v>
      </c>
      <c r="U91" s="79"/>
      <c r="V91" s="79"/>
      <c r="W91" s="103">
        <v>38292</v>
      </c>
      <c r="X91" s="134">
        <v>0</v>
      </c>
      <c r="Y91" s="134">
        <v>0</v>
      </c>
      <c r="Z91" s="134">
        <v>0</v>
      </c>
      <c r="AA91" s="134">
        <v>0</v>
      </c>
      <c r="AB91" s="134">
        <f t="shared" ref="AB91:AB95" si="21">SUBTOTAL(9,X91:AA91)</f>
        <v>0</v>
      </c>
      <c r="AC91" s="127">
        <f t="shared" si="18"/>
        <v>0</v>
      </c>
      <c r="AD91" s="135"/>
      <c r="AE91" s="128">
        <f t="shared" si="19"/>
        <v>50000</v>
      </c>
      <c r="AF91" s="94"/>
      <c r="AG91" s="133">
        <v>50000</v>
      </c>
      <c r="AH91" s="133">
        <v>0</v>
      </c>
      <c r="AI91" s="57">
        <f t="shared" ref="AI91:AI139" si="22">+AG91-AH91</f>
        <v>50000</v>
      </c>
      <c r="AJ91" s="60">
        <v>50000</v>
      </c>
      <c r="AK91" s="59">
        <f t="shared" si="20"/>
        <v>100</v>
      </c>
      <c r="AL91" s="60">
        <f t="shared" si="15"/>
        <v>0</v>
      </c>
    </row>
    <row r="92" spans="1:38" ht="61.5" hidden="1" customHeight="1" x14ac:dyDescent="0.25">
      <c r="A92" s="13" t="s">
        <v>10</v>
      </c>
      <c r="B92" s="13" t="s">
        <v>15</v>
      </c>
      <c r="C92" s="13" t="s">
        <v>15</v>
      </c>
      <c r="D92" s="13"/>
      <c r="E92" s="33" t="s">
        <v>16</v>
      </c>
      <c r="F92" s="2" t="s">
        <v>17</v>
      </c>
      <c r="G92" s="24" t="s">
        <v>381</v>
      </c>
      <c r="H92" s="24"/>
      <c r="I92" s="34" t="s">
        <v>260</v>
      </c>
      <c r="J92" s="51" t="s">
        <v>260</v>
      </c>
      <c r="K92" s="36">
        <v>38337</v>
      </c>
      <c r="L92" s="36">
        <v>38615</v>
      </c>
      <c r="M92" s="35" t="s">
        <v>18</v>
      </c>
      <c r="N92" s="41" t="s">
        <v>19</v>
      </c>
      <c r="O92" s="12">
        <v>38615</v>
      </c>
      <c r="P92" s="2" t="s">
        <v>20</v>
      </c>
      <c r="Q92" s="14" t="s">
        <v>21</v>
      </c>
      <c r="R92" s="13">
        <v>3355</v>
      </c>
      <c r="S92" s="11">
        <v>39387</v>
      </c>
      <c r="T92" s="11">
        <v>39387</v>
      </c>
      <c r="U92" s="20">
        <v>18</v>
      </c>
      <c r="V92" s="20">
        <v>24</v>
      </c>
      <c r="W92" s="103">
        <v>40076</v>
      </c>
      <c r="X92" s="134">
        <v>12</v>
      </c>
      <c r="Y92" s="134">
        <v>12</v>
      </c>
      <c r="Z92" s="134">
        <v>0</v>
      </c>
      <c r="AA92" s="134">
        <v>0</v>
      </c>
      <c r="AB92" s="134">
        <f t="shared" si="21"/>
        <v>0</v>
      </c>
      <c r="AC92" s="127">
        <f t="shared" si="18"/>
        <v>24</v>
      </c>
      <c r="AD92" s="103">
        <v>40600</v>
      </c>
      <c r="AE92" s="128">
        <f t="shared" si="19"/>
        <v>185000</v>
      </c>
      <c r="AF92" s="129">
        <v>35000</v>
      </c>
      <c r="AG92" s="130">
        <v>150000</v>
      </c>
      <c r="AH92" s="130">
        <v>0</v>
      </c>
      <c r="AI92" s="57">
        <f t="shared" si="22"/>
        <v>150000</v>
      </c>
      <c r="AJ92" s="22">
        <v>133313.88</v>
      </c>
      <c r="AK92" s="59">
        <f t="shared" si="20"/>
        <v>88.875920000000008</v>
      </c>
      <c r="AL92" s="60">
        <f t="shared" si="15"/>
        <v>16686.119999999995</v>
      </c>
    </row>
    <row r="93" spans="1:38" ht="61.5" hidden="1" customHeight="1" x14ac:dyDescent="0.25">
      <c r="A93" s="13" t="s">
        <v>10</v>
      </c>
      <c r="B93" s="13" t="s">
        <v>24</v>
      </c>
      <c r="C93" s="13" t="s">
        <v>24</v>
      </c>
      <c r="D93" s="13"/>
      <c r="E93" s="33" t="s">
        <v>25</v>
      </c>
      <c r="F93" s="2" t="s">
        <v>26</v>
      </c>
      <c r="G93" s="24" t="s">
        <v>381</v>
      </c>
      <c r="H93" s="24"/>
      <c r="I93" s="34" t="s">
        <v>28</v>
      </c>
      <c r="J93" s="63" t="s">
        <v>190</v>
      </c>
      <c r="K93" s="36">
        <v>40421</v>
      </c>
      <c r="L93" s="36">
        <v>40514</v>
      </c>
      <c r="M93" s="35"/>
      <c r="N93" s="36"/>
      <c r="O93" s="42">
        <v>41237</v>
      </c>
      <c r="P93" s="2">
        <v>695</v>
      </c>
      <c r="Q93" s="14">
        <v>40752</v>
      </c>
      <c r="R93" s="13">
        <v>4563</v>
      </c>
      <c r="S93" s="11">
        <v>40918</v>
      </c>
      <c r="T93" s="11">
        <v>40918</v>
      </c>
      <c r="U93" s="20">
        <v>16</v>
      </c>
      <c r="V93" s="20">
        <v>20</v>
      </c>
      <c r="W93" s="103">
        <v>41527</v>
      </c>
      <c r="X93" s="134">
        <v>12</v>
      </c>
      <c r="Y93" s="134">
        <v>12</v>
      </c>
      <c r="Z93" s="134">
        <v>3</v>
      </c>
      <c r="AA93" s="134">
        <v>0</v>
      </c>
      <c r="AB93" s="134">
        <f t="shared" si="21"/>
        <v>0</v>
      </c>
      <c r="AC93" s="127">
        <f t="shared" si="18"/>
        <v>20</v>
      </c>
      <c r="AD93" s="103"/>
      <c r="AE93" s="128">
        <f t="shared" si="19"/>
        <v>1000000</v>
      </c>
      <c r="AF93" s="129">
        <v>250000</v>
      </c>
      <c r="AG93" s="130">
        <v>750000</v>
      </c>
      <c r="AH93" s="130">
        <v>0</v>
      </c>
      <c r="AI93" s="57">
        <f t="shared" si="22"/>
        <v>750000</v>
      </c>
      <c r="AJ93" s="60">
        <v>689728</v>
      </c>
      <c r="AK93" s="59">
        <f t="shared" si="20"/>
        <v>91.963733333333337</v>
      </c>
      <c r="AL93" s="60">
        <f t="shared" si="15"/>
        <v>60272</v>
      </c>
    </row>
    <row r="94" spans="1:38" ht="61.5" hidden="1" customHeight="1" x14ac:dyDescent="0.25">
      <c r="A94" s="13" t="s">
        <v>10</v>
      </c>
      <c r="B94" s="13" t="s">
        <v>29</v>
      </c>
      <c r="C94" s="13" t="s">
        <v>29</v>
      </c>
      <c r="D94" s="13"/>
      <c r="E94" s="33" t="s">
        <v>30</v>
      </c>
      <c r="F94" s="2" t="s">
        <v>31</v>
      </c>
      <c r="G94" s="24" t="s">
        <v>381</v>
      </c>
      <c r="H94" s="24"/>
      <c r="I94" s="34" t="s">
        <v>260</v>
      </c>
      <c r="J94" s="63" t="s">
        <v>298</v>
      </c>
      <c r="K94" s="11">
        <v>38440</v>
      </c>
      <c r="L94" s="11">
        <v>38451</v>
      </c>
      <c r="M94" s="10">
        <v>5054</v>
      </c>
      <c r="N94" s="11">
        <v>38446</v>
      </c>
      <c r="O94" s="12">
        <v>38451</v>
      </c>
      <c r="P94" s="13">
        <v>308</v>
      </c>
      <c r="Q94" s="14">
        <v>38545</v>
      </c>
      <c r="R94" s="13">
        <v>2790</v>
      </c>
      <c r="S94" s="11">
        <v>38653</v>
      </c>
      <c r="T94" s="11">
        <v>38653</v>
      </c>
      <c r="U94" s="20">
        <v>24</v>
      </c>
      <c r="V94" s="20">
        <v>24</v>
      </c>
      <c r="W94" s="103">
        <v>39383</v>
      </c>
      <c r="X94" s="134">
        <v>32</v>
      </c>
      <c r="Y94" s="134">
        <v>8</v>
      </c>
      <c r="Z94" s="134">
        <v>0</v>
      </c>
      <c r="AA94" s="134">
        <v>0</v>
      </c>
      <c r="AB94" s="134">
        <f t="shared" si="21"/>
        <v>0</v>
      </c>
      <c r="AC94" s="127">
        <f t="shared" si="18"/>
        <v>24</v>
      </c>
      <c r="AD94" s="103">
        <v>40596</v>
      </c>
      <c r="AE94" s="128">
        <f t="shared" si="19"/>
        <v>600000</v>
      </c>
      <c r="AF94" s="129">
        <v>100000</v>
      </c>
      <c r="AG94" s="130">
        <v>500000</v>
      </c>
      <c r="AH94" s="130">
        <v>0</v>
      </c>
      <c r="AI94" s="57">
        <f t="shared" si="22"/>
        <v>500000</v>
      </c>
      <c r="AJ94" s="60">
        <v>427078.73</v>
      </c>
      <c r="AK94" s="59">
        <f t="shared" si="20"/>
        <v>85.415745999999999</v>
      </c>
      <c r="AL94" s="60">
        <f t="shared" si="15"/>
        <v>72921.270000000019</v>
      </c>
    </row>
    <row r="95" spans="1:38" ht="61.5" hidden="1" customHeight="1" x14ac:dyDescent="0.25">
      <c r="A95" s="13" t="s">
        <v>10</v>
      </c>
      <c r="B95" s="13" t="s">
        <v>29</v>
      </c>
      <c r="C95" s="15" t="s">
        <v>29</v>
      </c>
      <c r="D95" s="15"/>
      <c r="E95" s="33" t="s">
        <v>32</v>
      </c>
      <c r="F95" s="2" t="s">
        <v>33</v>
      </c>
      <c r="G95" s="24" t="s">
        <v>381</v>
      </c>
      <c r="H95" s="24"/>
      <c r="I95" s="34" t="s">
        <v>260</v>
      </c>
      <c r="J95" s="63" t="s">
        <v>299</v>
      </c>
      <c r="K95" s="36">
        <v>39651</v>
      </c>
      <c r="L95" s="36">
        <v>39730</v>
      </c>
      <c r="M95" s="35">
        <v>344</v>
      </c>
      <c r="N95" s="36">
        <v>39722</v>
      </c>
      <c r="O95" s="12">
        <v>39730</v>
      </c>
      <c r="P95" s="2">
        <v>59</v>
      </c>
      <c r="Q95" s="14">
        <v>39794</v>
      </c>
      <c r="R95" s="13">
        <v>3839</v>
      </c>
      <c r="S95" s="11">
        <v>40080</v>
      </c>
      <c r="T95" s="11">
        <v>40080</v>
      </c>
      <c r="U95" s="20">
        <v>42</v>
      </c>
      <c r="V95" s="20">
        <v>48</v>
      </c>
      <c r="W95" s="103">
        <v>41546</v>
      </c>
      <c r="X95" s="134">
        <v>12</v>
      </c>
      <c r="Y95" s="134">
        <v>12</v>
      </c>
      <c r="Z95" s="134">
        <v>3</v>
      </c>
      <c r="AA95" s="134">
        <v>0</v>
      </c>
      <c r="AB95" s="134">
        <f t="shared" si="21"/>
        <v>0</v>
      </c>
      <c r="AC95" s="127">
        <f t="shared" si="18"/>
        <v>48</v>
      </c>
      <c r="AD95" s="103">
        <v>42354</v>
      </c>
      <c r="AE95" s="128">
        <f t="shared" si="19"/>
        <v>1500000</v>
      </c>
      <c r="AF95" s="129">
        <v>150000</v>
      </c>
      <c r="AG95" s="130">
        <v>1350000</v>
      </c>
      <c r="AH95" s="130">
        <v>0</v>
      </c>
      <c r="AI95" s="57">
        <f t="shared" si="22"/>
        <v>1350000</v>
      </c>
      <c r="AJ95" s="60">
        <v>1327529</v>
      </c>
      <c r="AK95" s="59">
        <f t="shared" si="20"/>
        <v>98.33548148148148</v>
      </c>
      <c r="AL95" s="60">
        <f t="shared" si="15"/>
        <v>22471</v>
      </c>
    </row>
    <row r="96" spans="1:38" ht="61.5" hidden="1" customHeight="1" x14ac:dyDescent="0.25">
      <c r="A96" s="13" t="s">
        <v>10</v>
      </c>
      <c r="B96" s="13" t="s">
        <v>10</v>
      </c>
      <c r="C96" s="15" t="s">
        <v>29</v>
      </c>
      <c r="D96" s="15"/>
      <c r="E96" s="33" t="s">
        <v>34</v>
      </c>
      <c r="F96" s="2" t="s">
        <v>35</v>
      </c>
      <c r="G96" s="24" t="s">
        <v>381</v>
      </c>
      <c r="H96" s="24"/>
      <c r="I96" s="34" t="s">
        <v>260</v>
      </c>
      <c r="J96" s="63" t="s">
        <v>282</v>
      </c>
      <c r="K96" s="36">
        <v>39575</v>
      </c>
      <c r="L96" s="36">
        <v>39575</v>
      </c>
      <c r="M96" s="35"/>
      <c r="N96" s="36"/>
      <c r="O96" s="12"/>
      <c r="P96" s="2"/>
      <c r="Q96" s="14"/>
      <c r="R96" s="13"/>
      <c r="S96" s="11"/>
      <c r="T96" s="11">
        <v>39575</v>
      </c>
      <c r="U96" s="43"/>
      <c r="V96" s="20"/>
      <c r="W96" s="11">
        <v>40709</v>
      </c>
      <c r="X96" s="80"/>
      <c r="Y96" s="80"/>
      <c r="Z96" s="80"/>
      <c r="AA96" s="80"/>
      <c r="AB96" s="80"/>
      <c r="AC96" s="19">
        <v>36</v>
      </c>
      <c r="AD96" s="11">
        <v>40709</v>
      </c>
      <c r="AE96" s="16">
        <f t="shared" si="19"/>
        <v>150000</v>
      </c>
      <c r="AF96" s="27">
        <v>0</v>
      </c>
      <c r="AG96" s="17">
        <v>150000</v>
      </c>
      <c r="AH96" s="17">
        <v>0</v>
      </c>
      <c r="AI96" s="57">
        <f t="shared" si="22"/>
        <v>150000</v>
      </c>
      <c r="AJ96" s="60">
        <v>147580</v>
      </c>
      <c r="AK96" s="59">
        <f t="shared" si="20"/>
        <v>98.38666666666667</v>
      </c>
      <c r="AL96" s="60">
        <f t="shared" si="15"/>
        <v>2420</v>
      </c>
    </row>
    <row r="97" spans="1:38" ht="61.5" hidden="1" customHeight="1" x14ac:dyDescent="0.25">
      <c r="A97" s="13" t="s">
        <v>10</v>
      </c>
      <c r="B97" s="13" t="s">
        <v>36</v>
      </c>
      <c r="C97" s="13" t="s">
        <v>36</v>
      </c>
      <c r="D97" s="13"/>
      <c r="E97" s="33" t="s">
        <v>37</v>
      </c>
      <c r="F97" s="2" t="s">
        <v>38</v>
      </c>
      <c r="G97" s="24" t="s">
        <v>381</v>
      </c>
      <c r="H97" s="24"/>
      <c r="I97" s="34" t="s">
        <v>260</v>
      </c>
      <c r="J97" s="63" t="s">
        <v>260</v>
      </c>
      <c r="K97" s="36">
        <v>39491</v>
      </c>
      <c r="L97" s="36">
        <v>39595</v>
      </c>
      <c r="M97" s="35">
        <v>12116</v>
      </c>
      <c r="N97" s="36">
        <v>39568</v>
      </c>
      <c r="O97" s="12">
        <v>39595</v>
      </c>
      <c r="P97" s="2">
        <v>814</v>
      </c>
      <c r="Q97" s="14">
        <v>39644</v>
      </c>
      <c r="R97" s="13">
        <v>3615</v>
      </c>
      <c r="S97" s="11">
        <v>39730</v>
      </c>
      <c r="T97" s="11">
        <v>39730</v>
      </c>
      <c r="U97" s="20">
        <v>30</v>
      </c>
      <c r="V97" s="20">
        <v>36</v>
      </c>
      <c r="W97" s="11">
        <v>40825</v>
      </c>
      <c r="X97" s="80">
        <v>12</v>
      </c>
      <c r="Y97" s="80">
        <v>14</v>
      </c>
      <c r="Z97" s="80">
        <v>0</v>
      </c>
      <c r="AA97" s="80">
        <v>0</v>
      </c>
      <c r="AB97" s="80">
        <f t="shared" ref="AB97:AB101" si="23">SUBTOTAL(9,X97:AA97)</f>
        <v>0</v>
      </c>
      <c r="AC97" s="19">
        <f>+V97+AB97</f>
        <v>36</v>
      </c>
      <c r="AD97" s="11">
        <v>41285</v>
      </c>
      <c r="AE97" s="16">
        <f t="shared" si="19"/>
        <v>2050000</v>
      </c>
      <c r="AF97" s="17">
        <v>950000</v>
      </c>
      <c r="AG97" s="17">
        <v>1100000</v>
      </c>
      <c r="AH97" s="17">
        <v>0</v>
      </c>
      <c r="AI97" s="57">
        <f t="shared" si="22"/>
        <v>1100000</v>
      </c>
      <c r="AJ97" s="60">
        <v>979018</v>
      </c>
      <c r="AK97" s="59">
        <f t="shared" si="20"/>
        <v>89.001636363636365</v>
      </c>
      <c r="AL97" s="60">
        <f t="shared" si="15"/>
        <v>120982</v>
      </c>
    </row>
    <row r="98" spans="1:38" ht="61.5" hidden="1" customHeight="1" x14ac:dyDescent="0.25">
      <c r="A98" s="13" t="s">
        <v>10</v>
      </c>
      <c r="B98" s="13" t="s">
        <v>39</v>
      </c>
      <c r="C98" s="13" t="s">
        <v>39</v>
      </c>
      <c r="D98" s="13"/>
      <c r="E98" s="33" t="s">
        <v>40</v>
      </c>
      <c r="F98" s="2" t="s">
        <v>41</v>
      </c>
      <c r="G98" s="24" t="s">
        <v>381</v>
      </c>
      <c r="H98" s="24"/>
      <c r="I98" s="34" t="s">
        <v>260</v>
      </c>
      <c r="J98" s="63" t="s">
        <v>300</v>
      </c>
      <c r="K98" s="36">
        <v>38911</v>
      </c>
      <c r="L98" s="36">
        <v>39280</v>
      </c>
      <c r="M98" s="35">
        <v>10582</v>
      </c>
      <c r="N98" s="36">
        <v>39274</v>
      </c>
      <c r="O98" s="12">
        <v>39280</v>
      </c>
      <c r="P98" s="2">
        <v>61</v>
      </c>
      <c r="Q98" s="14">
        <v>39805</v>
      </c>
      <c r="R98" s="13">
        <v>3779</v>
      </c>
      <c r="S98" s="11">
        <v>40009</v>
      </c>
      <c r="T98" s="11">
        <v>40009</v>
      </c>
      <c r="U98" s="20">
        <v>12</v>
      </c>
      <c r="V98" s="20">
        <v>15</v>
      </c>
      <c r="W98" s="11">
        <v>40462</v>
      </c>
      <c r="X98" s="80">
        <v>8</v>
      </c>
      <c r="Y98" s="80">
        <v>9</v>
      </c>
      <c r="Z98" s="80">
        <v>0</v>
      </c>
      <c r="AA98" s="80">
        <v>0</v>
      </c>
      <c r="AB98" s="80">
        <f t="shared" si="23"/>
        <v>0</v>
      </c>
      <c r="AC98" s="19">
        <f>+V98+AB98</f>
        <v>15</v>
      </c>
      <c r="AD98" s="11">
        <v>41364</v>
      </c>
      <c r="AE98" s="16">
        <f t="shared" si="19"/>
        <v>170000</v>
      </c>
      <c r="AF98" s="27">
        <v>20000</v>
      </c>
      <c r="AG98" s="17">
        <v>150000</v>
      </c>
      <c r="AH98" s="17">
        <v>0</v>
      </c>
      <c r="AI98" s="57">
        <f t="shared" si="22"/>
        <v>150000</v>
      </c>
      <c r="AJ98" s="60">
        <v>125096</v>
      </c>
      <c r="AK98" s="59">
        <f t="shared" si="20"/>
        <v>83.397333333333336</v>
      </c>
      <c r="AL98" s="60">
        <f t="shared" si="15"/>
        <v>24904</v>
      </c>
    </row>
    <row r="99" spans="1:38" ht="61.5" hidden="1" customHeight="1" x14ac:dyDescent="0.25">
      <c r="A99" s="13" t="s">
        <v>10</v>
      </c>
      <c r="B99" s="13" t="s">
        <v>42</v>
      </c>
      <c r="C99" s="13" t="s">
        <v>42</v>
      </c>
      <c r="D99" s="13"/>
      <c r="E99" s="33" t="s">
        <v>43</v>
      </c>
      <c r="F99" s="2" t="s">
        <v>44</v>
      </c>
      <c r="G99" s="24" t="s">
        <v>381</v>
      </c>
      <c r="H99" s="24"/>
      <c r="I99" s="34" t="s">
        <v>260</v>
      </c>
      <c r="J99" s="63" t="s">
        <v>260</v>
      </c>
      <c r="K99" s="11">
        <v>38870</v>
      </c>
      <c r="L99" s="11">
        <v>39007</v>
      </c>
      <c r="M99" s="10">
        <v>8227</v>
      </c>
      <c r="N99" s="11">
        <v>38987</v>
      </c>
      <c r="O99" s="12">
        <v>39006</v>
      </c>
      <c r="P99" s="13">
        <v>679</v>
      </c>
      <c r="Q99" s="14">
        <v>39265</v>
      </c>
      <c r="R99" s="13">
        <v>3529</v>
      </c>
      <c r="S99" s="11">
        <v>39644</v>
      </c>
      <c r="T99" s="11">
        <v>39644</v>
      </c>
      <c r="U99" s="20">
        <v>18</v>
      </c>
      <c r="V99" s="20">
        <v>24</v>
      </c>
      <c r="W99" s="11">
        <v>40374</v>
      </c>
      <c r="X99" s="80">
        <v>18</v>
      </c>
      <c r="Y99" s="80">
        <v>0</v>
      </c>
      <c r="Z99" s="80">
        <v>0</v>
      </c>
      <c r="AA99" s="80">
        <v>0</v>
      </c>
      <c r="AB99" s="80">
        <f t="shared" si="23"/>
        <v>0</v>
      </c>
      <c r="AC99" s="19">
        <f>+V99+AB99</f>
        <v>24</v>
      </c>
      <c r="AD99" s="11">
        <v>40633</v>
      </c>
      <c r="AE99" s="16">
        <f t="shared" si="19"/>
        <v>400000</v>
      </c>
      <c r="AF99" s="27">
        <v>50000</v>
      </c>
      <c r="AG99" s="130">
        <v>350000</v>
      </c>
      <c r="AH99" s="130">
        <v>0</v>
      </c>
      <c r="AI99" s="136">
        <f t="shared" si="22"/>
        <v>350000</v>
      </c>
      <c r="AJ99" s="60">
        <v>189628</v>
      </c>
      <c r="AK99" s="59">
        <f t="shared" si="20"/>
        <v>54.179428571428566</v>
      </c>
      <c r="AL99" s="60">
        <f t="shared" si="15"/>
        <v>160372</v>
      </c>
    </row>
    <row r="100" spans="1:38" ht="61.5" hidden="1" customHeight="1" x14ac:dyDescent="0.25">
      <c r="A100" s="13" t="s">
        <v>10</v>
      </c>
      <c r="B100" s="13" t="s">
        <v>45</v>
      </c>
      <c r="C100" s="13" t="s">
        <v>45</v>
      </c>
      <c r="D100" s="13"/>
      <c r="E100" s="33" t="s">
        <v>46</v>
      </c>
      <c r="F100" s="2" t="s">
        <v>47</v>
      </c>
      <c r="G100" s="24" t="s">
        <v>381</v>
      </c>
      <c r="H100" s="24"/>
      <c r="I100" s="34" t="s">
        <v>260</v>
      </c>
      <c r="J100" s="63" t="s">
        <v>260</v>
      </c>
      <c r="K100" s="36">
        <v>39434</v>
      </c>
      <c r="L100" s="36">
        <v>39604</v>
      </c>
      <c r="M100" s="35">
        <v>12232</v>
      </c>
      <c r="N100" s="36">
        <v>39594</v>
      </c>
      <c r="O100" s="12">
        <v>39604</v>
      </c>
      <c r="P100" s="2">
        <v>33</v>
      </c>
      <c r="Q100" s="14">
        <v>39741</v>
      </c>
      <c r="R100" s="13">
        <v>3671</v>
      </c>
      <c r="S100" s="11">
        <v>39804</v>
      </c>
      <c r="T100" s="11">
        <v>39804</v>
      </c>
      <c r="U100" s="20">
        <v>30</v>
      </c>
      <c r="V100" s="20">
        <v>36</v>
      </c>
      <c r="W100" s="11">
        <v>40899</v>
      </c>
      <c r="X100" s="80">
        <v>13</v>
      </c>
      <c r="Y100" s="80">
        <v>0</v>
      </c>
      <c r="Z100" s="80">
        <v>0</v>
      </c>
      <c r="AA100" s="80">
        <v>0</v>
      </c>
      <c r="AB100" s="80">
        <f t="shared" si="23"/>
        <v>0</v>
      </c>
      <c r="AC100" s="19">
        <f>+V100+AB100</f>
        <v>36</v>
      </c>
      <c r="AD100" s="11">
        <v>41277</v>
      </c>
      <c r="AE100" s="16">
        <f t="shared" si="19"/>
        <v>800000</v>
      </c>
      <c r="AF100" s="27">
        <v>100000</v>
      </c>
      <c r="AG100" s="130">
        <v>700000</v>
      </c>
      <c r="AH100" s="130">
        <v>0</v>
      </c>
      <c r="AI100" s="136">
        <f t="shared" si="22"/>
        <v>700000</v>
      </c>
      <c r="AJ100" s="60">
        <v>667341</v>
      </c>
      <c r="AK100" s="59">
        <f t="shared" si="20"/>
        <v>95.334428571428575</v>
      </c>
      <c r="AL100" s="60">
        <f t="shared" si="15"/>
        <v>32659</v>
      </c>
    </row>
    <row r="101" spans="1:38" ht="61.5" hidden="1" customHeight="1" x14ac:dyDescent="0.25">
      <c r="A101" s="13" t="s">
        <v>10</v>
      </c>
      <c r="B101" s="13" t="s">
        <v>10</v>
      </c>
      <c r="C101" s="13" t="s">
        <v>48</v>
      </c>
      <c r="D101" s="13"/>
      <c r="E101" s="33" t="s">
        <v>49</v>
      </c>
      <c r="F101" s="2" t="s">
        <v>50</v>
      </c>
      <c r="G101" s="24" t="s">
        <v>381</v>
      </c>
      <c r="H101" s="24"/>
      <c r="I101" s="34" t="s">
        <v>51</v>
      </c>
      <c r="J101" s="63" t="s">
        <v>51</v>
      </c>
      <c r="K101" s="36">
        <v>39177</v>
      </c>
      <c r="L101" s="36">
        <v>39287</v>
      </c>
      <c r="M101" s="35">
        <v>10612</v>
      </c>
      <c r="N101" s="36">
        <v>39281</v>
      </c>
      <c r="O101" s="12">
        <v>39287</v>
      </c>
      <c r="P101" s="2">
        <v>746</v>
      </c>
      <c r="Q101" s="14">
        <v>39391</v>
      </c>
      <c r="R101" s="13">
        <v>3435</v>
      </c>
      <c r="S101" s="11">
        <v>39458</v>
      </c>
      <c r="T101" s="11">
        <v>39458</v>
      </c>
      <c r="U101" s="20">
        <v>42</v>
      </c>
      <c r="V101" s="20">
        <v>44</v>
      </c>
      <c r="W101" s="11">
        <v>40992</v>
      </c>
      <c r="X101" s="80">
        <v>0</v>
      </c>
      <c r="Y101" s="80">
        <v>0</v>
      </c>
      <c r="Z101" s="80">
        <v>0</v>
      </c>
      <c r="AA101" s="80">
        <v>0</v>
      </c>
      <c r="AB101" s="80">
        <f t="shared" si="23"/>
        <v>0</v>
      </c>
      <c r="AC101" s="19">
        <f>+V101+AB101</f>
        <v>44</v>
      </c>
      <c r="AD101" s="11">
        <v>40992</v>
      </c>
      <c r="AE101" s="16">
        <f t="shared" si="19"/>
        <v>252000</v>
      </c>
      <c r="AF101" s="27">
        <v>52000</v>
      </c>
      <c r="AG101" s="130">
        <v>200000</v>
      </c>
      <c r="AH101" s="130">
        <v>0</v>
      </c>
      <c r="AI101" s="136">
        <f t="shared" si="22"/>
        <v>200000</v>
      </c>
      <c r="AJ101" s="60">
        <v>169519</v>
      </c>
      <c r="AK101" s="59">
        <f t="shared" si="20"/>
        <v>84.759500000000003</v>
      </c>
      <c r="AL101" s="60">
        <f t="shared" si="15"/>
        <v>30481</v>
      </c>
    </row>
    <row r="102" spans="1:38" ht="61.5" hidden="1" customHeight="1" x14ac:dyDescent="0.25">
      <c r="A102" s="15" t="s">
        <v>10</v>
      </c>
      <c r="B102" s="15" t="s">
        <v>10</v>
      </c>
      <c r="C102" s="18" t="s">
        <v>52</v>
      </c>
      <c r="D102" s="18"/>
      <c r="E102" s="33" t="s">
        <v>53</v>
      </c>
      <c r="F102" s="61" t="s">
        <v>54</v>
      </c>
      <c r="G102" s="82" t="s">
        <v>381</v>
      </c>
      <c r="H102" s="82"/>
      <c r="I102" s="62" t="s">
        <v>301</v>
      </c>
      <c r="J102" s="63" t="s">
        <v>302</v>
      </c>
      <c r="K102" s="18">
        <v>39645</v>
      </c>
      <c r="L102" s="18">
        <v>39635</v>
      </c>
      <c r="M102" s="10" t="s">
        <v>55</v>
      </c>
      <c r="N102" s="11" t="s">
        <v>55</v>
      </c>
      <c r="O102" s="44">
        <v>39645</v>
      </c>
      <c r="P102" s="13"/>
      <c r="Q102" s="14"/>
      <c r="R102" s="13"/>
      <c r="S102" s="11"/>
      <c r="T102" s="11">
        <v>39645</v>
      </c>
      <c r="U102" s="20"/>
      <c r="V102" s="20"/>
      <c r="W102" s="11">
        <v>40521</v>
      </c>
      <c r="X102" s="80"/>
      <c r="Y102" s="80"/>
      <c r="Z102" s="80"/>
      <c r="AA102" s="80"/>
      <c r="AB102" s="80"/>
      <c r="AC102" s="19">
        <v>28</v>
      </c>
      <c r="AD102" s="11">
        <v>40521</v>
      </c>
      <c r="AE102" s="16">
        <f t="shared" si="19"/>
        <v>182214</v>
      </c>
      <c r="AF102" s="27">
        <v>58332</v>
      </c>
      <c r="AG102" s="136">
        <f>123795+87</f>
        <v>123882</v>
      </c>
      <c r="AH102" s="136">
        <v>0</v>
      </c>
      <c r="AI102" s="136">
        <f t="shared" si="22"/>
        <v>123882</v>
      </c>
      <c r="AJ102" s="60">
        <v>123795</v>
      </c>
      <c r="AK102" s="59">
        <f t="shared" si="20"/>
        <v>99.92977187969197</v>
      </c>
      <c r="AL102" s="60">
        <f t="shared" si="15"/>
        <v>87</v>
      </c>
    </row>
    <row r="103" spans="1:38" ht="61.5" hidden="1" customHeight="1" x14ac:dyDescent="0.25">
      <c r="A103" s="13" t="s">
        <v>10</v>
      </c>
      <c r="B103" s="13" t="s">
        <v>24</v>
      </c>
      <c r="C103" s="13" t="s">
        <v>24</v>
      </c>
      <c r="D103" s="13"/>
      <c r="E103" s="33" t="s">
        <v>59</v>
      </c>
      <c r="F103" s="2" t="s">
        <v>60</v>
      </c>
      <c r="G103" s="24" t="s">
        <v>381</v>
      </c>
      <c r="H103" s="24"/>
      <c r="I103" s="34" t="s">
        <v>63</v>
      </c>
      <c r="J103" s="63" t="s">
        <v>305</v>
      </c>
      <c r="K103" s="11">
        <v>40233</v>
      </c>
      <c r="L103" s="11">
        <v>40257</v>
      </c>
      <c r="M103" s="10">
        <v>4082</v>
      </c>
      <c r="N103" s="11">
        <v>40255</v>
      </c>
      <c r="O103" s="12">
        <v>40257</v>
      </c>
      <c r="P103" s="13">
        <v>426</v>
      </c>
      <c r="Q103" s="14">
        <v>40387</v>
      </c>
      <c r="R103" s="13">
        <v>4148</v>
      </c>
      <c r="S103" s="11">
        <v>40492</v>
      </c>
      <c r="T103" s="11">
        <v>40544</v>
      </c>
      <c r="U103" s="20">
        <v>12</v>
      </c>
      <c r="V103" s="20">
        <v>16</v>
      </c>
      <c r="W103" s="11">
        <v>41039</v>
      </c>
      <c r="X103" s="80">
        <v>12</v>
      </c>
      <c r="Y103" s="80">
        <v>7</v>
      </c>
      <c r="Z103" s="80">
        <v>15</v>
      </c>
      <c r="AA103" s="38">
        <v>0</v>
      </c>
      <c r="AB103" s="38">
        <f>SUBTOTAL(9,X103:AA103)</f>
        <v>0</v>
      </c>
      <c r="AC103" s="19">
        <f>+V103+AB103</f>
        <v>16</v>
      </c>
      <c r="AD103" s="11">
        <v>42087</v>
      </c>
      <c r="AE103" s="16">
        <f t="shared" si="19"/>
        <v>600000</v>
      </c>
      <c r="AF103" s="27">
        <v>120000</v>
      </c>
      <c r="AG103" s="130">
        <v>480000</v>
      </c>
      <c r="AH103" s="130">
        <v>0</v>
      </c>
      <c r="AI103" s="136">
        <f t="shared" si="22"/>
        <v>480000</v>
      </c>
      <c r="AJ103" s="60">
        <v>397038</v>
      </c>
      <c r="AK103" s="59">
        <f t="shared" si="20"/>
        <v>82.716250000000002</v>
      </c>
      <c r="AL103" s="60">
        <f t="shared" si="15"/>
        <v>82962</v>
      </c>
    </row>
    <row r="104" spans="1:38" ht="61.5" hidden="1" customHeight="1" x14ac:dyDescent="0.25">
      <c r="A104" s="13" t="s">
        <v>10</v>
      </c>
      <c r="B104" s="13" t="s">
        <v>24</v>
      </c>
      <c r="C104" s="13" t="s">
        <v>24</v>
      </c>
      <c r="D104" s="13"/>
      <c r="E104" s="33" t="s">
        <v>61</v>
      </c>
      <c r="F104" s="2" t="s">
        <v>62</v>
      </c>
      <c r="G104" s="24" t="s">
        <v>381</v>
      </c>
      <c r="H104" s="24"/>
      <c r="I104" s="34" t="s">
        <v>63</v>
      </c>
      <c r="J104" s="63" t="s">
        <v>63</v>
      </c>
      <c r="K104" s="11">
        <v>40148</v>
      </c>
      <c r="L104" s="11">
        <v>40257</v>
      </c>
      <c r="M104" s="10">
        <v>4079</v>
      </c>
      <c r="N104" s="11">
        <v>40255</v>
      </c>
      <c r="O104" s="12">
        <v>40257</v>
      </c>
      <c r="P104" s="13">
        <v>414</v>
      </c>
      <c r="Q104" s="14">
        <v>40385</v>
      </c>
      <c r="R104" s="13">
        <v>4128</v>
      </c>
      <c r="S104" s="11">
        <v>40485</v>
      </c>
      <c r="T104" s="11">
        <v>40487</v>
      </c>
      <c r="U104" s="20">
        <v>24</v>
      </c>
      <c r="V104" s="20">
        <v>30</v>
      </c>
      <c r="W104" s="11">
        <v>41399</v>
      </c>
      <c r="X104" s="80">
        <v>12</v>
      </c>
      <c r="Y104" s="80">
        <v>3</v>
      </c>
      <c r="Z104" s="80">
        <v>15</v>
      </c>
      <c r="AA104" s="38">
        <v>0</v>
      </c>
      <c r="AB104" s="38">
        <f>SUBTOTAL(9,X104:AA104)</f>
        <v>0</v>
      </c>
      <c r="AC104" s="19">
        <f>+V104+AB104</f>
        <v>30</v>
      </c>
      <c r="AD104" s="11">
        <v>42328</v>
      </c>
      <c r="AE104" s="16">
        <f t="shared" si="19"/>
        <v>1700000</v>
      </c>
      <c r="AF104" s="27">
        <v>300000</v>
      </c>
      <c r="AG104" s="17">
        <v>1400000</v>
      </c>
      <c r="AH104" s="17">
        <v>0</v>
      </c>
      <c r="AI104" s="57">
        <f t="shared" si="22"/>
        <v>1400000</v>
      </c>
      <c r="AJ104" s="60">
        <v>1127133</v>
      </c>
      <c r="AK104" s="59">
        <f t="shared" si="20"/>
        <v>80.509500000000003</v>
      </c>
      <c r="AL104" s="60">
        <f t="shared" si="15"/>
        <v>272867</v>
      </c>
    </row>
    <row r="105" spans="1:38" ht="61.5" hidden="1" customHeight="1" x14ac:dyDescent="0.25">
      <c r="A105" s="13" t="s">
        <v>10</v>
      </c>
      <c r="B105" s="13" t="s">
        <v>64</v>
      </c>
      <c r="C105" s="13" t="s">
        <v>64</v>
      </c>
      <c r="D105" s="13"/>
      <c r="E105" s="33" t="s">
        <v>65</v>
      </c>
      <c r="F105" s="2" t="s">
        <v>66</v>
      </c>
      <c r="G105" s="24" t="s">
        <v>381</v>
      </c>
      <c r="H105" s="24" t="s">
        <v>474</v>
      </c>
      <c r="I105" s="34" t="s">
        <v>274</v>
      </c>
      <c r="J105" s="63" t="s">
        <v>306</v>
      </c>
      <c r="K105" s="11">
        <v>40157</v>
      </c>
      <c r="L105" s="11">
        <v>40257</v>
      </c>
      <c r="M105" s="10">
        <v>4078</v>
      </c>
      <c r="N105" s="11">
        <v>40255</v>
      </c>
      <c r="O105" s="12">
        <v>40257</v>
      </c>
      <c r="P105" s="13">
        <v>452</v>
      </c>
      <c r="Q105" s="14">
        <v>40388</v>
      </c>
      <c r="R105" s="13">
        <v>4262</v>
      </c>
      <c r="S105" s="11">
        <v>40550</v>
      </c>
      <c r="T105" s="11">
        <v>40561</v>
      </c>
      <c r="U105" s="20">
        <v>24</v>
      </c>
      <c r="V105" s="20">
        <v>27</v>
      </c>
      <c r="W105" s="11">
        <v>41351</v>
      </c>
      <c r="X105" s="80">
        <v>12</v>
      </c>
      <c r="Y105" s="80">
        <v>12</v>
      </c>
      <c r="Z105" s="80">
        <v>8</v>
      </c>
      <c r="AA105" s="38">
        <v>0</v>
      </c>
      <c r="AB105" s="38">
        <f>SUBTOTAL(9,X105:AA105)</f>
        <v>0</v>
      </c>
      <c r="AC105" s="19">
        <f>+V105+AB105</f>
        <v>27</v>
      </c>
      <c r="AD105" s="11">
        <v>42369</v>
      </c>
      <c r="AE105" s="16">
        <f t="shared" si="19"/>
        <v>1013000</v>
      </c>
      <c r="AF105" s="27">
        <v>183000</v>
      </c>
      <c r="AG105" s="17">
        <v>830000</v>
      </c>
      <c r="AH105" s="17">
        <v>0</v>
      </c>
      <c r="AI105" s="57">
        <f t="shared" si="22"/>
        <v>830000</v>
      </c>
      <c r="AJ105" s="60">
        <v>725811</v>
      </c>
      <c r="AK105" s="59">
        <f t="shared" si="20"/>
        <v>87.44710843373494</v>
      </c>
      <c r="AL105" s="60">
        <f t="shared" si="15"/>
        <v>104189</v>
      </c>
    </row>
    <row r="106" spans="1:38" ht="61.5" hidden="1" customHeight="1" x14ac:dyDescent="0.25">
      <c r="A106" s="13" t="s">
        <v>10</v>
      </c>
      <c r="B106" s="2" t="s">
        <v>12</v>
      </c>
      <c r="C106" s="14" t="s">
        <v>12</v>
      </c>
      <c r="D106" s="14"/>
      <c r="E106" s="33" t="s">
        <v>67</v>
      </c>
      <c r="F106" s="2" t="s">
        <v>68</v>
      </c>
      <c r="G106" s="24" t="s">
        <v>381</v>
      </c>
      <c r="H106" s="24"/>
      <c r="I106" s="34" t="s">
        <v>260</v>
      </c>
      <c r="J106" s="63" t="s">
        <v>264</v>
      </c>
      <c r="K106" s="11">
        <v>40142</v>
      </c>
      <c r="L106" s="11">
        <v>40257</v>
      </c>
      <c r="M106" s="10">
        <v>4077</v>
      </c>
      <c r="N106" s="11">
        <v>40255</v>
      </c>
      <c r="O106" s="12">
        <v>40257</v>
      </c>
      <c r="P106" s="13">
        <v>415</v>
      </c>
      <c r="Q106" s="14">
        <v>40385</v>
      </c>
      <c r="R106" s="13">
        <v>4283</v>
      </c>
      <c r="S106" s="11">
        <v>40567</v>
      </c>
      <c r="T106" s="11">
        <v>40569</v>
      </c>
      <c r="U106" s="20">
        <v>18</v>
      </c>
      <c r="V106" s="20">
        <v>24</v>
      </c>
      <c r="W106" s="11">
        <v>41300</v>
      </c>
      <c r="X106" s="80">
        <v>18</v>
      </c>
      <c r="Y106" s="80">
        <v>16</v>
      </c>
      <c r="Z106" s="80">
        <v>8</v>
      </c>
      <c r="AA106" s="38">
        <v>0</v>
      </c>
      <c r="AB106" s="38">
        <f>SUBTOTAL(9,X106:AA106)</f>
        <v>0</v>
      </c>
      <c r="AC106" s="19">
        <f>+V106+AB106</f>
        <v>24</v>
      </c>
      <c r="AD106" s="11">
        <v>42346</v>
      </c>
      <c r="AE106" s="16">
        <f t="shared" si="19"/>
        <v>870000</v>
      </c>
      <c r="AF106" s="27">
        <v>170000</v>
      </c>
      <c r="AG106" s="17">
        <v>700000</v>
      </c>
      <c r="AH106" s="17">
        <v>0</v>
      </c>
      <c r="AI106" s="57">
        <f t="shared" si="22"/>
        <v>700000</v>
      </c>
      <c r="AJ106" s="60">
        <v>590372</v>
      </c>
      <c r="AK106" s="59">
        <f t="shared" si="20"/>
        <v>84.338857142857137</v>
      </c>
      <c r="AL106" s="60">
        <f t="shared" si="15"/>
        <v>109628</v>
      </c>
    </row>
    <row r="107" spans="1:38" ht="61.5" hidden="1" customHeight="1" x14ac:dyDescent="0.25">
      <c r="A107" s="13" t="s">
        <v>10</v>
      </c>
      <c r="B107" s="13" t="s">
        <v>10</v>
      </c>
      <c r="C107" s="13" t="s">
        <v>64</v>
      </c>
      <c r="D107" s="13"/>
      <c r="E107" s="33" t="s">
        <v>69</v>
      </c>
      <c r="F107" s="2" t="s">
        <v>307</v>
      </c>
      <c r="G107" s="24" t="s">
        <v>381</v>
      </c>
      <c r="H107" s="24" t="s">
        <v>473</v>
      </c>
      <c r="I107" s="62" t="s">
        <v>274</v>
      </c>
      <c r="J107" s="63" t="s">
        <v>308</v>
      </c>
      <c r="K107" s="11">
        <v>40022</v>
      </c>
      <c r="L107" s="11">
        <v>40022</v>
      </c>
      <c r="M107" s="10"/>
      <c r="N107" s="11"/>
      <c r="O107" s="12"/>
      <c r="P107" s="13"/>
      <c r="Q107" s="14"/>
      <c r="R107" s="13"/>
      <c r="S107" s="11"/>
      <c r="T107" s="11">
        <v>40023</v>
      </c>
      <c r="U107" s="20"/>
      <c r="V107" s="20"/>
      <c r="W107" s="11">
        <v>40638</v>
      </c>
      <c r="X107" s="80"/>
      <c r="Y107" s="80"/>
      <c r="Z107" s="80">
        <v>0</v>
      </c>
      <c r="AA107" s="38"/>
      <c r="AB107" s="38"/>
      <c r="AC107" s="19">
        <v>20</v>
      </c>
      <c r="AD107" s="11">
        <v>40638</v>
      </c>
      <c r="AE107" s="16">
        <f t="shared" si="19"/>
        <v>150000</v>
      </c>
      <c r="AF107" s="27">
        <v>0</v>
      </c>
      <c r="AG107" s="17">
        <v>150000</v>
      </c>
      <c r="AH107" s="17">
        <v>0</v>
      </c>
      <c r="AI107" s="57">
        <f t="shared" si="22"/>
        <v>150000</v>
      </c>
      <c r="AJ107" s="60">
        <v>146355</v>
      </c>
      <c r="AK107" s="59">
        <f t="shared" si="20"/>
        <v>97.570000000000007</v>
      </c>
      <c r="AL107" s="60">
        <f t="shared" si="15"/>
        <v>3645</v>
      </c>
    </row>
    <row r="108" spans="1:38" ht="61.5" hidden="1" customHeight="1" x14ac:dyDescent="0.25">
      <c r="A108" s="13" t="s">
        <v>10</v>
      </c>
      <c r="B108" s="13" t="s">
        <v>10</v>
      </c>
      <c r="C108" s="13" t="s">
        <v>70</v>
      </c>
      <c r="D108" s="13"/>
      <c r="E108" s="33" t="s">
        <v>71</v>
      </c>
      <c r="F108" s="2" t="s">
        <v>72</v>
      </c>
      <c r="G108" s="24" t="s">
        <v>381</v>
      </c>
      <c r="H108" s="24"/>
      <c r="I108" s="34" t="s">
        <v>309</v>
      </c>
      <c r="J108" s="63" t="s">
        <v>310</v>
      </c>
      <c r="K108" s="11">
        <v>40043</v>
      </c>
      <c r="L108" s="11">
        <v>40043</v>
      </c>
      <c r="M108" s="10"/>
      <c r="N108" s="11"/>
      <c r="O108" s="12"/>
      <c r="P108" s="13"/>
      <c r="Q108" s="14"/>
      <c r="R108" s="13"/>
      <c r="S108" s="11"/>
      <c r="T108" s="11">
        <v>40408</v>
      </c>
      <c r="U108" s="20">
        <v>6</v>
      </c>
      <c r="V108" s="20">
        <v>12</v>
      </c>
      <c r="W108" s="11">
        <v>40878</v>
      </c>
      <c r="X108" s="80">
        <v>3</v>
      </c>
      <c r="Y108" s="80"/>
      <c r="Z108" s="80">
        <v>0</v>
      </c>
      <c r="AA108" s="38"/>
      <c r="AB108" s="38"/>
      <c r="AC108" s="19">
        <v>15</v>
      </c>
      <c r="AD108" s="11">
        <v>40878</v>
      </c>
      <c r="AE108" s="16">
        <f t="shared" si="19"/>
        <v>395000</v>
      </c>
      <c r="AF108" s="27">
        <v>45000</v>
      </c>
      <c r="AG108" s="17">
        <v>350000</v>
      </c>
      <c r="AH108" s="17">
        <v>0</v>
      </c>
      <c r="AI108" s="57">
        <f t="shared" si="22"/>
        <v>350000</v>
      </c>
      <c r="AJ108" s="60">
        <v>330313</v>
      </c>
      <c r="AK108" s="59">
        <f t="shared" si="20"/>
        <v>94.375142857142862</v>
      </c>
      <c r="AL108" s="60">
        <f t="shared" si="15"/>
        <v>19687</v>
      </c>
    </row>
    <row r="109" spans="1:38" ht="61.5" hidden="1" customHeight="1" x14ac:dyDescent="0.25">
      <c r="A109" s="13" t="s">
        <v>10</v>
      </c>
      <c r="B109" s="13" t="s">
        <v>10</v>
      </c>
      <c r="C109" s="13" t="s">
        <v>24</v>
      </c>
      <c r="D109" s="13"/>
      <c r="E109" s="33" t="s">
        <v>74</v>
      </c>
      <c r="F109" s="2" t="s">
        <v>75</v>
      </c>
      <c r="G109" s="24" t="s">
        <v>381</v>
      </c>
      <c r="H109" s="24"/>
      <c r="I109" s="34" t="s">
        <v>28</v>
      </c>
      <c r="J109" s="63" t="s">
        <v>28</v>
      </c>
      <c r="K109" s="11">
        <v>40310</v>
      </c>
      <c r="L109" s="11">
        <v>40325</v>
      </c>
      <c r="M109" s="10">
        <v>4830</v>
      </c>
      <c r="N109" s="11">
        <v>40395</v>
      </c>
      <c r="O109" s="11">
        <v>40417</v>
      </c>
      <c r="P109" s="13">
        <v>526</v>
      </c>
      <c r="Q109" s="14">
        <v>40463</v>
      </c>
      <c r="R109" s="13">
        <v>4455</v>
      </c>
      <c r="S109" s="11">
        <v>40828</v>
      </c>
      <c r="T109" s="11">
        <v>40828</v>
      </c>
      <c r="U109" s="20">
        <v>12</v>
      </c>
      <c r="V109" s="20">
        <v>15</v>
      </c>
      <c r="W109" s="11">
        <v>41219</v>
      </c>
      <c r="X109" s="80"/>
      <c r="Y109" s="80"/>
      <c r="Z109" s="80">
        <v>0</v>
      </c>
      <c r="AA109" s="38"/>
      <c r="AB109" s="91"/>
      <c r="AC109" s="19">
        <f>+V109+AB109</f>
        <v>15</v>
      </c>
      <c r="AD109" s="11">
        <v>40853</v>
      </c>
      <c r="AE109" s="16">
        <f t="shared" si="19"/>
        <v>300000</v>
      </c>
      <c r="AF109" s="27">
        <v>50000</v>
      </c>
      <c r="AG109" s="17">
        <v>250000</v>
      </c>
      <c r="AH109" s="17">
        <v>0</v>
      </c>
      <c r="AI109" s="57">
        <f t="shared" si="22"/>
        <v>250000</v>
      </c>
      <c r="AJ109" s="60">
        <v>246504</v>
      </c>
      <c r="AK109" s="59">
        <f t="shared" si="20"/>
        <v>98.601600000000005</v>
      </c>
      <c r="AL109" s="60">
        <f t="shared" si="15"/>
        <v>3496</v>
      </c>
    </row>
    <row r="110" spans="1:38" ht="61.5" hidden="1" customHeight="1" x14ac:dyDescent="0.25">
      <c r="A110" s="13" t="s">
        <v>10</v>
      </c>
      <c r="B110" s="13" t="s">
        <v>10</v>
      </c>
      <c r="C110" s="13" t="s">
        <v>24</v>
      </c>
      <c r="D110" s="13"/>
      <c r="E110" s="33" t="s">
        <v>76</v>
      </c>
      <c r="F110" s="2" t="s">
        <v>77</v>
      </c>
      <c r="G110" s="24" t="s">
        <v>381</v>
      </c>
      <c r="H110" s="24"/>
      <c r="I110" s="34" t="s">
        <v>63</v>
      </c>
      <c r="J110" s="63" t="s">
        <v>305</v>
      </c>
      <c r="K110" s="11">
        <v>39575</v>
      </c>
      <c r="L110" s="11">
        <v>39575</v>
      </c>
      <c r="M110" s="10"/>
      <c r="N110" s="11"/>
      <c r="O110" s="12">
        <v>39575</v>
      </c>
      <c r="P110" s="13"/>
      <c r="Q110" s="14"/>
      <c r="R110" s="13"/>
      <c r="S110" s="11"/>
      <c r="T110" s="11">
        <v>39575</v>
      </c>
      <c r="U110" s="20">
        <v>12</v>
      </c>
      <c r="V110" s="20">
        <v>16</v>
      </c>
      <c r="W110" s="11">
        <v>40710</v>
      </c>
      <c r="X110" s="80">
        <v>0</v>
      </c>
      <c r="Y110" s="80"/>
      <c r="Z110" s="80" t="s">
        <v>188</v>
      </c>
      <c r="AA110" s="38"/>
      <c r="AB110" s="91"/>
      <c r="AC110" s="19">
        <v>37</v>
      </c>
      <c r="AD110" s="11">
        <v>40710</v>
      </c>
      <c r="AE110" s="16">
        <f t="shared" si="19"/>
        <v>455000</v>
      </c>
      <c r="AF110" s="27">
        <v>91000</v>
      </c>
      <c r="AG110" s="17">
        <v>364000</v>
      </c>
      <c r="AH110" s="17">
        <v>0</v>
      </c>
      <c r="AI110" s="57">
        <f t="shared" si="22"/>
        <v>364000</v>
      </c>
      <c r="AJ110" s="60">
        <v>361211</v>
      </c>
      <c r="AK110" s="59">
        <f t="shared" si="20"/>
        <v>99.233791208791217</v>
      </c>
      <c r="AL110" s="60">
        <f t="shared" si="15"/>
        <v>2789</v>
      </c>
    </row>
    <row r="111" spans="1:38" ht="61.5" hidden="1" customHeight="1" x14ac:dyDescent="0.25">
      <c r="A111" s="13" t="s">
        <v>10</v>
      </c>
      <c r="B111" s="13" t="s">
        <v>29</v>
      </c>
      <c r="C111" s="13" t="s">
        <v>29</v>
      </c>
      <c r="D111" s="13"/>
      <c r="E111" s="33" t="s">
        <v>82</v>
      </c>
      <c r="F111" s="29" t="s">
        <v>83</v>
      </c>
      <c r="G111" s="24" t="s">
        <v>381</v>
      </c>
      <c r="H111" s="24"/>
      <c r="I111" s="34" t="s">
        <v>260</v>
      </c>
      <c r="J111" s="63" t="s">
        <v>265</v>
      </c>
      <c r="K111" s="36">
        <v>39127</v>
      </c>
      <c r="L111" s="36">
        <v>39307</v>
      </c>
      <c r="M111" s="35"/>
      <c r="N111" s="36"/>
      <c r="O111" s="12">
        <v>39858</v>
      </c>
      <c r="P111" s="2"/>
      <c r="Q111" s="14"/>
      <c r="R111" s="13"/>
      <c r="S111" s="11"/>
      <c r="T111" s="11">
        <v>39630</v>
      </c>
      <c r="U111" s="20"/>
      <c r="V111" s="20"/>
      <c r="W111" s="11">
        <v>40852</v>
      </c>
      <c r="X111" s="80"/>
      <c r="Y111" s="80"/>
      <c r="Z111" s="80"/>
      <c r="AA111" s="38"/>
      <c r="AB111" s="91"/>
      <c r="AC111" s="19">
        <f>+V111+AB111</f>
        <v>0</v>
      </c>
      <c r="AD111" s="11">
        <v>40852</v>
      </c>
      <c r="AE111" s="16">
        <f t="shared" si="19"/>
        <v>310000</v>
      </c>
      <c r="AF111" s="27"/>
      <c r="AG111" s="17">
        <f>37079+272921</f>
        <v>310000</v>
      </c>
      <c r="AH111" s="17">
        <v>0</v>
      </c>
      <c r="AI111" s="57">
        <f t="shared" si="22"/>
        <v>310000</v>
      </c>
      <c r="AJ111" s="60">
        <v>272921</v>
      </c>
      <c r="AK111" s="59">
        <f t="shared" si="20"/>
        <v>88.039032258064523</v>
      </c>
      <c r="AL111" s="60">
        <f t="shared" si="15"/>
        <v>37079</v>
      </c>
    </row>
    <row r="112" spans="1:38" ht="61.5" hidden="1" customHeight="1" x14ac:dyDescent="0.25">
      <c r="A112" s="13" t="s">
        <v>10</v>
      </c>
      <c r="B112" s="13" t="s">
        <v>24</v>
      </c>
      <c r="C112" s="13" t="s">
        <v>24</v>
      </c>
      <c r="D112" s="13"/>
      <c r="E112" s="33" t="s">
        <v>84</v>
      </c>
      <c r="F112" s="2" t="s">
        <v>85</v>
      </c>
      <c r="G112" s="24" t="s">
        <v>381</v>
      </c>
      <c r="H112" s="24"/>
      <c r="I112" s="34" t="s">
        <v>63</v>
      </c>
      <c r="J112" s="63" t="s">
        <v>63</v>
      </c>
      <c r="K112" s="36">
        <v>40519</v>
      </c>
      <c r="L112" s="36">
        <v>40628</v>
      </c>
      <c r="M112" s="35"/>
      <c r="N112" s="36"/>
      <c r="O112" s="36">
        <v>40628</v>
      </c>
      <c r="P112" s="2"/>
      <c r="Q112" s="14"/>
      <c r="R112" s="13">
        <v>4544</v>
      </c>
      <c r="S112" s="11">
        <v>40907</v>
      </c>
      <c r="T112" s="11">
        <v>40907</v>
      </c>
      <c r="U112" s="20">
        <v>18</v>
      </c>
      <c r="V112" s="20">
        <v>24</v>
      </c>
      <c r="W112" s="11">
        <v>41638</v>
      </c>
      <c r="X112" s="80">
        <v>12</v>
      </c>
      <c r="Y112" s="80">
        <v>11</v>
      </c>
      <c r="Z112" s="80">
        <v>0</v>
      </c>
      <c r="AA112" s="38">
        <v>0</v>
      </c>
      <c r="AB112" s="38">
        <f>SUBTOTAL(9,X112:AA112)</f>
        <v>0</v>
      </c>
      <c r="AC112" s="19">
        <f>+V112+AB112</f>
        <v>24</v>
      </c>
      <c r="AD112" s="11">
        <v>42341</v>
      </c>
      <c r="AE112" s="16">
        <f t="shared" si="19"/>
        <v>660000</v>
      </c>
      <c r="AF112" s="27">
        <v>60000</v>
      </c>
      <c r="AG112" s="17">
        <v>600000</v>
      </c>
      <c r="AH112" s="17">
        <v>0</v>
      </c>
      <c r="AI112" s="57">
        <f t="shared" si="22"/>
        <v>600000</v>
      </c>
      <c r="AJ112" s="60">
        <f>140994+219408</f>
        <v>360402</v>
      </c>
      <c r="AK112" s="59">
        <f t="shared" si="20"/>
        <v>60.067000000000007</v>
      </c>
      <c r="AL112" s="60">
        <f t="shared" si="15"/>
        <v>239598</v>
      </c>
    </row>
    <row r="113" spans="1:38" ht="61.5" hidden="1" customHeight="1" x14ac:dyDescent="0.25">
      <c r="A113" s="13" t="s">
        <v>10</v>
      </c>
      <c r="B113" s="13" t="s">
        <v>86</v>
      </c>
      <c r="C113" s="13" t="s">
        <v>86</v>
      </c>
      <c r="D113" s="13"/>
      <c r="E113" s="33" t="s">
        <v>204</v>
      </c>
      <c r="F113" s="2" t="s">
        <v>87</v>
      </c>
      <c r="G113" s="24" t="s">
        <v>381</v>
      </c>
      <c r="H113" s="24"/>
      <c r="I113" s="34" t="s">
        <v>28</v>
      </c>
      <c r="J113" s="63" t="s">
        <v>28</v>
      </c>
      <c r="K113" s="36">
        <v>40351</v>
      </c>
      <c r="L113" s="36">
        <v>40514</v>
      </c>
      <c r="M113" s="35"/>
      <c r="N113" s="36"/>
      <c r="O113" s="12">
        <v>40514</v>
      </c>
      <c r="P113" s="2">
        <v>668</v>
      </c>
      <c r="Q113" s="14">
        <v>40752</v>
      </c>
      <c r="R113" s="13">
        <v>4562</v>
      </c>
      <c r="S113" s="11">
        <v>40924</v>
      </c>
      <c r="T113" s="11">
        <v>40925</v>
      </c>
      <c r="U113" s="20">
        <v>20</v>
      </c>
      <c r="V113" s="20">
        <v>23</v>
      </c>
      <c r="W113" s="11">
        <v>41990</v>
      </c>
      <c r="X113" s="80">
        <v>11</v>
      </c>
      <c r="Y113" s="80">
        <v>0</v>
      </c>
      <c r="Z113" s="80">
        <v>0</v>
      </c>
      <c r="AA113" s="38">
        <v>0</v>
      </c>
      <c r="AB113" s="38">
        <f>SUBTOTAL(9,X113:AA113)</f>
        <v>0</v>
      </c>
      <c r="AC113" s="19">
        <f>+V113+AB113</f>
        <v>23</v>
      </c>
      <c r="AD113" s="11">
        <v>42332</v>
      </c>
      <c r="AE113" s="16">
        <f t="shared" si="19"/>
        <v>700000</v>
      </c>
      <c r="AF113" s="27"/>
      <c r="AG113" s="17">
        <v>700000</v>
      </c>
      <c r="AH113" s="17">
        <v>0</v>
      </c>
      <c r="AI113" s="57">
        <f t="shared" si="22"/>
        <v>700000</v>
      </c>
      <c r="AJ113" s="60">
        <v>646899</v>
      </c>
      <c r="AK113" s="59">
        <f t="shared" si="20"/>
        <v>92.414142857142849</v>
      </c>
      <c r="AL113" s="60">
        <f t="shared" si="15"/>
        <v>53101</v>
      </c>
    </row>
    <row r="114" spans="1:38" ht="61.5" hidden="1" customHeight="1" x14ac:dyDescent="0.25">
      <c r="A114" s="13" t="s">
        <v>10</v>
      </c>
      <c r="B114" s="13" t="s">
        <v>10</v>
      </c>
      <c r="C114" s="13" t="s">
        <v>24</v>
      </c>
      <c r="D114" s="13"/>
      <c r="E114" s="33" t="s">
        <v>88</v>
      </c>
      <c r="F114" s="2" t="s">
        <v>89</v>
      </c>
      <c r="G114" s="24" t="s">
        <v>381</v>
      </c>
      <c r="H114" s="24"/>
      <c r="I114" s="34" t="s">
        <v>28</v>
      </c>
      <c r="J114" s="63" t="s">
        <v>28</v>
      </c>
      <c r="K114" s="36">
        <v>40661</v>
      </c>
      <c r="L114" s="36">
        <v>40661</v>
      </c>
      <c r="M114" s="35"/>
      <c r="N114" s="36"/>
      <c r="O114" s="12"/>
      <c r="P114" s="2"/>
      <c r="Q114" s="14"/>
      <c r="R114" s="13"/>
      <c r="S114" s="11"/>
      <c r="T114" s="11">
        <v>40661</v>
      </c>
      <c r="U114" s="20">
        <v>12</v>
      </c>
      <c r="V114" s="20">
        <v>18</v>
      </c>
      <c r="W114" s="11">
        <v>41180</v>
      </c>
      <c r="X114" s="80">
        <v>12</v>
      </c>
      <c r="Y114" s="80">
        <v>11</v>
      </c>
      <c r="Z114" s="80">
        <v>0</v>
      </c>
      <c r="AA114" s="38">
        <v>0</v>
      </c>
      <c r="AB114" s="38">
        <f>SUBTOTAL(9,X114:AA114)</f>
        <v>0</v>
      </c>
      <c r="AC114" s="19">
        <f>+V114+AB114</f>
        <v>18</v>
      </c>
      <c r="AD114" s="11">
        <v>42239</v>
      </c>
      <c r="AE114" s="16">
        <f t="shared" si="19"/>
        <v>500000</v>
      </c>
      <c r="AF114" s="27"/>
      <c r="AG114" s="17">
        <v>500000</v>
      </c>
      <c r="AH114" s="17">
        <v>0</v>
      </c>
      <c r="AI114" s="57">
        <f t="shared" si="22"/>
        <v>500000</v>
      </c>
      <c r="AJ114" s="60">
        <v>499902</v>
      </c>
      <c r="AK114" s="59">
        <f t="shared" si="20"/>
        <v>99.980400000000003</v>
      </c>
      <c r="AL114" s="60">
        <f t="shared" si="15"/>
        <v>98</v>
      </c>
    </row>
    <row r="115" spans="1:38" ht="61.5" hidden="1" customHeight="1" x14ac:dyDescent="0.25">
      <c r="A115" s="13" t="s">
        <v>10</v>
      </c>
      <c r="B115" s="13" t="s">
        <v>10</v>
      </c>
      <c r="C115" s="13" t="s">
        <v>24</v>
      </c>
      <c r="D115" s="13"/>
      <c r="E115" s="33" t="s">
        <v>94</v>
      </c>
      <c r="F115" s="2" t="s">
        <v>95</v>
      </c>
      <c r="G115" s="24" t="s">
        <v>381</v>
      </c>
      <c r="H115" s="24"/>
      <c r="I115" s="34" t="s">
        <v>63</v>
      </c>
      <c r="J115" s="63" t="s">
        <v>63</v>
      </c>
      <c r="K115" s="11">
        <v>40064</v>
      </c>
      <c r="L115" s="11">
        <v>40064</v>
      </c>
      <c r="M115" s="10"/>
      <c r="N115" s="11"/>
      <c r="O115" s="12">
        <v>40169</v>
      </c>
      <c r="P115" s="13"/>
      <c r="Q115" s="14"/>
      <c r="R115" s="13">
        <v>4091</v>
      </c>
      <c r="S115" s="11">
        <v>40416</v>
      </c>
      <c r="T115" s="11">
        <v>40416</v>
      </c>
      <c r="U115" s="20">
        <v>12</v>
      </c>
      <c r="V115" s="20">
        <v>14</v>
      </c>
      <c r="W115" s="11">
        <v>40842</v>
      </c>
      <c r="X115" s="80">
        <v>25</v>
      </c>
      <c r="Y115" s="80">
        <v>0</v>
      </c>
      <c r="Z115" s="80">
        <v>0</v>
      </c>
      <c r="AA115" s="38">
        <v>0</v>
      </c>
      <c r="AB115" s="38">
        <f>SUBTOTAL(9,X115:AA115)</f>
        <v>0</v>
      </c>
      <c r="AC115" s="19">
        <f>+V115+AB115</f>
        <v>14</v>
      </c>
      <c r="AD115" s="11">
        <v>41612</v>
      </c>
      <c r="AE115" s="16">
        <f t="shared" si="19"/>
        <v>720000</v>
      </c>
      <c r="AF115" s="27"/>
      <c r="AG115" s="17">
        <v>720000</v>
      </c>
      <c r="AH115" s="17">
        <v>0</v>
      </c>
      <c r="AI115" s="57">
        <f t="shared" si="22"/>
        <v>720000</v>
      </c>
      <c r="AJ115" s="60">
        <v>719973</v>
      </c>
      <c r="AK115" s="59">
        <f t="shared" si="20"/>
        <v>99.996250000000003</v>
      </c>
      <c r="AL115" s="60">
        <f t="shared" si="15"/>
        <v>27</v>
      </c>
    </row>
    <row r="116" spans="1:38" ht="61.5" hidden="1" customHeight="1" x14ac:dyDescent="0.25">
      <c r="A116" s="13" t="s">
        <v>10</v>
      </c>
      <c r="B116" s="13" t="s">
        <v>10</v>
      </c>
      <c r="C116" s="11" t="s">
        <v>96</v>
      </c>
      <c r="D116" s="11"/>
      <c r="E116" s="33" t="s">
        <v>97</v>
      </c>
      <c r="F116" s="2" t="s">
        <v>98</v>
      </c>
      <c r="G116" s="24" t="s">
        <v>381</v>
      </c>
      <c r="H116" s="24"/>
      <c r="I116" s="34" t="s">
        <v>261</v>
      </c>
      <c r="J116" s="63" t="s">
        <v>304</v>
      </c>
      <c r="K116" s="11">
        <v>40518</v>
      </c>
      <c r="L116" s="11">
        <v>40518</v>
      </c>
      <c r="M116" s="10"/>
      <c r="N116" s="11"/>
      <c r="O116" s="11"/>
      <c r="P116" s="13"/>
      <c r="Q116" s="11"/>
      <c r="R116" s="13"/>
      <c r="S116" s="11"/>
      <c r="T116" s="11">
        <v>40518</v>
      </c>
      <c r="U116" s="20"/>
      <c r="V116" s="20"/>
      <c r="W116" s="11">
        <v>41485</v>
      </c>
      <c r="X116" s="80">
        <v>0</v>
      </c>
      <c r="Y116" s="80">
        <v>0</v>
      </c>
      <c r="Z116" s="80">
        <v>0</v>
      </c>
      <c r="AA116" s="38">
        <v>0</v>
      </c>
      <c r="AB116" s="38">
        <f>SUBTOTAL(9,X116:AA116)</f>
        <v>0</v>
      </c>
      <c r="AC116" s="19">
        <v>31</v>
      </c>
      <c r="AD116" s="54"/>
      <c r="AE116" s="16">
        <f t="shared" si="19"/>
        <v>90000</v>
      </c>
      <c r="AF116" s="27">
        <v>10000</v>
      </c>
      <c r="AG116" s="17">
        <v>80000</v>
      </c>
      <c r="AH116" s="17">
        <v>0</v>
      </c>
      <c r="AI116" s="57">
        <f t="shared" si="22"/>
        <v>80000</v>
      </c>
      <c r="AJ116" s="60">
        <v>79339</v>
      </c>
      <c r="AK116" s="59">
        <f t="shared" si="20"/>
        <v>99.173749999999998</v>
      </c>
      <c r="AL116" s="60">
        <f t="shared" si="15"/>
        <v>661</v>
      </c>
    </row>
    <row r="117" spans="1:38" ht="61.5" hidden="1" customHeight="1" x14ac:dyDescent="0.25">
      <c r="A117" s="13" t="s">
        <v>10</v>
      </c>
      <c r="B117" s="13" t="s">
        <v>10</v>
      </c>
      <c r="C117" s="11" t="s">
        <v>29</v>
      </c>
      <c r="D117" s="11"/>
      <c r="E117" s="33" t="s">
        <v>99</v>
      </c>
      <c r="F117" s="2" t="s">
        <v>100</v>
      </c>
      <c r="G117" s="24" t="s">
        <v>381</v>
      </c>
      <c r="H117" s="24"/>
      <c r="I117" s="34" t="s">
        <v>260</v>
      </c>
      <c r="J117" s="63" t="s">
        <v>272</v>
      </c>
      <c r="K117" s="11">
        <v>40501</v>
      </c>
      <c r="L117" s="11">
        <v>40501</v>
      </c>
      <c r="M117" s="10"/>
      <c r="N117" s="11"/>
      <c r="O117" s="11"/>
      <c r="P117" s="13"/>
      <c r="Q117" s="11"/>
      <c r="R117" s="13"/>
      <c r="S117" s="11"/>
      <c r="T117" s="11">
        <v>40533</v>
      </c>
      <c r="U117" s="20"/>
      <c r="V117" s="20"/>
      <c r="W117" s="11">
        <v>40898</v>
      </c>
      <c r="X117" s="80">
        <v>0</v>
      </c>
      <c r="Y117" s="80">
        <v>0</v>
      </c>
      <c r="Z117" s="80">
        <v>0</v>
      </c>
      <c r="AA117" s="38">
        <v>0</v>
      </c>
      <c r="AB117" s="38">
        <v>0</v>
      </c>
      <c r="AC117" s="19">
        <v>12</v>
      </c>
      <c r="AD117" s="91"/>
      <c r="AE117" s="16">
        <f t="shared" si="19"/>
        <v>8800</v>
      </c>
      <c r="AF117" s="27">
        <v>0</v>
      </c>
      <c r="AG117" s="17">
        <v>8800</v>
      </c>
      <c r="AH117" s="17">
        <v>0</v>
      </c>
      <c r="AI117" s="57">
        <f t="shared" si="22"/>
        <v>8800</v>
      </c>
      <c r="AJ117" s="60">
        <v>8772</v>
      </c>
      <c r="AK117" s="59">
        <f t="shared" si="20"/>
        <v>99.681818181818187</v>
      </c>
      <c r="AL117" s="60">
        <f t="shared" si="15"/>
        <v>28</v>
      </c>
    </row>
    <row r="118" spans="1:38" ht="61.5" hidden="1" customHeight="1" x14ac:dyDescent="0.25">
      <c r="A118" s="2" t="s">
        <v>10</v>
      </c>
      <c r="B118" s="2" t="s">
        <v>10</v>
      </c>
      <c r="C118" s="14" t="s">
        <v>24</v>
      </c>
      <c r="D118" s="14"/>
      <c r="E118" s="33" t="s">
        <v>101</v>
      </c>
      <c r="F118" s="2" t="s">
        <v>102</v>
      </c>
      <c r="G118" s="24" t="s">
        <v>381</v>
      </c>
      <c r="H118" s="24"/>
      <c r="I118" s="34" t="s">
        <v>63</v>
      </c>
      <c r="J118" s="63" t="s">
        <v>287</v>
      </c>
      <c r="K118" s="14">
        <v>40410</v>
      </c>
      <c r="L118" s="14">
        <v>40410</v>
      </c>
      <c r="M118" s="24"/>
      <c r="N118" s="14"/>
      <c r="O118" s="14"/>
      <c r="P118" s="2"/>
      <c r="Q118" s="14"/>
      <c r="R118" s="2"/>
      <c r="S118" s="14"/>
      <c r="T118" s="11"/>
      <c r="U118" s="32">
        <v>24</v>
      </c>
      <c r="V118" s="32">
        <v>24</v>
      </c>
      <c r="W118" s="14">
        <v>41141</v>
      </c>
      <c r="X118" s="80">
        <v>28</v>
      </c>
      <c r="Y118" s="80">
        <v>0</v>
      </c>
      <c r="Z118" s="80">
        <v>0</v>
      </c>
      <c r="AA118" s="38">
        <v>0</v>
      </c>
      <c r="AB118" s="38">
        <f>SUBTOTAL(9,X118:AA118)</f>
        <v>0</v>
      </c>
      <c r="AC118" s="19">
        <f>+V118+AB118</f>
        <v>24</v>
      </c>
      <c r="AD118" s="91"/>
      <c r="AE118" s="16">
        <f t="shared" si="19"/>
        <v>750000</v>
      </c>
      <c r="AF118" s="26">
        <v>150000</v>
      </c>
      <c r="AG118" s="21">
        <v>600000</v>
      </c>
      <c r="AH118" s="21">
        <v>0</v>
      </c>
      <c r="AI118" s="57">
        <f t="shared" si="22"/>
        <v>600000</v>
      </c>
      <c r="AJ118" s="22">
        <v>576672</v>
      </c>
      <c r="AK118" s="59">
        <f t="shared" si="20"/>
        <v>96.111999999999995</v>
      </c>
      <c r="AL118" s="60">
        <f t="shared" si="15"/>
        <v>23328</v>
      </c>
    </row>
    <row r="119" spans="1:38" ht="61.5" hidden="1" customHeight="1" x14ac:dyDescent="0.25">
      <c r="A119" s="2" t="s">
        <v>10</v>
      </c>
      <c r="B119" s="2" t="s">
        <v>10</v>
      </c>
      <c r="C119" s="14" t="s">
        <v>48</v>
      </c>
      <c r="D119" s="14"/>
      <c r="E119" s="33" t="s">
        <v>104</v>
      </c>
      <c r="F119" s="14" t="s">
        <v>105</v>
      </c>
      <c r="G119" s="83" t="s">
        <v>381</v>
      </c>
      <c r="H119" s="83"/>
      <c r="I119" s="34" t="s">
        <v>51</v>
      </c>
      <c r="J119" s="63" t="s">
        <v>51</v>
      </c>
      <c r="K119" s="14">
        <v>40889</v>
      </c>
      <c r="L119" s="14">
        <v>40889</v>
      </c>
      <c r="M119" s="24"/>
      <c r="N119" s="14"/>
      <c r="O119" s="14"/>
      <c r="P119" s="2"/>
      <c r="Q119" s="14"/>
      <c r="R119" s="2"/>
      <c r="S119" s="14"/>
      <c r="T119" s="11">
        <v>40889</v>
      </c>
      <c r="U119" s="32"/>
      <c r="V119" s="32"/>
      <c r="W119" s="14">
        <v>41355</v>
      </c>
      <c r="X119" s="80">
        <v>0</v>
      </c>
      <c r="Y119" s="80">
        <v>0</v>
      </c>
      <c r="Z119" s="80">
        <v>0</v>
      </c>
      <c r="AA119" s="38">
        <v>0</v>
      </c>
      <c r="AB119" s="38">
        <v>0</v>
      </c>
      <c r="AC119" s="19">
        <v>15</v>
      </c>
      <c r="AD119" s="38"/>
      <c r="AE119" s="16">
        <f t="shared" si="19"/>
        <v>150000</v>
      </c>
      <c r="AF119" s="26"/>
      <c r="AG119" s="21">
        <v>150000</v>
      </c>
      <c r="AH119" s="21">
        <v>0</v>
      </c>
      <c r="AI119" s="57">
        <f t="shared" si="22"/>
        <v>150000</v>
      </c>
      <c r="AJ119" s="22">
        <v>146811</v>
      </c>
      <c r="AK119" s="59">
        <f t="shared" si="20"/>
        <v>97.874000000000009</v>
      </c>
      <c r="AL119" s="60">
        <f t="shared" si="15"/>
        <v>3189</v>
      </c>
    </row>
    <row r="120" spans="1:38" ht="61.5" hidden="1" customHeight="1" x14ac:dyDescent="0.25">
      <c r="A120" s="2" t="s">
        <v>10</v>
      </c>
      <c r="B120" s="2" t="s">
        <v>10</v>
      </c>
      <c r="C120" s="14" t="s">
        <v>29</v>
      </c>
      <c r="D120" s="14"/>
      <c r="E120" s="33" t="s">
        <v>106</v>
      </c>
      <c r="F120" s="2" t="s">
        <v>107</v>
      </c>
      <c r="G120" s="24" t="s">
        <v>381</v>
      </c>
      <c r="H120" s="24"/>
      <c r="I120" s="84" t="s">
        <v>301</v>
      </c>
      <c r="J120" s="63" t="s">
        <v>311</v>
      </c>
      <c r="K120" s="14">
        <v>40688</v>
      </c>
      <c r="L120" s="14">
        <v>40688</v>
      </c>
      <c r="M120" s="24"/>
      <c r="N120" s="14"/>
      <c r="O120" s="14"/>
      <c r="P120" s="2"/>
      <c r="Q120" s="14"/>
      <c r="R120" s="2"/>
      <c r="S120" s="14"/>
      <c r="T120" s="11">
        <v>40688</v>
      </c>
      <c r="U120" s="32">
        <v>12</v>
      </c>
      <c r="V120" s="32">
        <v>17</v>
      </c>
      <c r="W120" s="14">
        <v>41198</v>
      </c>
      <c r="X120" s="80">
        <v>0</v>
      </c>
      <c r="Y120" s="80">
        <v>0</v>
      </c>
      <c r="Z120" s="80">
        <v>0</v>
      </c>
      <c r="AA120" s="38">
        <v>0</v>
      </c>
      <c r="AB120" s="38">
        <v>0</v>
      </c>
      <c r="AC120" s="19">
        <f t="shared" ref="AC120:AC128" si="24">+V120+AB120</f>
        <v>17</v>
      </c>
      <c r="AD120" s="85"/>
      <c r="AE120" s="16">
        <f t="shared" si="19"/>
        <v>230000</v>
      </c>
      <c r="AF120" s="26"/>
      <c r="AG120" s="17">
        <v>230000</v>
      </c>
      <c r="AH120" s="86">
        <v>0</v>
      </c>
      <c r="AI120" s="57">
        <f t="shared" si="22"/>
        <v>230000</v>
      </c>
      <c r="AJ120" s="22">
        <v>150745</v>
      </c>
      <c r="AK120" s="59">
        <f t="shared" si="20"/>
        <v>65.541304347826085</v>
      </c>
      <c r="AL120" s="60">
        <f t="shared" si="15"/>
        <v>79255</v>
      </c>
    </row>
    <row r="121" spans="1:38" ht="61.5" hidden="1" customHeight="1" x14ac:dyDescent="0.25">
      <c r="A121" s="2" t="s">
        <v>10</v>
      </c>
      <c r="B121" s="2" t="s">
        <v>10</v>
      </c>
      <c r="C121" s="14" t="s">
        <v>108</v>
      </c>
      <c r="D121" s="14"/>
      <c r="E121" s="33" t="s">
        <v>109</v>
      </c>
      <c r="F121" s="2" t="s">
        <v>110</v>
      </c>
      <c r="G121" s="24" t="s">
        <v>381</v>
      </c>
      <c r="H121" s="24"/>
      <c r="I121" s="34" t="s">
        <v>261</v>
      </c>
      <c r="J121" s="63" t="s">
        <v>303</v>
      </c>
      <c r="K121" s="14">
        <v>40823</v>
      </c>
      <c r="L121" s="14">
        <v>40823</v>
      </c>
      <c r="M121" s="24"/>
      <c r="N121" s="14"/>
      <c r="O121" s="14"/>
      <c r="P121" s="2"/>
      <c r="Q121" s="14"/>
      <c r="R121" s="2"/>
      <c r="S121" s="14"/>
      <c r="T121" s="11">
        <v>40823</v>
      </c>
      <c r="U121" s="32">
        <v>18</v>
      </c>
      <c r="V121" s="32">
        <v>24</v>
      </c>
      <c r="W121" s="14">
        <v>41554</v>
      </c>
      <c r="X121" s="80">
        <v>12</v>
      </c>
      <c r="Y121" s="80">
        <v>12</v>
      </c>
      <c r="Z121" s="80">
        <v>6</v>
      </c>
      <c r="AA121" s="38">
        <v>0</v>
      </c>
      <c r="AB121" s="38">
        <f t="shared" ref="AB121:AB128" si="25">SUBTOTAL(9,X121:AA121)</f>
        <v>0</v>
      </c>
      <c r="AC121" s="19">
        <f t="shared" si="24"/>
        <v>24</v>
      </c>
      <c r="AD121" s="11">
        <v>42465</v>
      </c>
      <c r="AE121" s="16">
        <f t="shared" si="19"/>
        <v>200000</v>
      </c>
      <c r="AF121" s="26"/>
      <c r="AG121" s="21">
        <v>200000</v>
      </c>
      <c r="AH121" s="21">
        <v>0</v>
      </c>
      <c r="AI121" s="57">
        <f t="shared" si="22"/>
        <v>200000</v>
      </c>
      <c r="AJ121" s="60">
        <v>197363</v>
      </c>
      <c r="AK121" s="59">
        <f t="shared" si="20"/>
        <v>98.6815</v>
      </c>
      <c r="AL121" s="60">
        <f t="shared" si="15"/>
        <v>2637</v>
      </c>
    </row>
    <row r="122" spans="1:38" ht="61.5" hidden="1" customHeight="1" x14ac:dyDescent="0.25">
      <c r="A122" s="2" t="s">
        <v>10</v>
      </c>
      <c r="B122" s="2" t="s">
        <v>10</v>
      </c>
      <c r="C122" s="2" t="s">
        <v>114</v>
      </c>
      <c r="D122" s="2"/>
      <c r="E122" s="33" t="s">
        <v>115</v>
      </c>
      <c r="F122" s="2" t="s">
        <v>116</v>
      </c>
      <c r="G122" s="52" t="s">
        <v>381</v>
      </c>
      <c r="H122" s="52"/>
      <c r="I122" s="34" t="s">
        <v>28</v>
      </c>
      <c r="J122" s="63" t="s">
        <v>284</v>
      </c>
      <c r="K122" s="14">
        <v>41465</v>
      </c>
      <c r="L122" s="14">
        <v>41470</v>
      </c>
      <c r="M122" s="24"/>
      <c r="N122" s="14"/>
      <c r="O122" s="14"/>
      <c r="P122" s="2"/>
      <c r="Q122" s="14"/>
      <c r="R122" s="2"/>
      <c r="S122" s="37"/>
      <c r="T122" s="11">
        <v>41470</v>
      </c>
      <c r="U122" s="32">
        <v>17</v>
      </c>
      <c r="V122" s="32">
        <v>20</v>
      </c>
      <c r="W122" s="14">
        <v>42078</v>
      </c>
      <c r="X122" s="80">
        <v>7</v>
      </c>
      <c r="Y122" s="80">
        <v>0</v>
      </c>
      <c r="Z122" s="80">
        <v>0</v>
      </c>
      <c r="AA122" s="38">
        <v>0</v>
      </c>
      <c r="AB122" s="38">
        <f t="shared" si="25"/>
        <v>0</v>
      </c>
      <c r="AC122" s="19">
        <f t="shared" si="24"/>
        <v>20</v>
      </c>
      <c r="AD122" s="11">
        <v>42292</v>
      </c>
      <c r="AE122" s="16">
        <f t="shared" si="19"/>
        <v>1000000</v>
      </c>
      <c r="AF122" s="26"/>
      <c r="AG122" s="21">
        <v>1000000</v>
      </c>
      <c r="AH122" s="21">
        <v>0</v>
      </c>
      <c r="AI122" s="57">
        <f t="shared" si="22"/>
        <v>1000000</v>
      </c>
      <c r="AJ122" s="22">
        <v>997211</v>
      </c>
      <c r="AK122" s="59">
        <f t="shared" si="20"/>
        <v>99.721099999999993</v>
      </c>
      <c r="AL122" s="60">
        <f t="shared" si="15"/>
        <v>2789</v>
      </c>
    </row>
    <row r="123" spans="1:38" ht="61.5" hidden="1" customHeight="1" x14ac:dyDescent="0.25">
      <c r="A123" s="2" t="s">
        <v>10</v>
      </c>
      <c r="B123" s="2" t="s">
        <v>144</v>
      </c>
      <c r="C123" s="2" t="s">
        <v>117</v>
      </c>
      <c r="D123" s="2"/>
      <c r="E123" s="33" t="s">
        <v>118</v>
      </c>
      <c r="F123" s="2" t="s">
        <v>119</v>
      </c>
      <c r="G123" s="24" t="s">
        <v>381</v>
      </c>
      <c r="H123" s="24"/>
      <c r="I123" s="34" t="s">
        <v>301</v>
      </c>
      <c r="J123" s="63" t="s">
        <v>312</v>
      </c>
      <c r="K123" s="14">
        <v>40801</v>
      </c>
      <c r="L123" s="14">
        <v>40801</v>
      </c>
      <c r="M123" s="24"/>
      <c r="N123" s="14"/>
      <c r="O123" s="14"/>
      <c r="P123" s="2"/>
      <c r="Q123" s="14"/>
      <c r="R123" s="2"/>
      <c r="S123" s="14"/>
      <c r="T123" s="11">
        <v>40801</v>
      </c>
      <c r="U123" s="32">
        <v>9</v>
      </c>
      <c r="V123" s="32">
        <v>12</v>
      </c>
      <c r="W123" s="14">
        <v>41167</v>
      </c>
      <c r="X123" s="80">
        <v>12</v>
      </c>
      <c r="Y123" s="80">
        <v>12</v>
      </c>
      <c r="Z123" s="80">
        <v>6</v>
      </c>
      <c r="AA123" s="38">
        <v>0</v>
      </c>
      <c r="AB123" s="38">
        <f t="shared" si="25"/>
        <v>0</v>
      </c>
      <c r="AC123" s="19">
        <f t="shared" si="24"/>
        <v>12</v>
      </c>
      <c r="AD123" s="11">
        <v>41992</v>
      </c>
      <c r="AE123" s="16">
        <f t="shared" si="19"/>
        <v>200000</v>
      </c>
      <c r="AF123" s="26"/>
      <c r="AG123" s="21">
        <v>200000</v>
      </c>
      <c r="AH123" s="21">
        <v>0</v>
      </c>
      <c r="AI123" s="57">
        <f t="shared" si="22"/>
        <v>200000</v>
      </c>
      <c r="AJ123" s="22">
        <v>168292</v>
      </c>
      <c r="AK123" s="59">
        <f t="shared" si="20"/>
        <v>84.146000000000001</v>
      </c>
      <c r="AL123" s="60">
        <f t="shared" si="15"/>
        <v>31708</v>
      </c>
    </row>
    <row r="124" spans="1:38" ht="61.5" hidden="1" customHeight="1" x14ac:dyDescent="0.25">
      <c r="A124" s="2" t="s">
        <v>10</v>
      </c>
      <c r="B124" s="2" t="s">
        <v>10</v>
      </c>
      <c r="C124" s="2" t="s">
        <v>122</v>
      </c>
      <c r="D124" s="2"/>
      <c r="E124" s="33" t="s">
        <v>123</v>
      </c>
      <c r="F124" s="14" t="s">
        <v>124</v>
      </c>
      <c r="G124" s="14" t="s">
        <v>381</v>
      </c>
      <c r="H124" s="14"/>
      <c r="I124" s="34" t="s">
        <v>260</v>
      </c>
      <c r="J124" s="63" t="s">
        <v>264</v>
      </c>
      <c r="K124" s="14">
        <v>40857</v>
      </c>
      <c r="L124" s="14">
        <v>40857</v>
      </c>
      <c r="M124" s="24"/>
      <c r="N124" s="14"/>
      <c r="O124" s="14"/>
      <c r="P124" s="2"/>
      <c r="Q124" s="14"/>
      <c r="R124" s="2"/>
      <c r="S124" s="14"/>
      <c r="T124" s="11">
        <v>40857</v>
      </c>
      <c r="U124" s="32"/>
      <c r="V124" s="32">
        <v>12</v>
      </c>
      <c r="W124" s="14">
        <v>41223</v>
      </c>
      <c r="X124" s="80">
        <v>25</v>
      </c>
      <c r="Y124" s="80">
        <v>0</v>
      </c>
      <c r="Z124" s="80">
        <v>0</v>
      </c>
      <c r="AA124" s="38">
        <v>0</v>
      </c>
      <c r="AB124" s="38">
        <f t="shared" si="25"/>
        <v>0</v>
      </c>
      <c r="AC124" s="19">
        <f t="shared" si="24"/>
        <v>12</v>
      </c>
      <c r="AD124" s="11">
        <v>42004</v>
      </c>
      <c r="AE124" s="16">
        <f t="shared" si="19"/>
        <v>799788</v>
      </c>
      <c r="AF124" s="26"/>
      <c r="AG124" s="21">
        <v>799788</v>
      </c>
      <c r="AH124" s="21">
        <v>0</v>
      </c>
      <c r="AI124" s="57">
        <f t="shared" si="22"/>
        <v>799788</v>
      </c>
      <c r="AJ124" s="22">
        <v>771569</v>
      </c>
      <c r="AK124" s="59">
        <f t="shared" si="20"/>
        <v>96.471689997849424</v>
      </c>
      <c r="AL124" s="60">
        <f t="shared" si="15"/>
        <v>28219</v>
      </c>
    </row>
    <row r="125" spans="1:38" ht="61.5" hidden="1" customHeight="1" x14ac:dyDescent="0.25">
      <c r="A125" s="2" t="s">
        <v>10</v>
      </c>
      <c r="B125" s="2" t="s">
        <v>10</v>
      </c>
      <c r="C125" s="87" t="s">
        <v>125</v>
      </c>
      <c r="D125" s="87"/>
      <c r="E125" s="33" t="s">
        <v>126</v>
      </c>
      <c r="F125" s="87" t="s">
        <v>127</v>
      </c>
      <c r="G125" s="24" t="s">
        <v>381</v>
      </c>
      <c r="H125" s="24"/>
      <c r="I125" s="34" t="s">
        <v>261</v>
      </c>
      <c r="J125" s="63" t="s">
        <v>271</v>
      </c>
      <c r="K125" s="14">
        <v>40875</v>
      </c>
      <c r="L125" s="14">
        <v>40984</v>
      </c>
      <c r="M125" s="24"/>
      <c r="N125" s="14"/>
      <c r="O125" s="14">
        <v>40984</v>
      </c>
      <c r="P125" s="2"/>
      <c r="Q125" s="14"/>
      <c r="R125" s="2"/>
      <c r="S125" s="14"/>
      <c r="T125" s="11">
        <v>40984</v>
      </c>
      <c r="U125" s="38"/>
      <c r="V125" s="32">
        <v>24</v>
      </c>
      <c r="W125" s="14">
        <v>41714</v>
      </c>
      <c r="X125" s="80">
        <v>18</v>
      </c>
      <c r="Y125" s="80">
        <v>12</v>
      </c>
      <c r="Z125" s="80">
        <v>12</v>
      </c>
      <c r="AA125" s="38">
        <v>0</v>
      </c>
      <c r="AB125" s="38">
        <f t="shared" si="25"/>
        <v>0</v>
      </c>
      <c r="AC125" s="19">
        <f t="shared" si="24"/>
        <v>24</v>
      </c>
      <c r="AD125" s="11">
        <v>42629</v>
      </c>
      <c r="AE125" s="16">
        <f t="shared" si="19"/>
        <v>1165000</v>
      </c>
      <c r="AF125" s="45">
        <v>200000</v>
      </c>
      <c r="AG125" s="21">
        <v>965000</v>
      </c>
      <c r="AH125" s="21">
        <v>0</v>
      </c>
      <c r="AI125" s="57">
        <f t="shared" si="22"/>
        <v>965000</v>
      </c>
      <c r="AJ125" s="22">
        <v>929811</v>
      </c>
      <c r="AK125" s="59">
        <f t="shared" si="20"/>
        <v>96.353471502590665</v>
      </c>
      <c r="AL125" s="60">
        <f t="shared" si="15"/>
        <v>35189</v>
      </c>
    </row>
    <row r="126" spans="1:38" ht="61.5" hidden="1" customHeight="1" x14ac:dyDescent="0.25">
      <c r="A126" s="2" t="s">
        <v>10</v>
      </c>
      <c r="B126" s="2" t="s">
        <v>10</v>
      </c>
      <c r="C126" s="2" t="s">
        <v>521</v>
      </c>
      <c r="D126" s="2"/>
      <c r="E126" s="33" t="s">
        <v>130</v>
      </c>
      <c r="F126" s="2" t="s">
        <v>131</v>
      </c>
      <c r="G126" s="24" t="s">
        <v>381</v>
      </c>
      <c r="H126" s="24"/>
      <c r="I126" s="34" t="s">
        <v>132</v>
      </c>
      <c r="J126" s="63" t="s">
        <v>313</v>
      </c>
      <c r="K126" s="14">
        <v>41465</v>
      </c>
      <c r="L126" s="14">
        <v>41465</v>
      </c>
      <c r="M126" s="24"/>
      <c r="N126" s="14"/>
      <c r="O126" s="14"/>
      <c r="P126" s="2"/>
      <c r="Q126" s="14"/>
      <c r="R126" s="2"/>
      <c r="S126" s="14"/>
      <c r="T126" s="11">
        <v>41450</v>
      </c>
      <c r="U126" s="32">
        <v>18</v>
      </c>
      <c r="V126" s="32">
        <v>24</v>
      </c>
      <c r="W126" s="14">
        <v>42180</v>
      </c>
      <c r="X126" s="80">
        <v>6</v>
      </c>
      <c r="Y126" s="80">
        <v>0</v>
      </c>
      <c r="Z126" s="80">
        <v>0</v>
      </c>
      <c r="AA126" s="38">
        <v>0</v>
      </c>
      <c r="AB126" s="38">
        <f t="shared" si="25"/>
        <v>0</v>
      </c>
      <c r="AC126" s="19">
        <f t="shared" si="24"/>
        <v>24</v>
      </c>
      <c r="AD126" s="11">
        <v>42353</v>
      </c>
      <c r="AE126" s="16">
        <f t="shared" si="19"/>
        <v>616000</v>
      </c>
      <c r="AF126" s="26"/>
      <c r="AG126" s="21">
        <v>616000</v>
      </c>
      <c r="AH126" s="21">
        <v>0</v>
      </c>
      <c r="AI126" s="57">
        <f t="shared" si="22"/>
        <v>616000</v>
      </c>
      <c r="AJ126" s="22">
        <v>610481</v>
      </c>
      <c r="AK126" s="59">
        <f t="shared" si="20"/>
        <v>99.104058441558436</v>
      </c>
      <c r="AL126" s="60">
        <f t="shared" si="15"/>
        <v>5519</v>
      </c>
    </row>
    <row r="127" spans="1:38" ht="61.5" hidden="1" customHeight="1" x14ac:dyDescent="0.25">
      <c r="A127" s="2" t="s">
        <v>10</v>
      </c>
      <c r="B127" s="14" t="s">
        <v>10</v>
      </c>
      <c r="C127" s="14" t="s">
        <v>135</v>
      </c>
      <c r="D127" s="14"/>
      <c r="E127" s="33" t="s">
        <v>136</v>
      </c>
      <c r="F127" s="2" t="s">
        <v>137</v>
      </c>
      <c r="G127" s="52" t="s">
        <v>381</v>
      </c>
      <c r="H127" s="52"/>
      <c r="I127" s="2" t="s">
        <v>314</v>
      </c>
      <c r="J127" s="63" t="s">
        <v>314</v>
      </c>
      <c r="K127" s="14">
        <v>40889</v>
      </c>
      <c r="L127" s="14">
        <v>40889</v>
      </c>
      <c r="M127" s="24"/>
      <c r="N127" s="14"/>
      <c r="O127" s="14">
        <v>40987</v>
      </c>
      <c r="P127" s="2"/>
      <c r="Q127" s="14"/>
      <c r="R127" s="2"/>
      <c r="S127" s="14"/>
      <c r="T127" s="11">
        <v>40987</v>
      </c>
      <c r="U127" s="32">
        <v>24</v>
      </c>
      <c r="V127" s="32">
        <v>30</v>
      </c>
      <c r="W127" s="14">
        <v>41901</v>
      </c>
      <c r="X127" s="80">
        <v>3</v>
      </c>
      <c r="Y127" s="80">
        <v>0</v>
      </c>
      <c r="Z127" s="80">
        <v>0</v>
      </c>
      <c r="AA127" s="38">
        <v>0</v>
      </c>
      <c r="AB127" s="38">
        <f t="shared" si="25"/>
        <v>0</v>
      </c>
      <c r="AC127" s="19">
        <f t="shared" si="24"/>
        <v>30</v>
      </c>
      <c r="AD127" s="11">
        <v>41992</v>
      </c>
      <c r="AE127" s="16">
        <f t="shared" si="19"/>
        <v>266000</v>
      </c>
      <c r="AF127" s="26"/>
      <c r="AG127" s="21">
        <v>266000</v>
      </c>
      <c r="AH127" s="21">
        <v>0</v>
      </c>
      <c r="AI127" s="57">
        <f t="shared" si="22"/>
        <v>266000</v>
      </c>
      <c r="AJ127" s="60">
        <v>253598</v>
      </c>
      <c r="AK127" s="59">
        <f t="shared" si="20"/>
        <v>95.33759398496241</v>
      </c>
      <c r="AL127" s="60">
        <f t="shared" si="15"/>
        <v>12402</v>
      </c>
    </row>
    <row r="128" spans="1:38" ht="61.5" hidden="1" customHeight="1" x14ac:dyDescent="0.25">
      <c r="A128" s="2" t="s">
        <v>10</v>
      </c>
      <c r="B128" s="14" t="s">
        <v>10</v>
      </c>
      <c r="C128" s="2" t="s">
        <v>29</v>
      </c>
      <c r="D128" s="2"/>
      <c r="E128" s="33" t="s">
        <v>141</v>
      </c>
      <c r="F128" s="2" t="s">
        <v>142</v>
      </c>
      <c r="G128" s="51" t="s">
        <v>381</v>
      </c>
      <c r="H128" s="51"/>
      <c r="I128" s="34" t="s">
        <v>143</v>
      </c>
      <c r="J128" s="63" t="s">
        <v>317</v>
      </c>
      <c r="K128" s="14">
        <v>41579</v>
      </c>
      <c r="L128" s="14">
        <v>41579</v>
      </c>
      <c r="M128" s="46"/>
      <c r="N128" s="47"/>
      <c r="O128" s="48"/>
      <c r="P128" s="49"/>
      <c r="Q128" s="47"/>
      <c r="R128" s="2"/>
      <c r="S128" s="14"/>
      <c r="T128" s="11">
        <v>41579</v>
      </c>
      <c r="U128" s="32">
        <v>27</v>
      </c>
      <c r="V128" s="32">
        <v>30</v>
      </c>
      <c r="W128" s="14">
        <v>42510</v>
      </c>
      <c r="X128" s="80">
        <v>0</v>
      </c>
      <c r="Y128" s="80">
        <v>0</v>
      </c>
      <c r="Z128" s="80">
        <v>0</v>
      </c>
      <c r="AA128" s="38">
        <v>0</v>
      </c>
      <c r="AB128" s="38">
        <f t="shared" si="25"/>
        <v>0</v>
      </c>
      <c r="AC128" s="19">
        <f t="shared" si="24"/>
        <v>30</v>
      </c>
      <c r="AD128" s="11"/>
      <c r="AE128" s="16">
        <f t="shared" si="19"/>
        <v>500000</v>
      </c>
      <c r="AF128" s="50"/>
      <c r="AG128" s="21">
        <v>500000</v>
      </c>
      <c r="AH128" s="21">
        <v>0</v>
      </c>
      <c r="AI128" s="57">
        <f t="shared" si="22"/>
        <v>500000</v>
      </c>
      <c r="AJ128" s="22">
        <v>500000</v>
      </c>
      <c r="AK128" s="59">
        <f t="shared" si="20"/>
        <v>100</v>
      </c>
      <c r="AL128" s="60">
        <f t="shared" si="15"/>
        <v>0</v>
      </c>
    </row>
    <row r="129" spans="1:38" ht="61.5" hidden="1" customHeight="1" x14ac:dyDescent="0.25">
      <c r="A129" s="2" t="s">
        <v>10</v>
      </c>
      <c r="B129" s="2" t="s">
        <v>257</v>
      </c>
      <c r="C129" s="2" t="s">
        <v>154</v>
      </c>
      <c r="D129" s="2"/>
      <c r="E129" s="33" t="s">
        <v>256</v>
      </c>
      <c r="F129" s="2" t="s">
        <v>258</v>
      </c>
      <c r="G129" s="51" t="s">
        <v>381</v>
      </c>
      <c r="H129" s="114" t="s">
        <v>466</v>
      </c>
      <c r="I129" s="34" t="s">
        <v>285</v>
      </c>
      <c r="J129" s="63" t="s">
        <v>286</v>
      </c>
      <c r="K129" s="36">
        <v>42353</v>
      </c>
      <c r="L129" s="36">
        <v>42423</v>
      </c>
      <c r="M129" s="91"/>
      <c r="N129" s="91"/>
      <c r="O129" s="91"/>
      <c r="P129" s="91"/>
      <c r="Q129" s="91"/>
      <c r="R129" s="13"/>
      <c r="S129" s="11"/>
      <c r="T129" s="11">
        <v>42423</v>
      </c>
      <c r="U129" s="20">
        <v>40</v>
      </c>
      <c r="V129" s="20">
        <v>40</v>
      </c>
      <c r="W129" s="14">
        <v>43700</v>
      </c>
      <c r="X129" s="20">
        <v>0</v>
      </c>
      <c r="Y129" s="20">
        <v>0</v>
      </c>
      <c r="Z129" s="20">
        <v>0</v>
      </c>
      <c r="AA129" s="20">
        <v>0</v>
      </c>
      <c r="AB129" s="20">
        <f>SUM(X129:AA129)</f>
        <v>0</v>
      </c>
      <c r="AC129" s="19">
        <f>+V129+AB129</f>
        <v>40</v>
      </c>
      <c r="AD129" s="54"/>
      <c r="AE129" s="16">
        <f t="shared" si="19"/>
        <v>601255.58000000007</v>
      </c>
      <c r="AF129" s="65">
        <v>0</v>
      </c>
      <c r="AG129" s="27">
        <v>975000</v>
      </c>
      <c r="AH129" s="27">
        <v>373744.42</v>
      </c>
      <c r="AI129" s="57">
        <f t="shared" si="22"/>
        <v>601255.58000000007</v>
      </c>
      <c r="AJ129" s="66">
        <v>601255.57999999996</v>
      </c>
      <c r="AK129" s="59">
        <f t="shared" si="20"/>
        <v>99.999999999999972</v>
      </c>
      <c r="AL129" s="60">
        <f t="shared" si="15"/>
        <v>0</v>
      </c>
    </row>
    <row r="130" spans="1:38" ht="61.5" hidden="1" customHeight="1" x14ac:dyDescent="0.25">
      <c r="A130" s="2" t="s">
        <v>10</v>
      </c>
      <c r="B130" s="14" t="s">
        <v>10</v>
      </c>
      <c r="C130" s="14" t="s">
        <v>120</v>
      </c>
      <c r="D130" s="14"/>
      <c r="E130" s="33" t="s">
        <v>158</v>
      </c>
      <c r="F130" s="2" t="s">
        <v>159</v>
      </c>
      <c r="G130" s="52" t="s">
        <v>381</v>
      </c>
      <c r="H130" s="52"/>
      <c r="I130" s="2" t="s">
        <v>160</v>
      </c>
      <c r="J130" s="63" t="s">
        <v>273</v>
      </c>
      <c r="K130" s="36">
        <v>41089</v>
      </c>
      <c r="L130" s="36">
        <v>41100</v>
      </c>
      <c r="M130" s="91"/>
      <c r="N130" s="67"/>
      <c r="O130" s="91"/>
      <c r="P130" s="91"/>
      <c r="Q130" s="91"/>
      <c r="R130" s="281"/>
      <c r="S130" s="38"/>
      <c r="T130" s="11">
        <v>41089</v>
      </c>
      <c r="U130" s="32">
        <v>18</v>
      </c>
      <c r="V130" s="32">
        <v>18</v>
      </c>
      <c r="W130" s="14">
        <v>41637</v>
      </c>
      <c r="X130" s="80">
        <v>12</v>
      </c>
      <c r="Y130" s="80">
        <v>12</v>
      </c>
      <c r="Z130" s="80">
        <v>0</v>
      </c>
      <c r="AA130" s="38"/>
      <c r="AB130" s="80">
        <f>SUBTOTAL(9,X130:AA130)</f>
        <v>0</v>
      </c>
      <c r="AC130" s="19">
        <f>+V130+AB130</f>
        <v>18</v>
      </c>
      <c r="AD130" s="11">
        <v>42385</v>
      </c>
      <c r="AE130" s="16">
        <f t="shared" si="19"/>
        <v>350000</v>
      </c>
      <c r="AF130" s="280"/>
      <c r="AG130" s="21">
        <v>350000</v>
      </c>
      <c r="AH130" s="21">
        <v>0</v>
      </c>
      <c r="AI130" s="57">
        <f t="shared" si="22"/>
        <v>350000</v>
      </c>
      <c r="AJ130" s="22">
        <v>348543</v>
      </c>
      <c r="AK130" s="59">
        <f t="shared" si="20"/>
        <v>99.583714285714279</v>
      </c>
      <c r="AL130" s="60">
        <f t="shared" si="15"/>
        <v>1457</v>
      </c>
    </row>
    <row r="131" spans="1:38" ht="61.5" hidden="1" customHeight="1" x14ac:dyDescent="0.25">
      <c r="A131" s="2" t="s">
        <v>10</v>
      </c>
      <c r="B131" s="14" t="s">
        <v>10</v>
      </c>
      <c r="C131" s="2" t="s">
        <v>29</v>
      </c>
      <c r="D131" s="2"/>
      <c r="E131" s="33" t="s">
        <v>139</v>
      </c>
      <c r="F131" s="2" t="s">
        <v>140</v>
      </c>
      <c r="G131" s="51" t="s">
        <v>381</v>
      </c>
      <c r="H131" s="51"/>
      <c r="I131" s="34" t="s">
        <v>260</v>
      </c>
      <c r="J131" s="63" t="s">
        <v>260</v>
      </c>
      <c r="K131" s="14">
        <v>41480</v>
      </c>
      <c r="L131" s="14">
        <v>41480</v>
      </c>
      <c r="M131" s="46"/>
      <c r="N131" s="47"/>
      <c r="O131" s="48"/>
      <c r="P131" s="49"/>
      <c r="Q131" s="47"/>
      <c r="R131" s="2"/>
      <c r="S131" s="14"/>
      <c r="T131" s="11">
        <v>41480</v>
      </c>
      <c r="U131" s="32"/>
      <c r="V131" s="32"/>
      <c r="W131" s="14">
        <v>42439</v>
      </c>
      <c r="X131" s="80">
        <v>0</v>
      </c>
      <c r="Y131" s="80">
        <v>0</v>
      </c>
      <c r="Z131" s="80">
        <v>0</v>
      </c>
      <c r="AA131" s="38">
        <v>0</v>
      </c>
      <c r="AB131" s="38">
        <v>0</v>
      </c>
      <c r="AC131" s="19">
        <v>33</v>
      </c>
      <c r="AD131" s="11">
        <v>42439</v>
      </c>
      <c r="AE131" s="16">
        <f t="shared" si="19"/>
        <v>236701</v>
      </c>
      <c r="AF131" s="50"/>
      <c r="AG131" s="21">
        <v>236701</v>
      </c>
      <c r="AH131" s="21">
        <v>0</v>
      </c>
      <c r="AI131" s="57">
        <f t="shared" si="22"/>
        <v>236701</v>
      </c>
      <c r="AJ131" s="60">
        <v>236701</v>
      </c>
      <c r="AK131" s="59">
        <f t="shared" si="20"/>
        <v>100</v>
      </c>
      <c r="AL131" s="60">
        <f t="shared" si="15"/>
        <v>0</v>
      </c>
    </row>
    <row r="132" spans="1:38" ht="61.5" hidden="1" customHeight="1" x14ac:dyDescent="0.25">
      <c r="A132" s="2" t="s">
        <v>10</v>
      </c>
      <c r="B132" s="14" t="s">
        <v>10</v>
      </c>
      <c r="C132" s="14" t="s">
        <v>148</v>
      </c>
      <c r="D132" s="14"/>
      <c r="E132" s="33" t="s">
        <v>164</v>
      </c>
      <c r="F132" s="2" t="s">
        <v>165</v>
      </c>
      <c r="G132" s="51" t="s">
        <v>381</v>
      </c>
      <c r="H132" s="51"/>
      <c r="I132" s="2" t="s">
        <v>132</v>
      </c>
      <c r="J132" s="63" t="s">
        <v>132</v>
      </c>
      <c r="K132" s="36">
        <v>40053</v>
      </c>
      <c r="L132" s="36">
        <v>40078</v>
      </c>
      <c r="M132" s="91"/>
      <c r="N132" s="91"/>
      <c r="O132" s="91"/>
      <c r="P132" s="91"/>
      <c r="Q132" s="91"/>
      <c r="R132" s="21"/>
      <c r="S132" s="38"/>
      <c r="T132" s="11">
        <v>40078</v>
      </c>
      <c r="U132" s="32">
        <v>24</v>
      </c>
      <c r="V132" s="32">
        <v>28</v>
      </c>
      <c r="W132" s="14">
        <v>41201</v>
      </c>
      <c r="X132" s="91"/>
      <c r="Y132" s="91"/>
      <c r="Z132" s="91"/>
      <c r="AA132" s="91"/>
      <c r="AB132" s="91"/>
      <c r="AC132" s="19">
        <f>+V132+AB132</f>
        <v>28</v>
      </c>
      <c r="AD132" s="91"/>
      <c r="AE132" s="16">
        <f t="shared" si="19"/>
        <v>1220280</v>
      </c>
      <c r="AF132" s="26">
        <v>120000</v>
      </c>
      <c r="AG132" s="21">
        <v>1100280</v>
      </c>
      <c r="AH132" s="21">
        <v>0</v>
      </c>
      <c r="AI132" s="57">
        <f t="shared" si="22"/>
        <v>1100280</v>
      </c>
      <c r="AJ132" s="22">
        <v>1004202</v>
      </c>
      <c r="AK132" s="59">
        <f t="shared" si="20"/>
        <v>91.267859090413353</v>
      </c>
      <c r="AL132" s="60">
        <f t="shared" si="15"/>
        <v>96078</v>
      </c>
    </row>
    <row r="133" spans="1:38" ht="61.5" hidden="1" customHeight="1" x14ac:dyDescent="0.25">
      <c r="A133" s="2" t="s">
        <v>10</v>
      </c>
      <c r="B133" s="14" t="s">
        <v>10</v>
      </c>
      <c r="C133" s="14" t="s">
        <v>145</v>
      </c>
      <c r="D133" s="14"/>
      <c r="E133" s="33" t="s">
        <v>166</v>
      </c>
      <c r="F133" s="2" t="s">
        <v>167</v>
      </c>
      <c r="G133" s="51" t="s">
        <v>381</v>
      </c>
      <c r="H133" s="51"/>
      <c r="I133" s="2" t="s">
        <v>132</v>
      </c>
      <c r="J133" s="63" t="s">
        <v>132</v>
      </c>
      <c r="K133" s="36">
        <v>40154</v>
      </c>
      <c r="L133" s="36">
        <v>40225</v>
      </c>
      <c r="M133" s="91"/>
      <c r="N133" s="91"/>
      <c r="O133" s="91"/>
      <c r="P133" s="91"/>
      <c r="Q133" s="91"/>
      <c r="R133" s="21"/>
      <c r="S133" s="38"/>
      <c r="T133" s="11">
        <v>40225</v>
      </c>
      <c r="U133" s="32"/>
      <c r="V133" s="32"/>
      <c r="W133" s="14">
        <v>41187</v>
      </c>
      <c r="X133" s="91"/>
      <c r="Y133" s="91"/>
      <c r="Z133" s="91"/>
      <c r="AA133" s="91"/>
      <c r="AB133" s="91"/>
      <c r="AC133" s="19">
        <v>32</v>
      </c>
      <c r="AD133" s="91"/>
      <c r="AE133" s="16">
        <f t="shared" si="19"/>
        <v>750000</v>
      </c>
      <c r="AF133" s="280">
        <v>250000</v>
      </c>
      <c r="AG133" s="21">
        <v>500000</v>
      </c>
      <c r="AH133" s="21">
        <v>0</v>
      </c>
      <c r="AI133" s="57">
        <f t="shared" si="22"/>
        <v>500000</v>
      </c>
      <c r="AJ133" s="22">
        <v>498129</v>
      </c>
      <c r="AK133" s="59">
        <f t="shared" si="20"/>
        <v>99.625799999999998</v>
      </c>
      <c r="AL133" s="60">
        <f t="shared" si="15"/>
        <v>1871</v>
      </c>
    </row>
    <row r="134" spans="1:38" ht="61.5" hidden="1" customHeight="1" x14ac:dyDescent="0.25">
      <c r="A134" s="2" t="s">
        <v>10</v>
      </c>
      <c r="B134" s="14" t="s">
        <v>168</v>
      </c>
      <c r="C134" s="14" t="s">
        <v>168</v>
      </c>
      <c r="D134" s="14"/>
      <c r="E134" s="33" t="s">
        <v>169</v>
      </c>
      <c r="F134" s="2" t="s">
        <v>170</v>
      </c>
      <c r="G134" s="51" t="s">
        <v>381</v>
      </c>
      <c r="H134" s="51"/>
      <c r="I134" s="2" t="s">
        <v>315</v>
      </c>
      <c r="J134" s="63" t="s">
        <v>316</v>
      </c>
      <c r="K134" s="36">
        <v>40955</v>
      </c>
      <c r="L134" s="36">
        <v>40962</v>
      </c>
      <c r="M134" s="91"/>
      <c r="N134" s="91"/>
      <c r="O134" s="91"/>
      <c r="P134" s="91"/>
      <c r="Q134" s="91"/>
      <c r="R134" s="21"/>
      <c r="S134" s="38"/>
      <c r="T134" s="11">
        <v>40962</v>
      </c>
      <c r="U134" s="32"/>
      <c r="V134" s="32">
        <v>12</v>
      </c>
      <c r="W134" s="14">
        <v>41326</v>
      </c>
      <c r="X134" s="91"/>
      <c r="Y134" s="91"/>
      <c r="Z134" s="91"/>
      <c r="AA134" s="91"/>
      <c r="AB134" s="91"/>
      <c r="AC134" s="19">
        <f t="shared" ref="AC134:AC139" si="26">+V134+AB134</f>
        <v>12</v>
      </c>
      <c r="AD134" s="91"/>
      <c r="AE134" s="16">
        <f t="shared" si="19"/>
        <v>200000</v>
      </c>
      <c r="AF134" s="280"/>
      <c r="AG134" s="21">
        <v>200000</v>
      </c>
      <c r="AH134" s="21">
        <v>0</v>
      </c>
      <c r="AI134" s="57">
        <f t="shared" si="22"/>
        <v>200000</v>
      </c>
      <c r="AJ134" s="22">
        <v>195796</v>
      </c>
      <c r="AK134" s="59">
        <f t="shared" si="20"/>
        <v>97.897999999999996</v>
      </c>
      <c r="AL134" s="60">
        <f t="shared" si="15"/>
        <v>4204</v>
      </c>
    </row>
    <row r="135" spans="1:38" ht="61.5" hidden="1" customHeight="1" x14ac:dyDescent="0.25">
      <c r="A135" s="2" t="s">
        <v>10</v>
      </c>
      <c r="B135" s="14" t="s">
        <v>168</v>
      </c>
      <c r="C135" s="14" t="s">
        <v>168</v>
      </c>
      <c r="D135" s="14"/>
      <c r="E135" s="33" t="s">
        <v>171</v>
      </c>
      <c r="F135" s="2" t="s">
        <v>172</v>
      </c>
      <c r="G135" s="51" t="s">
        <v>381</v>
      </c>
      <c r="H135" s="51"/>
      <c r="I135" s="2" t="s">
        <v>315</v>
      </c>
      <c r="J135" s="63" t="s">
        <v>316</v>
      </c>
      <c r="K135" s="36">
        <v>41032</v>
      </c>
      <c r="L135" s="36">
        <v>41036</v>
      </c>
      <c r="M135" s="91"/>
      <c r="N135" s="91"/>
      <c r="O135" s="91"/>
      <c r="P135" s="91"/>
      <c r="Q135" s="91"/>
      <c r="R135" s="21"/>
      <c r="S135" s="38"/>
      <c r="T135" s="11">
        <v>41036</v>
      </c>
      <c r="U135" s="32"/>
      <c r="V135" s="32">
        <v>8</v>
      </c>
      <c r="W135" s="14">
        <v>41328</v>
      </c>
      <c r="X135" s="91"/>
      <c r="Y135" s="91"/>
      <c r="Z135" s="91"/>
      <c r="AA135" s="91"/>
      <c r="AB135" s="91"/>
      <c r="AC135" s="19">
        <f t="shared" si="26"/>
        <v>8</v>
      </c>
      <c r="AD135" s="91"/>
      <c r="AE135" s="16">
        <f t="shared" si="19"/>
        <v>200000</v>
      </c>
      <c r="AF135" s="280"/>
      <c r="AG135" s="21">
        <v>200000</v>
      </c>
      <c r="AH135" s="21">
        <v>0</v>
      </c>
      <c r="AI135" s="57">
        <f t="shared" si="22"/>
        <v>200000</v>
      </c>
      <c r="AJ135" s="22">
        <v>200000</v>
      </c>
      <c r="AK135" s="59">
        <f t="shared" si="20"/>
        <v>100</v>
      </c>
      <c r="AL135" s="60">
        <f t="shared" si="15"/>
        <v>0</v>
      </c>
    </row>
    <row r="136" spans="1:38" ht="61.5" hidden="1" customHeight="1" x14ac:dyDescent="0.25">
      <c r="A136" s="2" t="s">
        <v>10</v>
      </c>
      <c r="B136" s="14" t="s">
        <v>10</v>
      </c>
      <c r="C136" s="14" t="s">
        <v>135</v>
      </c>
      <c r="D136" s="14"/>
      <c r="E136" s="33" t="s">
        <v>173</v>
      </c>
      <c r="F136" s="2" t="s">
        <v>174</v>
      </c>
      <c r="G136" s="51" t="s">
        <v>381</v>
      </c>
      <c r="H136" s="51"/>
      <c r="I136" s="2" t="s">
        <v>51</v>
      </c>
      <c r="J136" s="63" t="s">
        <v>51</v>
      </c>
      <c r="K136" s="36">
        <v>41253</v>
      </c>
      <c r="L136" s="36">
        <v>41253</v>
      </c>
      <c r="M136" s="91"/>
      <c r="N136" s="91"/>
      <c r="O136" s="91"/>
      <c r="P136" s="91"/>
      <c r="Q136" s="91"/>
      <c r="R136" s="21"/>
      <c r="S136" s="38"/>
      <c r="T136" s="11">
        <v>41253</v>
      </c>
      <c r="U136" s="32">
        <v>24</v>
      </c>
      <c r="V136" s="32">
        <v>24</v>
      </c>
      <c r="W136" s="14">
        <v>41983</v>
      </c>
      <c r="X136" s="80">
        <v>10</v>
      </c>
      <c r="Y136" s="80">
        <v>0</v>
      </c>
      <c r="Z136" s="80">
        <v>0</v>
      </c>
      <c r="AA136" s="38">
        <v>0</v>
      </c>
      <c r="AB136" s="80">
        <f>SUBTOTAL(9,X136:AA136)</f>
        <v>0</v>
      </c>
      <c r="AC136" s="19">
        <f t="shared" si="26"/>
        <v>24</v>
      </c>
      <c r="AD136" s="11">
        <v>42279</v>
      </c>
      <c r="AE136" s="16">
        <f t="shared" si="19"/>
        <v>275980</v>
      </c>
      <c r="AF136" s="65">
        <v>28000</v>
      </c>
      <c r="AG136" s="21">
        <v>247980</v>
      </c>
      <c r="AH136" s="21">
        <v>0</v>
      </c>
      <c r="AI136" s="57">
        <f t="shared" si="22"/>
        <v>247980</v>
      </c>
      <c r="AJ136" s="22">
        <v>247980</v>
      </c>
      <c r="AK136" s="59">
        <f t="shared" si="20"/>
        <v>100</v>
      </c>
      <c r="AL136" s="60">
        <f t="shared" si="15"/>
        <v>0</v>
      </c>
    </row>
    <row r="137" spans="1:38" ht="61.5" hidden="1" customHeight="1" x14ac:dyDescent="0.25">
      <c r="A137" s="2" t="s">
        <v>10</v>
      </c>
      <c r="B137" s="14" t="s">
        <v>175</v>
      </c>
      <c r="C137" s="13" t="s">
        <v>175</v>
      </c>
      <c r="D137" s="13"/>
      <c r="E137" s="33" t="s">
        <v>176</v>
      </c>
      <c r="F137" s="2" t="s">
        <v>177</v>
      </c>
      <c r="G137" s="51" t="s">
        <v>381</v>
      </c>
      <c r="H137" s="51"/>
      <c r="I137" s="2" t="s">
        <v>260</v>
      </c>
      <c r="J137" s="63" t="s">
        <v>260</v>
      </c>
      <c r="K137" s="36">
        <v>37433</v>
      </c>
      <c r="L137" s="36">
        <v>37468</v>
      </c>
      <c r="M137" s="91"/>
      <c r="N137" s="91"/>
      <c r="O137" s="91"/>
      <c r="P137" s="91"/>
      <c r="Q137" s="91"/>
      <c r="R137" s="74"/>
      <c r="S137" s="91"/>
      <c r="T137" s="11">
        <v>37468</v>
      </c>
      <c r="U137" s="32">
        <v>36</v>
      </c>
      <c r="V137" s="32">
        <v>40</v>
      </c>
      <c r="W137" s="14">
        <v>38717</v>
      </c>
      <c r="X137" s="80">
        <v>96</v>
      </c>
      <c r="Y137" s="80">
        <v>0</v>
      </c>
      <c r="Z137" s="80">
        <v>0</v>
      </c>
      <c r="AA137" s="38">
        <v>0</v>
      </c>
      <c r="AB137" s="80">
        <f>SUBTOTAL(9,X137:AA137)</f>
        <v>0</v>
      </c>
      <c r="AC137" s="19">
        <f t="shared" si="26"/>
        <v>40</v>
      </c>
      <c r="AD137" s="11">
        <v>41635</v>
      </c>
      <c r="AE137" s="16">
        <f t="shared" si="19"/>
        <v>641000</v>
      </c>
      <c r="AF137" s="280"/>
      <c r="AG137" s="27">
        <v>641000</v>
      </c>
      <c r="AH137" s="27">
        <v>0</v>
      </c>
      <c r="AI137" s="57">
        <f t="shared" si="22"/>
        <v>641000</v>
      </c>
      <c r="AJ137" s="22">
        <v>459799</v>
      </c>
      <c r="AK137" s="59">
        <f t="shared" si="20"/>
        <v>71.73151326053042</v>
      </c>
      <c r="AL137" s="60">
        <f t="shared" si="15"/>
        <v>181201</v>
      </c>
    </row>
    <row r="138" spans="1:38" ht="61.5" hidden="1" customHeight="1" x14ac:dyDescent="0.25">
      <c r="A138" s="2" t="s">
        <v>10</v>
      </c>
      <c r="B138" s="2" t="s">
        <v>10</v>
      </c>
      <c r="C138" s="2" t="s">
        <v>138</v>
      </c>
      <c r="D138" s="2"/>
      <c r="E138" s="33" t="s">
        <v>182</v>
      </c>
      <c r="F138" s="2" t="s">
        <v>183</v>
      </c>
      <c r="G138" s="51" t="s">
        <v>381</v>
      </c>
      <c r="H138" s="51"/>
      <c r="I138" s="2" t="s">
        <v>260</v>
      </c>
      <c r="J138" s="63" t="s">
        <v>260</v>
      </c>
      <c r="K138" s="36">
        <v>41145</v>
      </c>
      <c r="L138" s="36">
        <v>41145</v>
      </c>
      <c r="M138" s="91"/>
      <c r="N138" s="91"/>
      <c r="O138" s="91"/>
      <c r="P138" s="91"/>
      <c r="Q138" s="91"/>
      <c r="R138" s="91"/>
      <c r="S138" s="91"/>
      <c r="T138" s="11">
        <v>41145</v>
      </c>
      <c r="U138" s="32"/>
      <c r="V138" s="32">
        <v>14</v>
      </c>
      <c r="W138" s="14">
        <v>41577</v>
      </c>
      <c r="X138" s="80"/>
      <c r="Y138" s="80"/>
      <c r="Z138" s="80"/>
      <c r="AA138" s="38"/>
      <c r="AB138" s="80">
        <f>SUBTOTAL(9,X138:AA138)</f>
        <v>0</v>
      </c>
      <c r="AC138" s="19">
        <f t="shared" si="26"/>
        <v>14</v>
      </c>
      <c r="AD138" s="11"/>
      <c r="AE138" s="16">
        <f t="shared" si="19"/>
        <v>20000</v>
      </c>
      <c r="AF138" s="280"/>
      <c r="AG138" s="26">
        <v>20000</v>
      </c>
      <c r="AH138" s="26">
        <v>0</v>
      </c>
      <c r="AI138" s="57">
        <f t="shared" si="22"/>
        <v>20000</v>
      </c>
      <c r="AJ138" s="66">
        <v>18614</v>
      </c>
      <c r="AK138" s="59">
        <f t="shared" si="20"/>
        <v>93.07</v>
      </c>
      <c r="AL138" s="60">
        <f t="shared" si="15"/>
        <v>1386</v>
      </c>
    </row>
    <row r="139" spans="1:38" ht="61.5" hidden="1" customHeight="1" x14ac:dyDescent="0.25">
      <c r="A139" s="87" t="s">
        <v>10</v>
      </c>
      <c r="B139" s="87" t="s">
        <v>10</v>
      </c>
      <c r="C139" s="87" t="s">
        <v>24</v>
      </c>
      <c r="D139" s="87"/>
      <c r="E139" s="159" t="s">
        <v>193</v>
      </c>
      <c r="F139" s="87" t="s">
        <v>194</v>
      </c>
      <c r="G139" s="183" t="s">
        <v>381</v>
      </c>
      <c r="H139" s="51"/>
      <c r="I139" s="2" t="s">
        <v>315</v>
      </c>
      <c r="J139" s="63" t="s">
        <v>288</v>
      </c>
      <c r="K139" s="177">
        <v>41619</v>
      </c>
      <c r="L139" s="36">
        <v>41619</v>
      </c>
      <c r="M139" s="91"/>
      <c r="N139" s="91"/>
      <c r="O139" s="91"/>
      <c r="P139" s="91"/>
      <c r="Q139" s="91"/>
      <c r="R139" s="91"/>
      <c r="S139" s="91"/>
      <c r="T139" s="11">
        <v>41619</v>
      </c>
      <c r="U139" s="32">
        <v>12</v>
      </c>
      <c r="V139" s="32">
        <v>18</v>
      </c>
      <c r="W139" s="14">
        <v>42166</v>
      </c>
      <c r="X139" s="80">
        <v>3</v>
      </c>
      <c r="Y139" s="80">
        <v>0</v>
      </c>
      <c r="Z139" s="80">
        <v>0</v>
      </c>
      <c r="AA139" s="38">
        <v>0</v>
      </c>
      <c r="AB139" s="80">
        <f>SUBTOTAL(9,X139:AA139)</f>
        <v>0</v>
      </c>
      <c r="AC139" s="19">
        <f t="shared" si="26"/>
        <v>18</v>
      </c>
      <c r="AD139" s="11">
        <v>42270</v>
      </c>
      <c r="AE139" s="16">
        <f t="shared" si="19"/>
        <v>250000</v>
      </c>
      <c r="AF139" s="280"/>
      <c r="AG139" s="171">
        <v>250000</v>
      </c>
      <c r="AH139" s="171">
        <v>0</v>
      </c>
      <c r="AI139" s="172">
        <f t="shared" si="22"/>
        <v>250000</v>
      </c>
      <c r="AJ139" s="185">
        <v>240333</v>
      </c>
      <c r="AK139" s="174">
        <f t="shared" si="20"/>
        <v>96.133200000000002</v>
      </c>
      <c r="AL139" s="175">
        <f t="shared" si="15"/>
        <v>9667</v>
      </c>
    </row>
    <row r="140" spans="1:38" ht="61.5" hidden="1" customHeight="1" x14ac:dyDescent="0.25">
      <c r="A140" s="11" t="s">
        <v>10</v>
      </c>
      <c r="B140" s="11" t="s">
        <v>10</v>
      </c>
      <c r="C140" s="2" t="s">
        <v>10</v>
      </c>
      <c r="D140" s="13"/>
      <c r="E140" s="33" t="s">
        <v>90</v>
      </c>
      <c r="F140" s="34" t="s">
        <v>604</v>
      </c>
      <c r="G140" s="34" t="s">
        <v>381</v>
      </c>
      <c r="H140" s="33" t="s">
        <v>454</v>
      </c>
      <c r="I140" s="2" t="s">
        <v>73</v>
      </c>
      <c r="J140" s="34" t="s">
        <v>73</v>
      </c>
      <c r="K140" s="12">
        <v>43467</v>
      </c>
      <c r="L140" s="138"/>
      <c r="M140" s="262"/>
      <c r="N140" s="262"/>
      <c r="O140" s="262"/>
      <c r="P140" s="262"/>
      <c r="Q140" s="262"/>
      <c r="R140" s="266"/>
      <c r="S140" s="266"/>
      <c r="T140" s="11"/>
      <c r="U140" s="11"/>
      <c r="V140" s="20"/>
      <c r="W140" s="11">
        <v>44196</v>
      </c>
      <c r="X140" s="138"/>
      <c r="Y140" s="138"/>
      <c r="Z140" s="138"/>
      <c r="AA140" s="138"/>
      <c r="AB140" s="138"/>
      <c r="AC140" s="138"/>
      <c r="AD140" s="92"/>
      <c r="AE140" s="138"/>
      <c r="AF140" s="92"/>
      <c r="AG140" s="138">
        <v>492692</v>
      </c>
      <c r="AH140" s="138"/>
      <c r="AI140" s="225">
        <v>498361</v>
      </c>
      <c r="AJ140" s="225">
        <v>444818.36</v>
      </c>
      <c r="AK140" s="92">
        <f t="shared" ref="AK140:AK147" si="27">+AJ140/AI140*100</f>
        <v>89.256254000614007</v>
      </c>
      <c r="AL140" s="225">
        <f t="shared" ref="AL140:AL179" si="28">+AI140-AJ140</f>
        <v>53542.640000000014</v>
      </c>
    </row>
    <row r="141" spans="1:38" ht="61.5" hidden="1" customHeight="1" x14ac:dyDescent="0.25">
      <c r="A141" s="199" t="s">
        <v>10</v>
      </c>
      <c r="B141" s="18" t="s">
        <v>10</v>
      </c>
      <c r="C141" s="208" t="s">
        <v>150</v>
      </c>
      <c r="D141" s="251"/>
      <c r="E141" s="200" t="s">
        <v>601</v>
      </c>
      <c r="F141" s="62" t="s">
        <v>606</v>
      </c>
      <c r="G141" s="55" t="s">
        <v>381</v>
      </c>
      <c r="H141" s="200" t="s">
        <v>599</v>
      </c>
      <c r="I141" s="61" t="s">
        <v>260</v>
      </c>
      <c r="J141" s="55" t="s">
        <v>600</v>
      </c>
      <c r="K141" s="44">
        <v>43613</v>
      </c>
      <c r="L141" s="111"/>
      <c r="M141" s="95"/>
      <c r="N141" s="95"/>
      <c r="O141" s="95"/>
      <c r="P141" s="95"/>
      <c r="Q141" s="95"/>
      <c r="R141" s="96"/>
      <c r="S141" s="96"/>
      <c r="T141" s="18"/>
      <c r="U141" s="18"/>
      <c r="V141" s="19">
        <v>6</v>
      </c>
      <c r="W141" s="18">
        <v>43797</v>
      </c>
      <c r="X141" s="111"/>
      <c r="Y141" s="111"/>
      <c r="Z141" s="111"/>
      <c r="AA141" s="111"/>
      <c r="AB141" s="111"/>
      <c r="AC141" s="111"/>
      <c r="AD141" s="59"/>
      <c r="AE141" s="111"/>
      <c r="AF141" s="59"/>
      <c r="AG141" s="111">
        <v>17880</v>
      </c>
      <c r="AH141" s="111">
        <v>6610.47</v>
      </c>
      <c r="AI141" s="111">
        <f>+AG141-AH141</f>
        <v>11269.529999999999</v>
      </c>
      <c r="AJ141" s="111">
        <v>11269.53</v>
      </c>
      <c r="AK141" s="59">
        <f t="shared" si="27"/>
        <v>100.00000000000003</v>
      </c>
      <c r="AL141" s="111">
        <f t="shared" si="28"/>
        <v>0</v>
      </c>
    </row>
    <row r="142" spans="1:38" ht="61.5" hidden="1" customHeight="1" x14ac:dyDescent="0.25">
      <c r="A142" s="103" t="s">
        <v>10</v>
      </c>
      <c r="B142" s="11" t="s">
        <v>10</v>
      </c>
      <c r="C142" s="94" t="s">
        <v>24</v>
      </c>
      <c r="D142" s="101"/>
      <c r="E142" s="33" t="s">
        <v>602</v>
      </c>
      <c r="F142" s="34" t="s">
        <v>596</v>
      </c>
      <c r="G142" s="55" t="s">
        <v>381</v>
      </c>
      <c r="H142" s="33" t="s">
        <v>597</v>
      </c>
      <c r="I142" s="2" t="s">
        <v>63</v>
      </c>
      <c r="J142" s="63" t="s">
        <v>598</v>
      </c>
      <c r="K142" s="12">
        <v>43434</v>
      </c>
      <c r="L142" s="67"/>
      <c r="M142" s="95"/>
      <c r="N142" s="95"/>
      <c r="O142" s="95"/>
      <c r="P142" s="95"/>
      <c r="Q142" s="95"/>
      <c r="R142" s="96"/>
      <c r="S142" s="96"/>
      <c r="T142" s="11"/>
      <c r="U142" s="11"/>
      <c r="V142" s="19">
        <v>6</v>
      </c>
      <c r="W142" s="11">
        <v>43615</v>
      </c>
      <c r="X142" s="67">
        <v>12</v>
      </c>
      <c r="Y142" s="67"/>
      <c r="Z142" s="67"/>
      <c r="AA142" s="67"/>
      <c r="AB142" s="67"/>
      <c r="AC142" s="67"/>
      <c r="AD142" s="11">
        <v>43981</v>
      </c>
      <c r="AE142" s="67"/>
      <c r="AF142" s="92"/>
      <c r="AG142" s="67">
        <v>20000</v>
      </c>
      <c r="AH142" s="67">
        <v>12372.2</v>
      </c>
      <c r="AI142" s="67">
        <f>+AG142-AH142</f>
        <v>7627.7999999999993</v>
      </c>
      <c r="AJ142" s="67">
        <v>7627.8</v>
      </c>
      <c r="AK142" s="92">
        <f t="shared" si="27"/>
        <v>100.00000000000003</v>
      </c>
      <c r="AL142" s="67">
        <f t="shared" si="28"/>
        <v>0</v>
      </c>
    </row>
    <row r="143" spans="1:38" ht="61.5" hidden="1" customHeight="1" x14ac:dyDescent="0.25">
      <c r="A143" s="103" t="s">
        <v>10</v>
      </c>
      <c r="B143" s="11" t="s">
        <v>10</v>
      </c>
      <c r="C143" s="94" t="s">
        <v>420</v>
      </c>
      <c r="D143" s="101"/>
      <c r="E143" s="33" t="s">
        <v>603</v>
      </c>
      <c r="F143" s="34" t="s">
        <v>593</v>
      </c>
      <c r="G143" s="55" t="s">
        <v>381</v>
      </c>
      <c r="H143" s="33" t="s">
        <v>594</v>
      </c>
      <c r="I143" s="34" t="s">
        <v>274</v>
      </c>
      <c r="J143" s="14" t="s">
        <v>595</v>
      </c>
      <c r="K143" s="12">
        <v>43388</v>
      </c>
      <c r="L143" s="67"/>
      <c r="M143" s="95"/>
      <c r="N143" s="95"/>
      <c r="O143" s="95"/>
      <c r="P143" s="95"/>
      <c r="Q143" s="95"/>
      <c r="R143" s="96"/>
      <c r="S143" s="96"/>
      <c r="T143" s="11"/>
      <c r="U143" s="11"/>
      <c r="V143" s="19">
        <v>6</v>
      </c>
      <c r="W143" s="137">
        <v>43570</v>
      </c>
      <c r="X143" s="67"/>
      <c r="Y143" s="67"/>
      <c r="Z143" s="67"/>
      <c r="AA143" s="67"/>
      <c r="AB143" s="67"/>
      <c r="AC143" s="67"/>
      <c r="AD143" s="92"/>
      <c r="AE143" s="67"/>
      <c r="AF143" s="92"/>
      <c r="AG143" s="67">
        <v>19487.93</v>
      </c>
      <c r="AH143" s="92"/>
      <c r="AI143" s="67">
        <v>19487.93</v>
      </c>
      <c r="AJ143" s="67">
        <v>19487.93</v>
      </c>
      <c r="AK143" s="92">
        <f t="shared" si="27"/>
        <v>100</v>
      </c>
      <c r="AL143" s="67">
        <f t="shared" si="28"/>
        <v>0</v>
      </c>
    </row>
    <row r="144" spans="1:38" ht="61.5" hidden="1" customHeight="1" x14ac:dyDescent="0.25">
      <c r="A144" s="103" t="s">
        <v>10</v>
      </c>
      <c r="B144" s="11" t="s">
        <v>10</v>
      </c>
      <c r="C144" s="94" t="s">
        <v>10</v>
      </c>
      <c r="D144" s="101"/>
      <c r="E144" s="33" t="s">
        <v>90</v>
      </c>
      <c r="F144" s="34" t="s">
        <v>498</v>
      </c>
      <c r="G144" s="55" t="s">
        <v>381</v>
      </c>
      <c r="H144" s="33" t="s">
        <v>454</v>
      </c>
      <c r="I144" s="10" t="s">
        <v>73</v>
      </c>
      <c r="J144" s="11" t="s">
        <v>73</v>
      </c>
      <c r="K144" s="12">
        <v>43102</v>
      </c>
      <c r="L144" s="67"/>
      <c r="M144" s="95"/>
      <c r="N144" s="95"/>
      <c r="O144" s="95"/>
      <c r="P144" s="95"/>
      <c r="Q144" s="95"/>
      <c r="R144" s="96"/>
      <c r="S144" s="96"/>
      <c r="T144" s="11"/>
      <c r="U144" s="11"/>
      <c r="V144" s="19">
        <v>24</v>
      </c>
      <c r="W144" s="11">
        <v>43830</v>
      </c>
      <c r="X144" s="11"/>
      <c r="Y144" s="11"/>
      <c r="Z144" s="11"/>
      <c r="AA144" s="11"/>
      <c r="AB144" s="67"/>
      <c r="AC144" s="67"/>
      <c r="AD144" s="138"/>
      <c r="AE144" s="91"/>
      <c r="AF144" s="67"/>
      <c r="AG144" s="67">
        <v>501384</v>
      </c>
      <c r="AH144" s="67">
        <v>801.13</v>
      </c>
      <c r="AI144" s="67">
        <f t="shared" ref="AI144:AI156" si="29">+AG144-AH144</f>
        <v>500582.87</v>
      </c>
      <c r="AJ144" s="67">
        <v>500582.87</v>
      </c>
      <c r="AK144" s="92">
        <f t="shared" si="27"/>
        <v>100</v>
      </c>
      <c r="AL144" s="67">
        <f t="shared" si="28"/>
        <v>0</v>
      </c>
    </row>
    <row r="145" spans="1:38" ht="61.5" hidden="1" customHeight="1" x14ac:dyDescent="0.25">
      <c r="A145" s="11" t="s">
        <v>10</v>
      </c>
      <c r="B145" s="11" t="s">
        <v>10</v>
      </c>
      <c r="C145" s="2" t="s">
        <v>420</v>
      </c>
      <c r="D145" s="51"/>
      <c r="E145" s="33" t="s">
        <v>500</v>
      </c>
      <c r="F145" s="2" t="s">
        <v>478</v>
      </c>
      <c r="G145" s="101" t="s">
        <v>381</v>
      </c>
      <c r="H145" s="33" t="s">
        <v>479</v>
      </c>
      <c r="I145" s="34" t="s">
        <v>274</v>
      </c>
      <c r="J145" s="55" t="s">
        <v>423</v>
      </c>
      <c r="K145" s="11">
        <v>42989</v>
      </c>
      <c r="L145" s="10"/>
      <c r="M145" s="11"/>
      <c r="N145" s="12"/>
      <c r="O145" s="67"/>
      <c r="P145" s="95"/>
      <c r="Q145" s="95"/>
      <c r="R145" s="95"/>
      <c r="S145" s="95"/>
      <c r="T145" s="95"/>
      <c r="U145" s="96"/>
      <c r="V145" s="19"/>
      <c r="W145" s="11">
        <v>43354</v>
      </c>
      <c r="X145" s="11"/>
      <c r="Y145" s="11"/>
      <c r="Z145" s="11"/>
      <c r="AA145" s="11"/>
      <c r="AB145" s="11"/>
      <c r="AC145" s="11"/>
      <c r="AD145" s="11"/>
      <c r="AE145" s="67"/>
      <c r="AF145" s="67"/>
      <c r="AG145" s="67">
        <v>15930</v>
      </c>
      <c r="AH145" s="91"/>
      <c r="AI145" s="67">
        <f t="shared" si="29"/>
        <v>15930</v>
      </c>
      <c r="AJ145" s="67">
        <v>0</v>
      </c>
      <c r="AK145" s="92">
        <f t="shared" si="27"/>
        <v>0</v>
      </c>
      <c r="AL145" s="67">
        <f t="shared" si="28"/>
        <v>15930</v>
      </c>
    </row>
    <row r="146" spans="1:38" ht="61.5" hidden="1" customHeight="1" x14ac:dyDescent="0.25">
      <c r="A146" s="11" t="s">
        <v>10</v>
      </c>
      <c r="B146" s="11" t="s">
        <v>10</v>
      </c>
      <c r="C146" s="2" t="s">
        <v>29</v>
      </c>
      <c r="D146" s="51"/>
      <c r="E146" s="33" t="s">
        <v>501</v>
      </c>
      <c r="F146" s="2" t="s">
        <v>477</v>
      </c>
      <c r="G146" s="101" t="s">
        <v>381</v>
      </c>
      <c r="H146" s="33" t="s">
        <v>480</v>
      </c>
      <c r="I146" s="34" t="s">
        <v>274</v>
      </c>
      <c r="J146" s="55" t="s">
        <v>423</v>
      </c>
      <c r="K146" s="11">
        <v>42985</v>
      </c>
      <c r="L146" s="10"/>
      <c r="M146" s="11"/>
      <c r="N146" s="12"/>
      <c r="O146" s="67"/>
      <c r="P146" s="95"/>
      <c r="Q146" s="95"/>
      <c r="R146" s="95"/>
      <c r="S146" s="95"/>
      <c r="T146" s="95"/>
      <c r="U146" s="96"/>
      <c r="V146" s="19"/>
      <c r="W146" s="11">
        <v>43350</v>
      </c>
      <c r="X146" s="11"/>
      <c r="Y146" s="11"/>
      <c r="Z146" s="11"/>
      <c r="AA146" s="11"/>
      <c r="AB146" s="11"/>
      <c r="AC146" s="11"/>
      <c r="AD146" s="11"/>
      <c r="AE146" s="67"/>
      <c r="AF146" s="67"/>
      <c r="AG146" s="67">
        <v>14985</v>
      </c>
      <c r="AH146" s="91"/>
      <c r="AI146" s="67">
        <f t="shared" si="29"/>
        <v>14985</v>
      </c>
      <c r="AJ146" s="67">
        <v>0</v>
      </c>
      <c r="AK146" s="92">
        <f t="shared" si="27"/>
        <v>0</v>
      </c>
      <c r="AL146" s="67">
        <f t="shared" si="28"/>
        <v>14985</v>
      </c>
    </row>
    <row r="147" spans="1:38" ht="61.5" hidden="1" customHeight="1" x14ac:dyDescent="0.25">
      <c r="A147" s="11" t="s">
        <v>10</v>
      </c>
      <c r="B147" s="11" t="s">
        <v>10</v>
      </c>
      <c r="C147" s="2" t="s">
        <v>10</v>
      </c>
      <c r="D147" s="51"/>
      <c r="E147" s="33" t="s">
        <v>90</v>
      </c>
      <c r="F147" s="2" t="s">
        <v>442</v>
      </c>
      <c r="G147" s="101" t="s">
        <v>381</v>
      </c>
      <c r="H147" s="33" t="s">
        <v>454</v>
      </c>
      <c r="I147" s="34" t="s">
        <v>73</v>
      </c>
      <c r="J147" s="63" t="s">
        <v>73</v>
      </c>
      <c r="K147" s="11">
        <v>42738</v>
      </c>
      <c r="L147" s="10"/>
      <c r="M147" s="11"/>
      <c r="N147" s="12"/>
      <c r="O147" s="93"/>
      <c r="P147" s="93"/>
      <c r="Q147" s="3"/>
      <c r="R147" s="3"/>
      <c r="S147" s="3"/>
      <c r="T147" s="3"/>
      <c r="U147" s="3"/>
      <c r="V147" s="19"/>
      <c r="W147" s="11">
        <v>43465</v>
      </c>
      <c r="X147" s="3"/>
      <c r="Y147" s="11"/>
      <c r="Z147" s="11"/>
      <c r="AA147" s="11"/>
      <c r="AB147" s="11"/>
      <c r="AC147" s="11"/>
      <c r="AD147" s="11"/>
      <c r="AE147" s="91">
        <f>+AF147+AG147</f>
        <v>502111</v>
      </c>
      <c r="AF147" s="91"/>
      <c r="AG147" s="67">
        <v>502111</v>
      </c>
      <c r="AH147" s="67">
        <v>65880.27</v>
      </c>
      <c r="AI147" s="67">
        <f t="shared" si="29"/>
        <v>436230.73</v>
      </c>
      <c r="AJ147" s="67">
        <v>436230.73</v>
      </c>
      <c r="AK147" s="92">
        <f t="shared" si="27"/>
        <v>100</v>
      </c>
      <c r="AL147" s="67">
        <f t="shared" si="28"/>
        <v>0</v>
      </c>
    </row>
    <row r="148" spans="1:38" ht="61.5" hidden="1" customHeight="1" x14ac:dyDescent="0.25">
      <c r="A148" s="2" t="s">
        <v>10</v>
      </c>
      <c r="B148" s="2" t="s">
        <v>10</v>
      </c>
      <c r="C148" s="2" t="s">
        <v>10</v>
      </c>
      <c r="D148" s="51"/>
      <c r="E148" s="33" t="s">
        <v>90</v>
      </c>
      <c r="F148" s="2" t="s">
        <v>231</v>
      </c>
      <c r="G148" s="51" t="s">
        <v>381</v>
      </c>
      <c r="H148" s="70"/>
      <c r="I148" s="55" t="s">
        <v>73</v>
      </c>
      <c r="J148" s="55" t="s">
        <v>73</v>
      </c>
      <c r="K148" s="36">
        <v>42011</v>
      </c>
      <c r="L148" s="14">
        <v>42011</v>
      </c>
      <c r="M148" s="38"/>
      <c r="N148" s="91"/>
      <c r="O148" s="3"/>
      <c r="P148" s="3"/>
      <c r="Q148" s="3"/>
      <c r="R148" s="108"/>
      <c r="S148" s="31"/>
      <c r="T148" s="31">
        <v>42011</v>
      </c>
      <c r="U148" s="40">
        <v>24</v>
      </c>
      <c r="V148" s="40">
        <v>24</v>
      </c>
      <c r="W148" s="14">
        <v>42735</v>
      </c>
      <c r="X148" s="20">
        <v>0</v>
      </c>
      <c r="Y148" s="20">
        <v>0</v>
      </c>
      <c r="Z148" s="20">
        <v>0</v>
      </c>
      <c r="AA148" s="20">
        <v>0</v>
      </c>
      <c r="AB148" s="68">
        <f>SUM(X148:AA148)</f>
        <v>0</v>
      </c>
      <c r="AC148" s="20">
        <f>+V148+AB148</f>
        <v>24</v>
      </c>
      <c r="AD148" s="68"/>
      <c r="AE148" s="27">
        <f t="shared" ref="AE148:AE156" si="30">+AF148+AI148</f>
        <v>306951</v>
      </c>
      <c r="AF148" s="65"/>
      <c r="AG148" s="27">
        <v>308028</v>
      </c>
      <c r="AH148" s="27">
        <v>1077</v>
      </c>
      <c r="AI148" s="17">
        <f t="shared" si="29"/>
        <v>306951</v>
      </c>
      <c r="AJ148" s="66">
        <v>303488</v>
      </c>
      <c r="AK148" s="92">
        <f t="shared" ref="AK148:AK156" si="31">AJ148/AI148*100</f>
        <v>98.871806900775695</v>
      </c>
      <c r="AL148" s="60">
        <f t="shared" si="28"/>
        <v>3463</v>
      </c>
    </row>
    <row r="149" spans="1:38" ht="61.5" hidden="1" customHeight="1" x14ac:dyDescent="0.25">
      <c r="A149" s="2" t="s">
        <v>10</v>
      </c>
      <c r="B149" s="2" t="s">
        <v>10</v>
      </c>
      <c r="C149" s="2" t="s">
        <v>10</v>
      </c>
      <c r="D149" s="51"/>
      <c r="E149" s="33" t="s">
        <v>90</v>
      </c>
      <c r="F149" s="2" t="s">
        <v>243</v>
      </c>
      <c r="G149" s="51" t="s">
        <v>381</v>
      </c>
      <c r="H149" s="33" t="s">
        <v>454</v>
      </c>
      <c r="I149" s="34" t="s">
        <v>73</v>
      </c>
      <c r="J149" s="55" t="s">
        <v>73</v>
      </c>
      <c r="K149" s="36">
        <v>42391</v>
      </c>
      <c r="L149" s="36">
        <v>42391</v>
      </c>
      <c r="M149" s="38"/>
      <c r="N149" s="91"/>
      <c r="O149" s="3"/>
      <c r="P149" s="3"/>
      <c r="Q149" s="3"/>
      <c r="R149" s="108"/>
      <c r="S149" s="31"/>
      <c r="T149" s="31">
        <v>42391</v>
      </c>
      <c r="U149" s="109"/>
      <c r="V149" s="109"/>
      <c r="W149" s="14">
        <v>43100</v>
      </c>
      <c r="X149" s="20">
        <v>0</v>
      </c>
      <c r="Y149" s="20">
        <v>0</v>
      </c>
      <c r="Z149" s="20">
        <v>0</v>
      </c>
      <c r="AA149" s="20">
        <v>0</v>
      </c>
      <c r="AB149" s="68">
        <f>SUM(X149:AA149)</f>
        <v>0</v>
      </c>
      <c r="AC149" s="20">
        <f>+V149+AB149</f>
        <v>0</v>
      </c>
      <c r="AD149" s="91"/>
      <c r="AE149" s="27">
        <f t="shared" si="30"/>
        <v>485457</v>
      </c>
      <c r="AF149" s="65"/>
      <c r="AG149" s="27">
        <v>503777</v>
      </c>
      <c r="AH149" s="27">
        <v>18320</v>
      </c>
      <c r="AI149" s="17">
        <f t="shared" si="29"/>
        <v>485457</v>
      </c>
      <c r="AJ149" s="66">
        <v>468575</v>
      </c>
      <c r="AK149" s="92">
        <f t="shared" si="31"/>
        <v>96.522452040036498</v>
      </c>
      <c r="AL149" s="60">
        <f t="shared" si="28"/>
        <v>16882</v>
      </c>
    </row>
    <row r="150" spans="1:38" ht="61.5" hidden="1" customHeight="1" x14ac:dyDescent="0.25">
      <c r="A150" s="13" t="s">
        <v>10</v>
      </c>
      <c r="B150" s="13" t="s">
        <v>10</v>
      </c>
      <c r="C150" s="13" t="s">
        <v>29</v>
      </c>
      <c r="D150" s="13"/>
      <c r="E150" s="33" t="s">
        <v>90</v>
      </c>
      <c r="F150" s="2" t="s">
        <v>91</v>
      </c>
      <c r="G150" s="24" t="s">
        <v>381</v>
      </c>
      <c r="H150" s="24"/>
      <c r="I150" s="2" t="s">
        <v>73</v>
      </c>
      <c r="J150" s="63" t="s">
        <v>260</v>
      </c>
      <c r="K150" s="11">
        <v>35431</v>
      </c>
      <c r="L150" s="11">
        <v>35431</v>
      </c>
      <c r="M150" s="10" t="s">
        <v>55</v>
      </c>
      <c r="N150" s="11" t="s">
        <v>55</v>
      </c>
      <c r="O150" s="12">
        <v>35735</v>
      </c>
      <c r="P150" s="13" t="s">
        <v>55</v>
      </c>
      <c r="Q150" s="14" t="s">
        <v>55</v>
      </c>
      <c r="R150" s="13"/>
      <c r="S150" s="11"/>
      <c r="T150" s="11">
        <v>35735</v>
      </c>
      <c r="U150" s="20"/>
      <c r="V150" s="20"/>
      <c r="W150" s="11">
        <v>41018</v>
      </c>
      <c r="X150" s="80">
        <v>0</v>
      </c>
      <c r="Y150" s="80">
        <v>0</v>
      </c>
      <c r="Z150" s="80">
        <v>0</v>
      </c>
      <c r="AA150" s="38">
        <v>0</v>
      </c>
      <c r="AB150" s="38">
        <f>SUBTOTAL(9,X150:AA150)</f>
        <v>0</v>
      </c>
      <c r="AC150" s="19">
        <v>180</v>
      </c>
      <c r="AD150" s="11"/>
      <c r="AE150" s="16">
        <f t="shared" si="30"/>
        <v>1140622</v>
      </c>
      <c r="AF150" s="27"/>
      <c r="AG150" s="17">
        <v>1140622</v>
      </c>
      <c r="AH150" s="17">
        <v>0</v>
      </c>
      <c r="AI150" s="57">
        <f t="shared" si="29"/>
        <v>1140622</v>
      </c>
      <c r="AJ150" s="60">
        <v>1053934</v>
      </c>
      <c r="AK150" s="59">
        <f t="shared" si="31"/>
        <v>92.399936175174602</v>
      </c>
      <c r="AL150" s="60">
        <f t="shared" si="28"/>
        <v>86688</v>
      </c>
    </row>
    <row r="151" spans="1:38" ht="61.5" hidden="1" customHeight="1" x14ac:dyDescent="0.25">
      <c r="A151" s="2" t="s">
        <v>10</v>
      </c>
      <c r="B151" s="2" t="s">
        <v>10</v>
      </c>
      <c r="C151" s="14" t="s">
        <v>29</v>
      </c>
      <c r="D151" s="14"/>
      <c r="E151" s="33" t="s">
        <v>90</v>
      </c>
      <c r="F151" s="2" t="s">
        <v>103</v>
      </c>
      <c r="G151" s="24" t="s">
        <v>381</v>
      </c>
      <c r="H151" s="24"/>
      <c r="I151" s="2" t="s">
        <v>73</v>
      </c>
      <c r="J151" s="63" t="s">
        <v>260</v>
      </c>
      <c r="K151" s="14">
        <v>40695</v>
      </c>
      <c r="L151" s="14">
        <v>40695</v>
      </c>
      <c r="M151" s="24"/>
      <c r="N151" s="14"/>
      <c r="O151" s="14"/>
      <c r="P151" s="2"/>
      <c r="Q151" s="14"/>
      <c r="R151" s="2"/>
      <c r="S151" s="14"/>
      <c r="T151" s="11">
        <v>40695</v>
      </c>
      <c r="U151" s="32"/>
      <c r="V151" s="32"/>
      <c r="W151" s="14">
        <v>41257</v>
      </c>
      <c r="X151" s="80">
        <v>0</v>
      </c>
      <c r="Y151" s="80">
        <v>0</v>
      </c>
      <c r="Z151" s="80">
        <v>0</v>
      </c>
      <c r="AA151" s="38">
        <v>0</v>
      </c>
      <c r="AB151" s="38">
        <v>0</v>
      </c>
      <c r="AC151" s="19">
        <v>18</v>
      </c>
      <c r="AD151" s="38"/>
      <c r="AE151" s="16">
        <f t="shared" si="30"/>
        <v>300000</v>
      </c>
      <c r="AF151" s="26"/>
      <c r="AG151" s="17">
        <v>300000</v>
      </c>
      <c r="AH151" s="17">
        <v>0</v>
      </c>
      <c r="AI151" s="57">
        <f t="shared" si="29"/>
        <v>300000</v>
      </c>
      <c r="AJ151" s="22">
        <v>299695</v>
      </c>
      <c r="AK151" s="59">
        <f t="shared" si="31"/>
        <v>99.898333333333341</v>
      </c>
      <c r="AL151" s="60">
        <f t="shared" si="28"/>
        <v>305</v>
      </c>
    </row>
    <row r="152" spans="1:38" ht="61.5" hidden="1" customHeight="1" x14ac:dyDescent="0.25">
      <c r="A152" s="2" t="s">
        <v>10</v>
      </c>
      <c r="B152" s="2" t="s">
        <v>10</v>
      </c>
      <c r="C152" s="2" t="s">
        <v>29</v>
      </c>
      <c r="D152" s="2"/>
      <c r="E152" s="33" t="s">
        <v>90</v>
      </c>
      <c r="F152" s="2" t="s">
        <v>180</v>
      </c>
      <c r="G152" s="51" t="s">
        <v>381</v>
      </c>
      <c r="H152" s="51"/>
      <c r="I152" s="2" t="s">
        <v>73</v>
      </c>
      <c r="J152" s="51" t="s">
        <v>73</v>
      </c>
      <c r="K152" s="36">
        <v>40933</v>
      </c>
      <c r="L152" s="36">
        <v>40933</v>
      </c>
      <c r="M152" s="91"/>
      <c r="N152" s="91"/>
      <c r="O152" s="91"/>
      <c r="P152" s="91"/>
      <c r="Q152" s="91"/>
      <c r="R152" s="279"/>
      <c r="S152" s="91"/>
      <c r="T152" s="11">
        <v>40933</v>
      </c>
      <c r="U152" s="32"/>
      <c r="V152" s="32">
        <v>23</v>
      </c>
      <c r="W152" s="14">
        <v>41627</v>
      </c>
      <c r="X152" s="80"/>
      <c r="Y152" s="80"/>
      <c r="Z152" s="80"/>
      <c r="AA152" s="38"/>
      <c r="AB152" s="80">
        <f>SUBTOTAL(9,X152:AA152)</f>
        <v>0</v>
      </c>
      <c r="AC152" s="19">
        <f>+V152+AB152</f>
        <v>23</v>
      </c>
      <c r="AD152" s="11"/>
      <c r="AE152" s="16">
        <f t="shared" si="30"/>
        <v>327827</v>
      </c>
      <c r="AF152" s="280"/>
      <c r="AG152" s="26">
        <v>327827</v>
      </c>
      <c r="AH152" s="26">
        <v>0</v>
      </c>
      <c r="AI152" s="57">
        <f t="shared" si="29"/>
        <v>327827</v>
      </c>
      <c r="AJ152" s="66">
        <v>325262</v>
      </c>
      <c r="AK152" s="59">
        <f t="shared" si="31"/>
        <v>99.217575123464513</v>
      </c>
      <c r="AL152" s="60">
        <f t="shared" si="28"/>
        <v>2565</v>
      </c>
    </row>
    <row r="153" spans="1:38" ht="61.5" hidden="1" customHeight="1" x14ac:dyDescent="0.25">
      <c r="A153" s="2" t="s">
        <v>10</v>
      </c>
      <c r="B153" s="2" t="s">
        <v>10</v>
      </c>
      <c r="C153" s="2" t="s">
        <v>29</v>
      </c>
      <c r="D153" s="2"/>
      <c r="E153" s="33" t="s">
        <v>90</v>
      </c>
      <c r="F153" s="2" t="s">
        <v>181</v>
      </c>
      <c r="G153" s="51" t="s">
        <v>381</v>
      </c>
      <c r="H153" s="51"/>
      <c r="I153" s="2" t="s">
        <v>73</v>
      </c>
      <c r="J153" s="51" t="s">
        <v>73</v>
      </c>
      <c r="K153" s="36">
        <v>41281</v>
      </c>
      <c r="L153" s="36">
        <v>41281</v>
      </c>
      <c r="M153" s="91"/>
      <c r="N153" s="91"/>
      <c r="O153" s="91"/>
      <c r="P153" s="91"/>
      <c r="Q153" s="91"/>
      <c r="R153" s="91"/>
      <c r="S153" s="91"/>
      <c r="T153" s="11">
        <v>41281</v>
      </c>
      <c r="U153" s="32"/>
      <c r="V153" s="32">
        <v>23</v>
      </c>
      <c r="W153" s="14">
        <v>41990</v>
      </c>
      <c r="X153" s="80"/>
      <c r="Y153" s="80"/>
      <c r="Z153" s="80"/>
      <c r="AA153" s="38"/>
      <c r="AB153" s="80">
        <f>SUBTOTAL(9,X153:AA153)</f>
        <v>0</v>
      </c>
      <c r="AC153" s="19">
        <f>+V153+AB153</f>
        <v>23</v>
      </c>
      <c r="AD153" s="11"/>
      <c r="AE153" s="16">
        <f t="shared" si="30"/>
        <v>309717</v>
      </c>
      <c r="AF153" s="280"/>
      <c r="AG153" s="26">
        <v>309717</v>
      </c>
      <c r="AH153" s="26">
        <v>0</v>
      </c>
      <c r="AI153" s="57">
        <f t="shared" si="29"/>
        <v>309717</v>
      </c>
      <c r="AJ153" s="66">
        <v>308580</v>
      </c>
      <c r="AK153" s="59">
        <f t="shared" si="31"/>
        <v>99.632890671161093</v>
      </c>
      <c r="AL153" s="60">
        <f t="shared" si="28"/>
        <v>1137</v>
      </c>
    </row>
    <row r="154" spans="1:38" ht="61.5" hidden="1" customHeight="1" x14ac:dyDescent="0.25">
      <c r="A154" s="2" t="s">
        <v>10</v>
      </c>
      <c r="B154" s="2" t="s">
        <v>10</v>
      </c>
      <c r="C154" s="2" t="s">
        <v>206</v>
      </c>
      <c r="D154" s="2"/>
      <c r="E154" s="33" t="s">
        <v>207</v>
      </c>
      <c r="F154" s="2" t="s">
        <v>208</v>
      </c>
      <c r="G154" s="51" t="s">
        <v>381</v>
      </c>
      <c r="H154" s="51"/>
      <c r="I154" s="34" t="s">
        <v>260</v>
      </c>
      <c r="J154" s="63" t="s">
        <v>260</v>
      </c>
      <c r="K154" s="36">
        <v>41908</v>
      </c>
      <c r="L154" s="14">
        <v>41908</v>
      </c>
      <c r="M154" s="91"/>
      <c r="N154" s="91"/>
      <c r="O154" s="91"/>
      <c r="P154" s="91"/>
      <c r="Q154" s="91"/>
      <c r="R154" s="13"/>
      <c r="S154" s="11"/>
      <c r="T154" s="11">
        <v>41908</v>
      </c>
      <c r="U154" s="32">
        <v>12</v>
      </c>
      <c r="V154" s="32">
        <v>12</v>
      </c>
      <c r="W154" s="14">
        <v>42273</v>
      </c>
      <c r="X154" s="80">
        <v>0</v>
      </c>
      <c r="Y154" s="80"/>
      <c r="Z154" s="80">
        <v>0</v>
      </c>
      <c r="AA154" s="38">
        <v>0</v>
      </c>
      <c r="AB154" s="80">
        <f>SUBTOTAL(9,X154:AA154)</f>
        <v>0</v>
      </c>
      <c r="AC154" s="19">
        <f>+V154+AB154</f>
        <v>12</v>
      </c>
      <c r="AD154" s="91"/>
      <c r="AE154" s="16">
        <f t="shared" si="30"/>
        <v>17640</v>
      </c>
      <c r="AF154" s="65"/>
      <c r="AG154" s="27">
        <v>17640</v>
      </c>
      <c r="AH154" s="27">
        <v>0</v>
      </c>
      <c r="AI154" s="57">
        <f t="shared" si="29"/>
        <v>17640</v>
      </c>
      <c r="AJ154" s="66">
        <v>15479</v>
      </c>
      <c r="AK154" s="59">
        <f t="shared" si="31"/>
        <v>87.749433106575964</v>
      </c>
      <c r="AL154" s="60">
        <f t="shared" si="28"/>
        <v>2161</v>
      </c>
    </row>
    <row r="155" spans="1:38" ht="61.5" hidden="1" customHeight="1" x14ac:dyDescent="0.25">
      <c r="A155" s="2" t="s">
        <v>10</v>
      </c>
      <c r="B155" s="2" t="s">
        <v>10</v>
      </c>
      <c r="C155" s="2" t="s">
        <v>209</v>
      </c>
      <c r="D155" s="2"/>
      <c r="E155" s="33" t="s">
        <v>210</v>
      </c>
      <c r="F155" s="2" t="s">
        <v>211</v>
      </c>
      <c r="G155" s="51" t="s">
        <v>381</v>
      </c>
      <c r="H155" s="51"/>
      <c r="I155" s="34" t="s">
        <v>260</v>
      </c>
      <c r="J155" s="63" t="s">
        <v>260</v>
      </c>
      <c r="K155" s="36">
        <v>41816</v>
      </c>
      <c r="L155" s="14">
        <v>41816</v>
      </c>
      <c r="M155" s="91"/>
      <c r="N155" s="91"/>
      <c r="O155" s="91"/>
      <c r="P155" s="91"/>
      <c r="Q155" s="91"/>
      <c r="R155" s="13"/>
      <c r="S155" s="11"/>
      <c r="T155" s="11">
        <v>41816</v>
      </c>
      <c r="U155" s="32">
        <v>12</v>
      </c>
      <c r="V155" s="32">
        <v>12</v>
      </c>
      <c r="W155" s="14">
        <v>42073</v>
      </c>
      <c r="X155" s="80"/>
      <c r="Y155" s="80"/>
      <c r="Z155" s="80">
        <v>0</v>
      </c>
      <c r="AA155" s="38"/>
      <c r="AB155" s="91"/>
      <c r="AC155" s="19">
        <f>+V155+AB155</f>
        <v>12</v>
      </c>
      <c r="AD155" s="91"/>
      <c r="AE155" s="16">
        <f t="shared" si="30"/>
        <v>19930</v>
      </c>
      <c r="AF155" s="65"/>
      <c r="AG155" s="27">
        <v>19930</v>
      </c>
      <c r="AH155" s="27">
        <v>0</v>
      </c>
      <c r="AI155" s="57">
        <f t="shared" si="29"/>
        <v>19930</v>
      </c>
      <c r="AJ155" s="66">
        <v>16908</v>
      </c>
      <c r="AK155" s="59">
        <f t="shared" si="31"/>
        <v>84.836929252383342</v>
      </c>
      <c r="AL155" s="60">
        <f t="shared" si="28"/>
        <v>3022</v>
      </c>
    </row>
    <row r="156" spans="1:38" ht="61.5" hidden="1" customHeight="1" x14ac:dyDescent="0.25">
      <c r="A156" s="87" t="s">
        <v>10</v>
      </c>
      <c r="B156" s="87" t="s">
        <v>10</v>
      </c>
      <c r="C156" s="87" t="s">
        <v>10</v>
      </c>
      <c r="D156" s="87"/>
      <c r="E156" s="159" t="s">
        <v>90</v>
      </c>
      <c r="F156" s="87" t="s">
        <v>232</v>
      </c>
      <c r="G156" s="183" t="s">
        <v>381</v>
      </c>
      <c r="H156" s="183"/>
      <c r="I156" s="84" t="s">
        <v>73</v>
      </c>
      <c r="J156" s="161" t="s">
        <v>73</v>
      </c>
      <c r="K156" s="177">
        <v>41646</v>
      </c>
      <c r="L156" s="165">
        <v>41646</v>
      </c>
      <c r="M156" s="85"/>
      <c r="N156" s="283"/>
      <c r="O156" s="283"/>
      <c r="P156" s="283"/>
      <c r="Q156" s="283"/>
      <c r="R156" s="283"/>
      <c r="S156" s="283"/>
      <c r="T156" s="162">
        <v>41646</v>
      </c>
      <c r="U156" s="284"/>
      <c r="V156" s="284"/>
      <c r="W156" s="165">
        <v>42234</v>
      </c>
      <c r="X156" s="283"/>
      <c r="Y156" s="283"/>
      <c r="Z156" s="283"/>
      <c r="AA156" s="283"/>
      <c r="AB156" s="283"/>
      <c r="AC156" s="163">
        <v>18</v>
      </c>
      <c r="AD156" s="283"/>
      <c r="AE156" s="169">
        <f t="shared" si="30"/>
        <v>312752</v>
      </c>
      <c r="AF156" s="285"/>
      <c r="AG156" s="186">
        <v>312752</v>
      </c>
      <c r="AH156" s="186">
        <v>0</v>
      </c>
      <c r="AI156" s="172">
        <f t="shared" si="29"/>
        <v>312752</v>
      </c>
      <c r="AJ156" s="185">
        <v>311121</v>
      </c>
      <c r="AK156" s="174">
        <f t="shared" si="31"/>
        <v>99.478500537166823</v>
      </c>
      <c r="AL156" s="175">
        <f t="shared" si="28"/>
        <v>1631</v>
      </c>
    </row>
    <row r="157" spans="1:38" ht="61.5" customHeight="1" x14ac:dyDescent="0.25">
      <c r="A157" s="270" t="s">
        <v>10</v>
      </c>
      <c r="B157" s="104" t="s">
        <v>10</v>
      </c>
      <c r="C157" s="270" t="s">
        <v>29</v>
      </c>
      <c r="D157" s="270"/>
      <c r="E157" s="335" t="s">
        <v>695</v>
      </c>
      <c r="F157" s="329" t="s">
        <v>696</v>
      </c>
      <c r="G157" s="272" t="s">
        <v>27</v>
      </c>
      <c r="H157" s="211" t="s">
        <v>738</v>
      </c>
      <c r="I157" s="228"/>
      <c r="J157" s="228"/>
      <c r="K157" s="318">
        <v>43620</v>
      </c>
      <c r="L157" s="228"/>
      <c r="M157" s="229"/>
      <c r="N157" s="229"/>
      <c r="O157" s="229"/>
      <c r="P157" s="229"/>
      <c r="Q157" s="229"/>
      <c r="R157" s="229"/>
      <c r="S157" s="229"/>
      <c r="T157" s="230">
        <v>43620</v>
      </c>
      <c r="U157" s="229"/>
      <c r="V157" s="229"/>
      <c r="W157" s="230">
        <v>44716</v>
      </c>
      <c r="X157" s="229"/>
      <c r="Y157" s="229"/>
      <c r="Z157" s="229"/>
      <c r="AA157" s="229"/>
      <c r="AB157" s="229"/>
      <c r="AC157" s="229"/>
      <c r="AD157" s="229"/>
      <c r="AE157" s="229"/>
      <c r="AF157" s="229"/>
      <c r="AG157" s="145"/>
      <c r="AH157" s="145"/>
      <c r="AI157" s="340">
        <v>198000</v>
      </c>
      <c r="AJ157" s="340">
        <v>170302.66</v>
      </c>
      <c r="AK157" s="336">
        <f t="shared" ref="AK157:AK179" si="32">AJ157/AI157*100</f>
        <v>86.01144444444445</v>
      </c>
      <c r="AL157" s="333">
        <f t="shared" si="28"/>
        <v>27697.339999999997</v>
      </c>
    </row>
    <row r="158" spans="1:38" ht="61.5" hidden="1" customHeight="1" x14ac:dyDescent="0.25">
      <c r="A158" s="143" t="s">
        <v>10</v>
      </c>
      <c r="B158" s="14" t="s">
        <v>10</v>
      </c>
      <c r="C158" s="143" t="s">
        <v>29</v>
      </c>
      <c r="D158" s="143"/>
      <c r="E158" s="317" t="s">
        <v>536</v>
      </c>
      <c r="F158" s="34" t="s">
        <v>533</v>
      </c>
      <c r="G158" s="24" t="s">
        <v>381</v>
      </c>
      <c r="H158" s="143"/>
      <c r="I158" s="143"/>
      <c r="J158" s="143"/>
      <c r="K158" s="318">
        <v>43637</v>
      </c>
      <c r="L158" s="143"/>
      <c r="M158" s="145"/>
      <c r="N158" s="145"/>
      <c r="O158" s="145"/>
      <c r="P158" s="145"/>
      <c r="Q158" s="145"/>
      <c r="R158" s="145"/>
      <c r="S158" s="145"/>
      <c r="T158" s="286">
        <v>43286</v>
      </c>
      <c r="U158" s="145"/>
      <c r="V158" s="145"/>
      <c r="W158" s="286">
        <v>44747</v>
      </c>
      <c r="X158" s="145"/>
      <c r="Y158" s="145"/>
      <c r="Z158" s="145"/>
      <c r="AA158" s="145"/>
      <c r="AB158" s="145"/>
      <c r="AC158" s="145"/>
      <c r="AD158" s="145"/>
      <c r="AE158" s="145"/>
      <c r="AF158" s="145"/>
      <c r="AG158" s="145"/>
      <c r="AH158" s="145"/>
      <c r="AI158" s="319">
        <v>450000</v>
      </c>
      <c r="AJ158" s="319">
        <v>439920.93</v>
      </c>
      <c r="AK158" s="320">
        <f t="shared" si="32"/>
        <v>97.760206666666662</v>
      </c>
      <c r="AL158" s="319">
        <f t="shared" si="28"/>
        <v>10079.070000000007</v>
      </c>
    </row>
    <row r="159" spans="1:38" ht="61.5" customHeight="1" x14ac:dyDescent="0.25">
      <c r="A159" s="270" t="s">
        <v>10</v>
      </c>
      <c r="B159" s="104" t="s">
        <v>10</v>
      </c>
      <c r="C159" s="270" t="s">
        <v>420</v>
      </c>
      <c r="D159" s="270"/>
      <c r="E159" s="335" t="s">
        <v>697</v>
      </c>
      <c r="F159" s="329" t="s">
        <v>698</v>
      </c>
      <c r="G159" s="272" t="s">
        <v>27</v>
      </c>
      <c r="H159" s="144"/>
      <c r="I159" s="144"/>
      <c r="J159" s="144"/>
      <c r="K159" s="318">
        <v>43308</v>
      </c>
      <c r="L159" s="144"/>
      <c r="M159" s="216"/>
      <c r="N159" s="216"/>
      <c r="O159" s="216"/>
      <c r="P159" s="216"/>
      <c r="Q159" s="216"/>
      <c r="R159" s="216"/>
      <c r="S159" s="216"/>
      <c r="T159" s="287">
        <v>43308</v>
      </c>
      <c r="U159" s="216"/>
      <c r="V159" s="216"/>
      <c r="W159" s="287">
        <v>44769</v>
      </c>
      <c r="X159" s="216"/>
      <c r="Y159" s="216"/>
      <c r="Z159" s="216"/>
      <c r="AA159" s="216"/>
      <c r="AB159" s="216"/>
      <c r="AC159" s="216"/>
      <c r="AD159" s="216"/>
      <c r="AE159" s="216"/>
      <c r="AF159" s="216"/>
      <c r="AG159" s="145"/>
      <c r="AH159" s="145"/>
      <c r="AI159" s="340">
        <v>2300000</v>
      </c>
      <c r="AJ159" s="340">
        <v>877419.83</v>
      </c>
      <c r="AK159" s="336">
        <f t="shared" si="32"/>
        <v>38.148688260869562</v>
      </c>
      <c r="AL159" s="333">
        <f t="shared" si="28"/>
        <v>1422580.17</v>
      </c>
    </row>
    <row r="160" spans="1:38" ht="61.5" customHeight="1" x14ac:dyDescent="0.25">
      <c r="A160" s="270" t="s">
        <v>10</v>
      </c>
      <c r="B160" s="104" t="s">
        <v>10</v>
      </c>
      <c r="C160" s="270" t="s">
        <v>29</v>
      </c>
      <c r="D160" s="270"/>
      <c r="E160" s="335" t="s">
        <v>699</v>
      </c>
      <c r="F160" s="329" t="s">
        <v>700</v>
      </c>
      <c r="G160" s="272" t="s">
        <v>27</v>
      </c>
      <c r="H160" s="211" t="s">
        <v>701</v>
      </c>
      <c r="I160" s="144"/>
      <c r="J160" s="144"/>
      <c r="K160" s="318">
        <v>43684</v>
      </c>
      <c r="L160" s="144"/>
      <c r="M160" s="216"/>
      <c r="N160" s="216"/>
      <c r="O160" s="216"/>
      <c r="P160" s="216"/>
      <c r="Q160" s="216"/>
      <c r="R160" s="216"/>
      <c r="S160" s="216"/>
      <c r="T160" s="287">
        <v>43684</v>
      </c>
      <c r="U160" s="216"/>
      <c r="V160" s="216"/>
      <c r="W160" s="287">
        <v>44780</v>
      </c>
      <c r="X160" s="216"/>
      <c r="Y160" s="216"/>
      <c r="Z160" s="216"/>
      <c r="AA160" s="216"/>
      <c r="AB160" s="216"/>
      <c r="AC160" s="216"/>
      <c r="AD160" s="216"/>
      <c r="AE160" s="216"/>
      <c r="AF160" s="216"/>
      <c r="AG160" s="145"/>
      <c r="AH160" s="145"/>
      <c r="AI160" s="340">
        <v>150000</v>
      </c>
      <c r="AJ160" s="340">
        <v>141355.48000000001</v>
      </c>
      <c r="AK160" s="336">
        <f t="shared" si="32"/>
        <v>94.236986666666681</v>
      </c>
      <c r="AL160" s="333">
        <f t="shared" si="28"/>
        <v>8644.5199999999895</v>
      </c>
    </row>
    <row r="161" spans="1:38" ht="61.5" customHeight="1" x14ac:dyDescent="0.25">
      <c r="A161" s="270" t="s">
        <v>10</v>
      </c>
      <c r="B161" s="104" t="s">
        <v>10</v>
      </c>
      <c r="C161" s="270" t="s">
        <v>52</v>
      </c>
      <c r="D161" s="270"/>
      <c r="E161" s="335" t="s">
        <v>702</v>
      </c>
      <c r="F161" s="329" t="s">
        <v>703</v>
      </c>
      <c r="G161" s="272" t="s">
        <v>27</v>
      </c>
      <c r="H161" s="259"/>
      <c r="I161" s="227"/>
      <c r="J161" s="227"/>
      <c r="K161" s="318">
        <v>44264</v>
      </c>
      <c r="L161" s="227"/>
      <c r="M161" s="238"/>
      <c r="N161" s="238"/>
      <c r="O161" s="238"/>
      <c r="P161" s="238"/>
      <c r="Q161" s="238"/>
      <c r="R161" s="238"/>
      <c r="S161" s="238"/>
      <c r="T161" s="288">
        <v>44264</v>
      </c>
      <c r="U161" s="238"/>
      <c r="V161" s="238"/>
      <c r="W161" s="288">
        <v>44813</v>
      </c>
      <c r="X161" s="238"/>
      <c r="Y161" s="238"/>
      <c r="Z161" s="238"/>
      <c r="AA161" s="238"/>
      <c r="AB161" s="238"/>
      <c r="AC161" s="238"/>
      <c r="AD161" s="238"/>
      <c r="AE161" s="238"/>
      <c r="AF161" s="238"/>
      <c r="AG161" s="145"/>
      <c r="AH161" s="145"/>
      <c r="AI161" s="340">
        <v>300000</v>
      </c>
      <c r="AJ161" s="340">
        <v>78342.39</v>
      </c>
      <c r="AK161" s="336">
        <f t="shared" si="32"/>
        <v>26.114130000000003</v>
      </c>
      <c r="AL161" s="333">
        <f t="shared" si="28"/>
        <v>221657.61</v>
      </c>
    </row>
    <row r="162" spans="1:38" ht="61.5" hidden="1" customHeight="1" x14ac:dyDescent="0.25">
      <c r="A162" s="143" t="s">
        <v>10</v>
      </c>
      <c r="B162" s="14" t="s">
        <v>10</v>
      </c>
      <c r="C162" s="143"/>
      <c r="D162" s="143"/>
      <c r="E162" s="317" t="s">
        <v>722</v>
      </c>
      <c r="F162" s="34" t="s">
        <v>704</v>
      </c>
      <c r="G162" s="24" t="s">
        <v>753</v>
      </c>
      <c r="H162" s="215"/>
      <c r="I162" s="143"/>
      <c r="J162" s="143"/>
      <c r="K162" s="318">
        <v>44120</v>
      </c>
      <c r="L162" s="143"/>
      <c r="M162" s="145"/>
      <c r="N162" s="145"/>
      <c r="O162" s="145"/>
      <c r="P162" s="145"/>
      <c r="Q162" s="145"/>
      <c r="R162" s="145"/>
      <c r="S162" s="145"/>
      <c r="T162" s="289"/>
      <c r="U162" s="145"/>
      <c r="V162" s="145"/>
      <c r="W162" s="286">
        <v>44850</v>
      </c>
      <c r="X162" s="145"/>
      <c r="Y162" s="145"/>
      <c r="Z162" s="145"/>
      <c r="AA162" s="145"/>
      <c r="AB162" s="145"/>
      <c r="AC162" s="145"/>
      <c r="AD162" s="145"/>
      <c r="AE162" s="145"/>
      <c r="AF162" s="145"/>
      <c r="AG162" s="145"/>
      <c r="AH162" s="145"/>
      <c r="AI162" s="321">
        <v>198718</v>
      </c>
      <c r="AJ162" s="319">
        <v>0</v>
      </c>
      <c r="AK162" s="320">
        <f t="shared" si="32"/>
        <v>0</v>
      </c>
      <c r="AL162" s="319">
        <f t="shared" si="28"/>
        <v>198718</v>
      </c>
    </row>
    <row r="163" spans="1:38" ht="61.5" customHeight="1" x14ac:dyDescent="0.25">
      <c r="A163" s="270" t="s">
        <v>10</v>
      </c>
      <c r="B163" s="104" t="s">
        <v>10</v>
      </c>
      <c r="C163" s="270" t="s">
        <v>10</v>
      </c>
      <c r="D163" s="270"/>
      <c r="E163" s="335" t="s">
        <v>90</v>
      </c>
      <c r="F163" s="329" t="s">
        <v>705</v>
      </c>
      <c r="G163" s="272" t="s">
        <v>27</v>
      </c>
      <c r="H163" s="215"/>
      <c r="I163" s="143"/>
      <c r="J163" s="143"/>
      <c r="K163" s="318">
        <v>44200</v>
      </c>
      <c r="L163" s="143"/>
      <c r="M163" s="145"/>
      <c r="N163" s="145"/>
      <c r="O163" s="145"/>
      <c r="P163" s="145"/>
      <c r="Q163" s="145"/>
      <c r="R163" s="145"/>
      <c r="S163" s="145"/>
      <c r="T163" s="291">
        <v>44229.015081010002</v>
      </c>
      <c r="U163" s="145"/>
      <c r="V163" s="145"/>
      <c r="W163" s="290">
        <v>44926</v>
      </c>
      <c r="X163" s="145"/>
      <c r="Y163" s="145"/>
      <c r="Z163" s="145"/>
      <c r="AA163" s="145"/>
      <c r="AB163" s="145"/>
      <c r="AC163" s="145"/>
      <c r="AD163" s="145"/>
      <c r="AE163" s="145"/>
      <c r="AF163" s="145"/>
      <c r="AG163" s="145"/>
      <c r="AH163" s="145"/>
      <c r="AI163" s="341">
        <v>769308</v>
      </c>
      <c r="AJ163" s="341">
        <v>753639.82</v>
      </c>
      <c r="AK163" s="336">
        <f t="shared" si="32"/>
        <v>97.963341080555509</v>
      </c>
      <c r="AL163" s="333">
        <f t="shared" si="28"/>
        <v>15668.180000000051</v>
      </c>
    </row>
    <row r="164" spans="1:38" ht="61.5" customHeight="1" x14ac:dyDescent="0.25">
      <c r="A164" s="270" t="s">
        <v>10</v>
      </c>
      <c r="B164" s="104" t="s">
        <v>10</v>
      </c>
      <c r="C164" s="270" t="s">
        <v>10</v>
      </c>
      <c r="D164" s="270"/>
      <c r="E164" s="335" t="s">
        <v>723</v>
      </c>
      <c r="F164" s="329" t="s">
        <v>706</v>
      </c>
      <c r="G164" s="272" t="s">
        <v>27</v>
      </c>
      <c r="H164" s="215"/>
      <c r="I164" s="143"/>
      <c r="J164" s="143"/>
      <c r="K164" s="318">
        <v>43936</v>
      </c>
      <c r="L164" s="143"/>
      <c r="M164" s="145"/>
      <c r="N164" s="145"/>
      <c r="O164" s="145"/>
      <c r="P164" s="145"/>
      <c r="Q164" s="145"/>
      <c r="R164" s="145"/>
      <c r="S164" s="145"/>
      <c r="T164" s="291">
        <v>43950</v>
      </c>
      <c r="U164" s="145"/>
      <c r="V164" s="145"/>
      <c r="W164" s="290">
        <v>45031</v>
      </c>
      <c r="X164" s="145"/>
      <c r="Y164" s="145"/>
      <c r="Z164" s="145"/>
      <c r="AA164" s="145"/>
      <c r="AB164" s="145"/>
      <c r="AC164" s="145"/>
      <c r="AD164" s="145"/>
      <c r="AE164" s="145"/>
      <c r="AF164" s="145"/>
      <c r="AG164" s="145"/>
      <c r="AH164" s="145"/>
      <c r="AI164" s="341">
        <v>180000</v>
      </c>
      <c r="AJ164" s="341">
        <v>72059.100000000006</v>
      </c>
      <c r="AK164" s="336">
        <f t="shared" si="32"/>
        <v>40.032833333333336</v>
      </c>
      <c r="AL164" s="333">
        <f t="shared" si="28"/>
        <v>107940.9</v>
      </c>
    </row>
    <row r="165" spans="1:38" ht="61.5" customHeight="1" x14ac:dyDescent="0.25">
      <c r="A165" s="270" t="s">
        <v>10</v>
      </c>
      <c r="B165" s="104" t="s">
        <v>10</v>
      </c>
      <c r="C165" s="270" t="s">
        <v>503</v>
      </c>
      <c r="D165" s="270"/>
      <c r="E165" s="335" t="s">
        <v>724</v>
      </c>
      <c r="F165" s="329" t="s">
        <v>707</v>
      </c>
      <c r="G165" s="272" t="s">
        <v>27</v>
      </c>
      <c r="H165" s="215"/>
      <c r="I165" s="143"/>
      <c r="J165" s="143"/>
      <c r="K165" s="318">
        <v>43655</v>
      </c>
      <c r="L165" s="143"/>
      <c r="M165" s="145"/>
      <c r="N165" s="145"/>
      <c r="O165" s="145"/>
      <c r="P165" s="145"/>
      <c r="Q165" s="145"/>
      <c r="R165" s="145"/>
      <c r="S165" s="145"/>
      <c r="T165" s="291">
        <v>43663</v>
      </c>
      <c r="U165" s="145"/>
      <c r="V165" s="145"/>
      <c r="W165" s="290">
        <v>45116</v>
      </c>
      <c r="X165" s="145"/>
      <c r="Y165" s="145"/>
      <c r="Z165" s="145"/>
      <c r="AA165" s="145"/>
      <c r="AB165" s="145"/>
      <c r="AC165" s="145"/>
      <c r="AD165" s="145"/>
      <c r="AE165" s="145"/>
      <c r="AF165" s="145"/>
      <c r="AG165" s="145"/>
      <c r="AH165" s="145"/>
      <c r="AI165" s="341">
        <v>375000</v>
      </c>
      <c r="AJ165" s="341">
        <v>223582.63</v>
      </c>
      <c r="AK165" s="336">
        <f t="shared" si="32"/>
        <v>59.622034666666664</v>
      </c>
      <c r="AL165" s="333">
        <f t="shared" si="28"/>
        <v>151417.37</v>
      </c>
    </row>
    <row r="166" spans="1:38" ht="61.5" customHeight="1" x14ac:dyDescent="0.25">
      <c r="A166" s="270" t="s">
        <v>10</v>
      </c>
      <c r="B166" s="104" t="s">
        <v>10</v>
      </c>
      <c r="C166" s="270" t="s">
        <v>24</v>
      </c>
      <c r="D166" s="270"/>
      <c r="E166" s="335" t="s">
        <v>725</v>
      </c>
      <c r="F166" s="329" t="s">
        <v>708</v>
      </c>
      <c r="G166" s="272" t="s">
        <v>27</v>
      </c>
      <c r="H166" s="215"/>
      <c r="I166" s="143"/>
      <c r="J166" s="143"/>
      <c r="K166" s="318">
        <v>44393</v>
      </c>
      <c r="L166" s="143"/>
      <c r="M166" s="145"/>
      <c r="N166" s="145"/>
      <c r="O166" s="145"/>
      <c r="P166" s="145"/>
      <c r="Q166" s="145"/>
      <c r="R166" s="145"/>
      <c r="S166" s="145"/>
      <c r="T166" s="293">
        <v>44418.379814810003</v>
      </c>
      <c r="U166" s="145"/>
      <c r="V166" s="145"/>
      <c r="W166" s="292">
        <v>45123</v>
      </c>
      <c r="X166" s="145"/>
      <c r="Y166" s="145"/>
      <c r="Z166" s="145"/>
      <c r="AA166" s="145"/>
      <c r="AB166" s="145"/>
      <c r="AC166" s="145"/>
      <c r="AD166" s="145"/>
      <c r="AE166" s="145"/>
      <c r="AF166" s="145"/>
      <c r="AG166" s="145"/>
      <c r="AH166" s="145"/>
      <c r="AI166" s="341">
        <v>370000</v>
      </c>
      <c r="AJ166" s="341">
        <v>71902.92</v>
      </c>
      <c r="AK166" s="336">
        <f t="shared" si="32"/>
        <v>19.43322162162162</v>
      </c>
      <c r="AL166" s="333">
        <f t="shared" si="28"/>
        <v>298097.08</v>
      </c>
    </row>
    <row r="167" spans="1:38" ht="61.5" customHeight="1" x14ac:dyDescent="0.25">
      <c r="A167" s="270" t="s">
        <v>10</v>
      </c>
      <c r="B167" s="104" t="s">
        <v>10</v>
      </c>
      <c r="C167" s="270" t="s">
        <v>503</v>
      </c>
      <c r="D167" s="270"/>
      <c r="E167" s="335" t="s">
        <v>726</v>
      </c>
      <c r="F167" s="329" t="s">
        <v>709</v>
      </c>
      <c r="G167" s="272" t="s">
        <v>27</v>
      </c>
      <c r="H167" s="215"/>
      <c r="I167" s="143"/>
      <c r="J167" s="143"/>
      <c r="K167" s="318">
        <v>44055</v>
      </c>
      <c r="L167" s="143"/>
      <c r="M167" s="145"/>
      <c r="N167" s="145"/>
      <c r="O167" s="145"/>
      <c r="P167" s="145"/>
      <c r="Q167" s="145"/>
      <c r="R167" s="145"/>
      <c r="S167" s="145"/>
      <c r="T167" s="291">
        <v>44060</v>
      </c>
      <c r="U167" s="145"/>
      <c r="V167" s="145"/>
      <c r="W167" s="290">
        <v>45150</v>
      </c>
      <c r="X167" s="145"/>
      <c r="Y167" s="145"/>
      <c r="Z167" s="145"/>
      <c r="AA167" s="145"/>
      <c r="AB167" s="145"/>
      <c r="AC167" s="145"/>
      <c r="AD167" s="145"/>
      <c r="AE167" s="145"/>
      <c r="AF167" s="145"/>
      <c r="AG167" s="145"/>
      <c r="AH167" s="145"/>
      <c r="AI167" s="341">
        <v>120000</v>
      </c>
      <c r="AJ167" s="343">
        <v>63746.79</v>
      </c>
      <c r="AK167" s="336">
        <f t="shared" si="32"/>
        <v>53.122325000000004</v>
      </c>
      <c r="AL167" s="333">
        <f t="shared" si="28"/>
        <v>56253.21</v>
      </c>
    </row>
    <row r="168" spans="1:38" ht="61.5" hidden="1" customHeight="1" x14ac:dyDescent="0.25">
      <c r="A168" s="300" t="s">
        <v>10</v>
      </c>
      <c r="B168" s="212" t="s">
        <v>10</v>
      </c>
      <c r="C168" s="301" t="s">
        <v>737</v>
      </c>
      <c r="D168" s="300"/>
      <c r="E168" s="302" t="s">
        <v>727</v>
      </c>
      <c r="F168" s="34" t="s">
        <v>710</v>
      </c>
      <c r="G168" s="303" t="s">
        <v>752</v>
      </c>
      <c r="H168" s="215"/>
      <c r="I168" s="143"/>
      <c r="J168" s="143"/>
      <c r="K168" s="304">
        <v>44434</v>
      </c>
      <c r="L168" s="143"/>
      <c r="M168" s="145"/>
      <c r="N168" s="145"/>
      <c r="O168" s="145"/>
      <c r="P168" s="145"/>
      <c r="Q168" s="145"/>
      <c r="R168" s="145"/>
      <c r="S168" s="145"/>
      <c r="T168" s="294">
        <v>44446.454675920002</v>
      </c>
      <c r="U168" s="145"/>
      <c r="V168" s="145"/>
      <c r="W168" s="286">
        <v>45164</v>
      </c>
      <c r="X168" s="145"/>
      <c r="Y168" s="145"/>
      <c r="Z168" s="145"/>
      <c r="AA168" s="145"/>
      <c r="AB168" s="145"/>
      <c r="AC168" s="145"/>
      <c r="AD168" s="145"/>
      <c r="AE168" s="145"/>
      <c r="AF168" s="145"/>
      <c r="AG168" s="305"/>
      <c r="AH168" s="305"/>
      <c r="AI168" s="306">
        <v>170000</v>
      </c>
      <c r="AJ168" s="306">
        <v>0</v>
      </c>
      <c r="AK168" s="307">
        <f t="shared" si="32"/>
        <v>0</v>
      </c>
      <c r="AL168" s="308">
        <f t="shared" si="28"/>
        <v>170000</v>
      </c>
    </row>
    <row r="169" spans="1:38" ht="61.5" customHeight="1" x14ac:dyDescent="0.25">
      <c r="A169" s="270" t="s">
        <v>10</v>
      </c>
      <c r="B169" s="104" t="s">
        <v>10</v>
      </c>
      <c r="C169" s="270" t="s">
        <v>503</v>
      </c>
      <c r="D169" s="270"/>
      <c r="E169" s="335" t="s">
        <v>728</v>
      </c>
      <c r="F169" s="329" t="s">
        <v>711</v>
      </c>
      <c r="G169" s="272" t="s">
        <v>27</v>
      </c>
      <c r="H169" s="215"/>
      <c r="I169" s="143"/>
      <c r="J169" s="143"/>
      <c r="K169" s="318">
        <v>44089</v>
      </c>
      <c r="L169" s="143"/>
      <c r="M169" s="145"/>
      <c r="N169" s="145"/>
      <c r="O169" s="145"/>
      <c r="P169" s="145"/>
      <c r="Q169" s="145"/>
      <c r="R169" s="145"/>
      <c r="S169" s="145"/>
      <c r="T169" s="291">
        <v>44292.659432870001</v>
      </c>
      <c r="U169" s="145"/>
      <c r="V169" s="145"/>
      <c r="W169" s="290">
        <v>45184</v>
      </c>
      <c r="X169" s="145"/>
      <c r="Y169" s="145"/>
      <c r="Z169" s="145"/>
      <c r="AA169" s="145"/>
      <c r="AB169" s="145"/>
      <c r="AC169" s="145"/>
      <c r="AD169" s="145"/>
      <c r="AE169" s="145"/>
      <c r="AF169" s="145"/>
      <c r="AG169" s="145"/>
      <c r="AH169" s="145"/>
      <c r="AI169" s="341">
        <v>400000</v>
      </c>
      <c r="AJ169" s="341">
        <v>42572.67</v>
      </c>
      <c r="AK169" s="336">
        <f t="shared" si="32"/>
        <v>10.643167499999999</v>
      </c>
      <c r="AL169" s="333">
        <f t="shared" si="28"/>
        <v>357427.33</v>
      </c>
    </row>
    <row r="170" spans="1:38" ht="61.5" hidden="1" customHeight="1" x14ac:dyDescent="0.25">
      <c r="A170" s="300" t="s">
        <v>10</v>
      </c>
      <c r="B170" s="212" t="s">
        <v>10</v>
      </c>
      <c r="C170" s="301" t="s">
        <v>135</v>
      </c>
      <c r="D170" s="300"/>
      <c r="E170" s="302" t="s">
        <v>729</v>
      </c>
      <c r="F170" s="34" t="s">
        <v>712</v>
      </c>
      <c r="G170" s="303" t="s">
        <v>752</v>
      </c>
      <c r="H170" s="215"/>
      <c r="I170" s="143"/>
      <c r="J170" s="143"/>
      <c r="K170" s="304">
        <v>44488</v>
      </c>
      <c r="L170" s="143"/>
      <c r="M170" s="145"/>
      <c r="N170" s="145"/>
      <c r="O170" s="145"/>
      <c r="P170" s="145"/>
      <c r="Q170" s="145"/>
      <c r="R170" s="145"/>
      <c r="S170" s="145"/>
      <c r="T170" s="294">
        <v>44512.653657399998</v>
      </c>
      <c r="U170" s="145"/>
      <c r="V170" s="145"/>
      <c r="W170" s="286">
        <v>45218</v>
      </c>
      <c r="X170" s="145"/>
      <c r="Y170" s="145"/>
      <c r="Z170" s="145"/>
      <c r="AA170" s="145"/>
      <c r="AB170" s="145"/>
      <c r="AC170" s="145"/>
      <c r="AD170" s="145"/>
      <c r="AE170" s="145"/>
      <c r="AF170" s="145"/>
      <c r="AG170" s="305"/>
      <c r="AH170" s="305"/>
      <c r="AI170" s="306">
        <v>100000</v>
      </c>
      <c r="AJ170" s="306">
        <v>0</v>
      </c>
      <c r="AK170" s="307">
        <f t="shared" si="32"/>
        <v>0</v>
      </c>
      <c r="AL170" s="308">
        <f t="shared" si="28"/>
        <v>100000</v>
      </c>
    </row>
    <row r="171" spans="1:38" ht="61.5" customHeight="1" x14ac:dyDescent="0.25">
      <c r="A171" s="270" t="s">
        <v>10</v>
      </c>
      <c r="B171" s="104" t="s">
        <v>10</v>
      </c>
      <c r="C171" s="270" t="s">
        <v>29</v>
      </c>
      <c r="D171" s="270"/>
      <c r="E171" s="335" t="s">
        <v>730</v>
      </c>
      <c r="F171" s="329" t="s">
        <v>713</v>
      </c>
      <c r="G171" s="272" t="s">
        <v>27</v>
      </c>
      <c r="H171" s="215"/>
      <c r="I171" s="143"/>
      <c r="J171" s="143"/>
      <c r="K171" s="318">
        <v>44314</v>
      </c>
      <c r="L171" s="143"/>
      <c r="M171" s="145"/>
      <c r="N171" s="145"/>
      <c r="O171" s="145"/>
      <c r="P171" s="145"/>
      <c r="Q171" s="145"/>
      <c r="R171" s="145"/>
      <c r="S171" s="145"/>
      <c r="T171" s="291">
        <v>44347.457442129999</v>
      </c>
      <c r="U171" s="145"/>
      <c r="V171" s="145"/>
      <c r="W171" s="290">
        <v>45227</v>
      </c>
      <c r="X171" s="145"/>
      <c r="Y171" s="145"/>
      <c r="Z171" s="145"/>
      <c r="AA171" s="145"/>
      <c r="AB171" s="145"/>
      <c r="AC171" s="145"/>
      <c r="AD171" s="145"/>
      <c r="AE171" s="145"/>
      <c r="AF171" s="145"/>
      <c r="AG171" s="145"/>
      <c r="AH171" s="145"/>
      <c r="AI171" s="341">
        <v>200000</v>
      </c>
      <c r="AJ171" s="341">
        <v>127153.19</v>
      </c>
      <c r="AK171" s="336">
        <f t="shared" si="32"/>
        <v>63.576595000000005</v>
      </c>
      <c r="AL171" s="333">
        <f t="shared" si="28"/>
        <v>72846.81</v>
      </c>
    </row>
    <row r="172" spans="1:38" ht="61.5" customHeight="1" x14ac:dyDescent="0.25">
      <c r="A172" s="270" t="s">
        <v>10</v>
      </c>
      <c r="B172" s="104" t="s">
        <v>10</v>
      </c>
      <c r="C172" s="270" t="s">
        <v>29</v>
      </c>
      <c r="D172" s="270"/>
      <c r="E172" s="335" t="s">
        <v>731</v>
      </c>
      <c r="F172" s="329" t="s">
        <v>714</v>
      </c>
      <c r="G172" s="272" t="s">
        <v>27</v>
      </c>
      <c r="H172" s="215"/>
      <c r="I172" s="143"/>
      <c r="J172" s="143"/>
      <c r="K172" s="318">
        <v>44336</v>
      </c>
      <c r="L172" s="143"/>
      <c r="M172" s="145"/>
      <c r="N172" s="145"/>
      <c r="O172" s="145"/>
      <c r="P172" s="145"/>
      <c r="Q172" s="145"/>
      <c r="R172" s="145"/>
      <c r="S172" s="145"/>
      <c r="T172" s="294">
        <v>44357.516458329999</v>
      </c>
      <c r="U172" s="145"/>
      <c r="V172" s="145"/>
      <c r="W172" s="286">
        <v>45250</v>
      </c>
      <c r="X172" s="145"/>
      <c r="Y172" s="145"/>
      <c r="Z172" s="145"/>
      <c r="AA172" s="145"/>
      <c r="AB172" s="145"/>
      <c r="AC172" s="145"/>
      <c r="AD172" s="145"/>
      <c r="AE172" s="145"/>
      <c r="AF172" s="145"/>
      <c r="AG172" s="145"/>
      <c r="AH172" s="145"/>
      <c r="AI172" s="341">
        <v>100000</v>
      </c>
      <c r="AJ172" s="341">
        <v>42005.37</v>
      </c>
      <c r="AK172" s="336">
        <f t="shared" si="32"/>
        <v>42.005370000000006</v>
      </c>
      <c r="AL172" s="333">
        <f t="shared" si="28"/>
        <v>57994.63</v>
      </c>
    </row>
    <row r="173" spans="1:38" ht="61.5" customHeight="1" x14ac:dyDescent="0.25">
      <c r="A173" s="270" t="s">
        <v>10</v>
      </c>
      <c r="B173" s="104" t="s">
        <v>10</v>
      </c>
      <c r="C173" s="270" t="s">
        <v>24</v>
      </c>
      <c r="D173" s="270"/>
      <c r="E173" s="335" t="s">
        <v>732</v>
      </c>
      <c r="F173" s="329" t="s">
        <v>715</v>
      </c>
      <c r="G173" s="272" t="s">
        <v>27</v>
      </c>
      <c r="H173" s="215"/>
      <c r="I173" s="143"/>
      <c r="J173" s="143"/>
      <c r="K173" s="318">
        <v>44169</v>
      </c>
      <c r="L173" s="143"/>
      <c r="M173" s="145"/>
      <c r="N173" s="145"/>
      <c r="O173" s="145"/>
      <c r="P173" s="145"/>
      <c r="Q173" s="145"/>
      <c r="R173" s="145"/>
      <c r="S173" s="145"/>
      <c r="T173" s="291">
        <v>44223.580150460002</v>
      </c>
      <c r="U173" s="145"/>
      <c r="V173" s="145"/>
      <c r="W173" s="290">
        <v>45264</v>
      </c>
      <c r="X173" s="145"/>
      <c r="Y173" s="145"/>
      <c r="Z173" s="145"/>
      <c r="AA173" s="145"/>
      <c r="AB173" s="145"/>
      <c r="AC173" s="145"/>
      <c r="AD173" s="145"/>
      <c r="AE173" s="145"/>
      <c r="AF173" s="145"/>
      <c r="AG173" s="145"/>
      <c r="AH173" s="145"/>
      <c r="AI173" s="341">
        <v>200000</v>
      </c>
      <c r="AJ173" s="341">
        <v>124335.26</v>
      </c>
      <c r="AK173" s="336">
        <f t="shared" si="32"/>
        <v>62.167629999999996</v>
      </c>
      <c r="AL173" s="333">
        <f t="shared" si="28"/>
        <v>75664.740000000005</v>
      </c>
    </row>
    <row r="174" spans="1:38" ht="61.5" hidden="1" customHeight="1" x14ac:dyDescent="0.25">
      <c r="A174" s="300" t="s">
        <v>10</v>
      </c>
      <c r="B174" s="106" t="s">
        <v>10</v>
      </c>
      <c r="C174" s="309" t="s">
        <v>24</v>
      </c>
      <c r="D174" s="310"/>
      <c r="E174" s="311" t="s">
        <v>733</v>
      </c>
      <c r="F174" s="34" t="s">
        <v>716</v>
      </c>
      <c r="G174" s="303" t="s">
        <v>752</v>
      </c>
      <c r="H174" s="215"/>
      <c r="I174" s="143"/>
      <c r="J174" s="143"/>
      <c r="K174" s="312">
        <v>44543</v>
      </c>
      <c r="L174" s="143"/>
      <c r="M174" s="145"/>
      <c r="N174" s="145"/>
      <c r="O174" s="145"/>
      <c r="P174" s="145"/>
      <c r="Q174" s="145"/>
      <c r="R174" s="145"/>
      <c r="S174" s="145"/>
      <c r="T174" s="294">
        <v>44552.326631939999</v>
      </c>
      <c r="U174" s="145"/>
      <c r="V174" s="145"/>
      <c r="W174" s="286">
        <v>45273</v>
      </c>
      <c r="X174" s="145"/>
      <c r="Y174" s="145"/>
      <c r="Z174" s="145"/>
      <c r="AA174" s="145"/>
      <c r="AB174" s="145"/>
      <c r="AC174" s="145"/>
      <c r="AD174" s="145"/>
      <c r="AE174" s="145"/>
      <c r="AF174" s="145"/>
      <c r="AG174" s="313"/>
      <c r="AH174" s="313"/>
      <c r="AI174" s="314">
        <v>450000</v>
      </c>
      <c r="AJ174" s="314">
        <v>0</v>
      </c>
      <c r="AK174" s="315">
        <f t="shared" si="32"/>
        <v>0</v>
      </c>
      <c r="AL174" s="316">
        <f t="shared" si="28"/>
        <v>450000</v>
      </c>
    </row>
    <row r="175" spans="1:38" ht="61.5" hidden="1" customHeight="1" x14ac:dyDescent="0.25">
      <c r="A175" s="257" t="s">
        <v>10</v>
      </c>
      <c r="B175" s="165" t="s">
        <v>10</v>
      </c>
      <c r="C175" s="227" t="s">
        <v>29</v>
      </c>
      <c r="D175" s="257"/>
      <c r="E175" s="295" t="s">
        <v>90</v>
      </c>
      <c r="F175" s="34" t="s">
        <v>717</v>
      </c>
      <c r="G175" s="258" t="s">
        <v>752</v>
      </c>
      <c r="H175" s="215"/>
      <c r="I175" s="143"/>
      <c r="J175" s="143"/>
      <c r="K175" s="296">
        <v>44564</v>
      </c>
      <c r="L175" s="143"/>
      <c r="M175" s="145"/>
      <c r="N175" s="145"/>
      <c r="O175" s="145"/>
      <c r="P175" s="145"/>
      <c r="Q175" s="145"/>
      <c r="R175" s="145"/>
      <c r="S175" s="145"/>
      <c r="T175" s="294">
        <v>44594.306886569997</v>
      </c>
      <c r="U175" s="145"/>
      <c r="V175" s="145"/>
      <c r="W175" s="286">
        <v>45291</v>
      </c>
      <c r="X175" s="145"/>
      <c r="Y175" s="145"/>
      <c r="Z175" s="145"/>
      <c r="AA175" s="145"/>
      <c r="AB175" s="145"/>
      <c r="AC175" s="145"/>
      <c r="AD175" s="145"/>
      <c r="AE175" s="145"/>
      <c r="AF175" s="145"/>
      <c r="AG175" s="238"/>
      <c r="AH175" s="238"/>
      <c r="AI175" s="297">
        <v>433249</v>
      </c>
      <c r="AJ175" s="297">
        <v>0</v>
      </c>
      <c r="AK175" s="261">
        <f t="shared" si="32"/>
        <v>0</v>
      </c>
      <c r="AL175" s="260">
        <f t="shared" si="28"/>
        <v>433249</v>
      </c>
    </row>
    <row r="176" spans="1:38" ht="61.5" customHeight="1" x14ac:dyDescent="0.25">
      <c r="A176" s="270" t="s">
        <v>10</v>
      </c>
      <c r="B176" s="104" t="s">
        <v>10</v>
      </c>
      <c r="C176" s="270" t="s">
        <v>120</v>
      </c>
      <c r="D176" s="270"/>
      <c r="E176" s="335" t="s">
        <v>734</v>
      </c>
      <c r="F176" s="329" t="s">
        <v>718</v>
      </c>
      <c r="G176" s="272" t="s">
        <v>27</v>
      </c>
      <c r="H176" s="215"/>
      <c r="I176" s="143"/>
      <c r="J176" s="143"/>
      <c r="K176" s="318">
        <v>44385</v>
      </c>
      <c r="L176" s="143"/>
      <c r="M176" s="145"/>
      <c r="N176" s="145"/>
      <c r="O176" s="145"/>
      <c r="P176" s="145"/>
      <c r="Q176" s="145"/>
      <c r="R176" s="145"/>
      <c r="S176" s="145"/>
      <c r="T176" s="294">
        <v>44475.601655090002</v>
      </c>
      <c r="U176" s="145"/>
      <c r="V176" s="145"/>
      <c r="W176" s="286">
        <v>45299</v>
      </c>
      <c r="X176" s="145"/>
      <c r="Y176" s="145"/>
      <c r="Z176" s="145"/>
      <c r="AA176" s="145"/>
      <c r="AB176" s="145"/>
      <c r="AC176" s="145"/>
      <c r="AD176" s="145"/>
      <c r="AE176" s="145"/>
      <c r="AF176" s="145"/>
      <c r="AG176" s="145"/>
      <c r="AH176" s="145"/>
      <c r="AI176" s="341">
        <v>440000</v>
      </c>
      <c r="AJ176" s="341">
        <v>5305.96</v>
      </c>
      <c r="AK176" s="336">
        <f t="shared" si="32"/>
        <v>1.2059</v>
      </c>
      <c r="AL176" s="333">
        <f t="shared" si="28"/>
        <v>434694.04</v>
      </c>
    </row>
    <row r="177" spans="1:44" ht="61.5" hidden="1" customHeight="1" x14ac:dyDescent="0.25">
      <c r="A177" s="300" t="s">
        <v>10</v>
      </c>
      <c r="B177" s="212" t="s">
        <v>10</v>
      </c>
      <c r="C177" s="301" t="s">
        <v>120</v>
      </c>
      <c r="D177" s="300"/>
      <c r="E177" s="302" t="s">
        <v>734</v>
      </c>
      <c r="F177" s="34" t="s">
        <v>719</v>
      </c>
      <c r="G177" s="303" t="s">
        <v>752</v>
      </c>
      <c r="H177" s="215"/>
      <c r="I177" s="143"/>
      <c r="J177" s="143"/>
      <c r="K177" s="304">
        <v>44385</v>
      </c>
      <c r="L177" s="143"/>
      <c r="M177" s="145"/>
      <c r="N177" s="145"/>
      <c r="O177" s="145"/>
      <c r="P177" s="145"/>
      <c r="Q177" s="145"/>
      <c r="R177" s="145"/>
      <c r="S177" s="145"/>
      <c r="T177" s="294">
        <v>44537.838576380003</v>
      </c>
      <c r="U177" s="145"/>
      <c r="V177" s="145"/>
      <c r="W177" s="286">
        <v>45409</v>
      </c>
      <c r="X177" s="145"/>
      <c r="Y177" s="145"/>
      <c r="Z177" s="145"/>
      <c r="AA177" s="145"/>
      <c r="AB177" s="145"/>
      <c r="AC177" s="145"/>
      <c r="AD177" s="145"/>
      <c r="AE177" s="145"/>
      <c r="AF177" s="145"/>
      <c r="AG177" s="305"/>
      <c r="AH177" s="305"/>
      <c r="AI177" s="306">
        <v>100000</v>
      </c>
      <c r="AJ177" s="306">
        <v>0</v>
      </c>
      <c r="AK177" s="307">
        <f t="shared" si="32"/>
        <v>0</v>
      </c>
      <c r="AL177" s="308">
        <f t="shared" si="28"/>
        <v>100000</v>
      </c>
    </row>
    <row r="178" spans="1:44" ht="61.5" customHeight="1" x14ac:dyDescent="0.25">
      <c r="A178" s="270" t="s">
        <v>10</v>
      </c>
      <c r="B178" s="104" t="s">
        <v>10</v>
      </c>
      <c r="C178" s="270" t="s">
        <v>24</v>
      </c>
      <c r="D178" s="270"/>
      <c r="E178" s="335" t="s">
        <v>735</v>
      </c>
      <c r="F178" s="329" t="s">
        <v>720</v>
      </c>
      <c r="G178" s="272" t="s">
        <v>27</v>
      </c>
      <c r="H178" s="215"/>
      <c r="I178" s="143"/>
      <c r="J178" s="143"/>
      <c r="K178" s="318">
        <v>44385</v>
      </c>
      <c r="L178" s="143"/>
      <c r="M178" s="145"/>
      <c r="N178" s="145"/>
      <c r="O178" s="145"/>
      <c r="P178" s="145"/>
      <c r="Q178" s="145"/>
      <c r="R178" s="145"/>
      <c r="S178" s="145"/>
      <c r="T178" s="294">
        <v>44467.735949069996</v>
      </c>
      <c r="U178" s="145"/>
      <c r="V178" s="145"/>
      <c r="W178" s="286">
        <v>45481</v>
      </c>
      <c r="X178" s="145"/>
      <c r="Y178" s="145"/>
      <c r="Z178" s="145"/>
      <c r="AA178" s="145"/>
      <c r="AB178" s="145"/>
      <c r="AC178" s="145"/>
      <c r="AD178" s="145"/>
      <c r="AE178" s="145"/>
      <c r="AF178" s="145"/>
      <c r="AG178" s="145"/>
      <c r="AH178" s="145"/>
      <c r="AI178" s="341">
        <v>350000</v>
      </c>
      <c r="AJ178" s="341">
        <v>123990.63</v>
      </c>
      <c r="AK178" s="336">
        <f t="shared" si="32"/>
        <v>35.425894285714286</v>
      </c>
      <c r="AL178" s="333">
        <f t="shared" si="28"/>
        <v>226009.37</v>
      </c>
    </row>
    <row r="179" spans="1:44" ht="33" customHeight="1" x14ac:dyDescent="0.25">
      <c r="A179" s="270" t="s">
        <v>10</v>
      </c>
      <c r="B179" s="104" t="s">
        <v>10</v>
      </c>
      <c r="C179" s="270" t="s">
        <v>48</v>
      </c>
      <c r="D179" s="270"/>
      <c r="E179" s="335" t="s">
        <v>736</v>
      </c>
      <c r="F179" s="329" t="s">
        <v>721</v>
      </c>
      <c r="G179" s="272" t="s">
        <v>27</v>
      </c>
      <c r="H179" s="215"/>
      <c r="I179" s="143"/>
      <c r="J179" s="143"/>
      <c r="K179" s="318">
        <v>44545</v>
      </c>
      <c r="L179" s="143"/>
      <c r="M179" s="145"/>
      <c r="N179" s="145"/>
      <c r="O179" s="145"/>
      <c r="P179" s="145"/>
      <c r="Q179" s="145"/>
      <c r="R179" s="145"/>
      <c r="S179" s="145"/>
      <c r="T179" s="294">
        <v>44552.325543979998</v>
      </c>
      <c r="U179" s="145"/>
      <c r="V179" s="145"/>
      <c r="W179" s="286">
        <v>45641</v>
      </c>
      <c r="X179" s="145"/>
      <c r="Y179" s="145"/>
      <c r="Z179" s="145"/>
      <c r="AA179" s="145"/>
      <c r="AB179" s="145"/>
      <c r="AC179" s="145"/>
      <c r="AD179" s="145"/>
      <c r="AE179" s="145"/>
      <c r="AF179" s="145"/>
      <c r="AG179" s="145"/>
      <c r="AH179" s="145"/>
      <c r="AI179" s="341">
        <v>155000</v>
      </c>
      <c r="AJ179" s="341">
        <v>76898.960000000006</v>
      </c>
      <c r="AK179" s="336">
        <f t="shared" si="32"/>
        <v>49.612232258064523</v>
      </c>
      <c r="AL179" s="333">
        <f t="shared" si="28"/>
        <v>78101.039999999994</v>
      </c>
    </row>
    <row r="180" spans="1:44" ht="25.5" x14ac:dyDescent="0.25">
      <c r="A180" s="270" t="s">
        <v>10</v>
      </c>
      <c r="B180" s="104" t="s">
        <v>10</v>
      </c>
      <c r="C180" s="270" t="s">
        <v>145</v>
      </c>
      <c r="D180" s="270"/>
      <c r="E180" s="335" t="s">
        <v>757</v>
      </c>
      <c r="F180" s="329" t="s">
        <v>758</v>
      </c>
      <c r="G180" s="272" t="s">
        <v>27</v>
      </c>
      <c r="AI180" s="341">
        <v>153750</v>
      </c>
      <c r="AJ180" s="341">
        <v>0</v>
      </c>
      <c r="AK180" s="336">
        <f t="shared" ref="AK180" si="33">AJ180/AI180*100</f>
        <v>0</v>
      </c>
      <c r="AL180" s="333">
        <f t="shared" ref="AL180" si="34">+AI180-AJ180</f>
        <v>153750</v>
      </c>
    </row>
    <row r="181" spans="1:44" x14ac:dyDescent="0.25">
      <c r="A181" s="270" t="s">
        <v>10</v>
      </c>
      <c r="B181" s="104" t="s">
        <v>10</v>
      </c>
      <c r="C181" s="270" t="s">
        <v>155</v>
      </c>
      <c r="D181" s="337"/>
      <c r="E181" s="335" t="s">
        <v>759</v>
      </c>
      <c r="F181" s="329" t="s">
        <v>760</v>
      </c>
      <c r="G181" s="272" t="s">
        <v>27</v>
      </c>
      <c r="AI181" s="341">
        <v>200000</v>
      </c>
      <c r="AJ181" s="341">
        <v>0</v>
      </c>
      <c r="AK181" s="336">
        <f t="shared" ref="AK181" si="35">AJ181/AI181*100</f>
        <v>0</v>
      </c>
      <c r="AL181" s="333">
        <f t="shared" ref="AL181" si="36">+AI181-AJ181</f>
        <v>200000</v>
      </c>
      <c r="AM181" s="325"/>
      <c r="AN181" s="325"/>
      <c r="AO181" s="325"/>
    </row>
    <row r="182" spans="1:44" ht="63.75" x14ac:dyDescent="0.25">
      <c r="A182" s="270" t="s">
        <v>10</v>
      </c>
      <c r="B182" s="104" t="s">
        <v>10</v>
      </c>
      <c r="C182" s="270" t="s">
        <v>135</v>
      </c>
      <c r="D182" s="337"/>
      <c r="E182" s="335" t="s">
        <v>761</v>
      </c>
      <c r="F182" s="329" t="s">
        <v>762</v>
      </c>
      <c r="G182" s="272" t="s">
        <v>27</v>
      </c>
      <c r="H182" s="323"/>
      <c r="I182" s="323"/>
      <c r="J182" s="220"/>
      <c r="K182" s="221"/>
      <c r="L182" s="34"/>
      <c r="M182" s="24"/>
      <c r="N182" s="323"/>
      <c r="O182" s="323"/>
      <c r="P182" s="220"/>
      <c r="Q182" s="221"/>
      <c r="R182" s="34"/>
      <c r="S182" s="24"/>
      <c r="T182" s="323"/>
      <c r="U182" s="323"/>
      <c r="V182" s="220"/>
      <c r="W182" s="221"/>
      <c r="X182" s="34"/>
      <c r="Y182" s="24"/>
      <c r="Z182" s="323"/>
      <c r="AA182" s="323"/>
      <c r="AB182" s="220"/>
      <c r="AC182" s="221"/>
      <c r="AD182" s="34"/>
      <c r="AE182" s="24"/>
      <c r="AF182" s="323"/>
      <c r="AG182" s="323"/>
      <c r="AH182" s="220"/>
      <c r="AI182" s="340">
        <v>250000</v>
      </c>
      <c r="AJ182" s="344">
        <v>0</v>
      </c>
      <c r="AK182" s="336">
        <f t="shared" ref="AK182" si="37">AJ182/AI182*100</f>
        <v>0</v>
      </c>
      <c r="AL182" s="333">
        <f t="shared" ref="AL182" si="38">+AI182-AJ182</f>
        <v>250000</v>
      </c>
      <c r="AM182" s="326"/>
      <c r="AN182" s="327"/>
      <c r="AO182" s="328"/>
    </row>
    <row r="183" spans="1:44" ht="25.5" hidden="1" x14ac:dyDescent="0.25">
      <c r="A183" s="143" t="s">
        <v>10</v>
      </c>
      <c r="B183" s="14" t="s">
        <v>10</v>
      </c>
      <c r="C183" s="143"/>
      <c r="D183" s="324"/>
      <c r="E183" s="317" t="s">
        <v>727</v>
      </c>
      <c r="F183" s="34" t="s">
        <v>710</v>
      </c>
      <c r="G183" s="24"/>
      <c r="H183" s="221"/>
      <c r="I183" s="34"/>
      <c r="J183" s="24"/>
      <c r="K183" s="323"/>
      <c r="L183" s="143"/>
      <c r="M183" s="14"/>
      <c r="N183" s="143"/>
      <c r="O183" s="324"/>
      <c r="P183" s="317"/>
      <c r="Q183" s="34"/>
      <c r="R183" s="24"/>
      <c r="S183" s="221"/>
      <c r="T183" s="34"/>
      <c r="U183" s="24"/>
      <c r="V183" s="323"/>
      <c r="W183" s="143"/>
      <c r="X183" s="14"/>
      <c r="Y183" s="143"/>
      <c r="Z183" s="324"/>
      <c r="AA183" s="317"/>
      <c r="AB183" s="34"/>
      <c r="AC183" s="24"/>
      <c r="AD183" s="221"/>
      <c r="AE183" s="34"/>
      <c r="AF183" s="24"/>
      <c r="AG183" s="323"/>
      <c r="AH183" s="143"/>
      <c r="AI183" s="221">
        <v>170000</v>
      </c>
      <c r="AJ183" s="34">
        <v>13580</v>
      </c>
      <c r="AK183" s="220">
        <f t="shared" ref="AK183:AK184" si="39">AJ183/AI183*100</f>
        <v>7.9882352941176471</v>
      </c>
      <c r="AL183" s="221">
        <f t="shared" ref="AL183:AL184" si="40">+AI183-AJ183</f>
        <v>156420</v>
      </c>
      <c r="AM183" s="327"/>
      <c r="AN183" s="327"/>
      <c r="AO183" s="327"/>
      <c r="AP183" s="327"/>
      <c r="AQ183" s="327"/>
      <c r="AR183" s="327"/>
    </row>
    <row r="184" spans="1:44" ht="25.5" hidden="1" customHeight="1" x14ac:dyDescent="0.25">
      <c r="A184" s="143" t="s">
        <v>10</v>
      </c>
      <c r="B184" s="14" t="s">
        <v>10</v>
      </c>
      <c r="C184" s="143" t="s">
        <v>29</v>
      </c>
      <c r="D184" s="324"/>
      <c r="E184" s="317" t="s">
        <v>763</v>
      </c>
      <c r="F184" s="34" t="s">
        <v>710</v>
      </c>
      <c r="G184" s="24"/>
      <c r="H184" s="221"/>
      <c r="I184" s="34"/>
      <c r="J184" s="24"/>
      <c r="K184" s="323"/>
      <c r="L184" s="143"/>
      <c r="M184" s="14"/>
      <c r="N184" s="143"/>
      <c r="O184" s="324"/>
      <c r="P184" s="317"/>
      <c r="Q184" s="34"/>
      <c r="R184" s="24"/>
      <c r="S184" s="221"/>
      <c r="T184" s="34"/>
      <c r="U184" s="24"/>
      <c r="V184" s="323"/>
      <c r="W184" s="143"/>
      <c r="X184" s="14"/>
      <c r="Y184" s="143"/>
      <c r="Z184" s="324"/>
      <c r="AA184" s="317"/>
      <c r="AB184" s="34"/>
      <c r="AC184" s="24"/>
      <c r="AD184" s="221"/>
      <c r="AE184" s="34"/>
      <c r="AF184" s="24"/>
      <c r="AG184" s="323"/>
      <c r="AH184" s="143"/>
      <c r="AI184" s="221">
        <v>300000</v>
      </c>
      <c r="AJ184" s="34">
        <v>0</v>
      </c>
      <c r="AK184" s="24">
        <f t="shared" si="39"/>
        <v>0</v>
      </c>
      <c r="AL184" s="221">
        <f t="shared" si="40"/>
        <v>300000</v>
      </c>
      <c r="AM184" s="327"/>
      <c r="AN184" s="327"/>
      <c r="AO184" s="327"/>
      <c r="AP184" s="327"/>
      <c r="AQ184" s="327"/>
      <c r="AR184" s="327"/>
    </row>
    <row r="185" spans="1:44" hidden="1" x14ac:dyDescent="0.25">
      <c r="A185" s="143" t="s">
        <v>10</v>
      </c>
      <c r="B185" s="14" t="s">
        <v>10</v>
      </c>
      <c r="C185" s="143"/>
      <c r="D185" s="324"/>
      <c r="E185" s="317"/>
      <c r="F185" s="34"/>
      <c r="G185" s="24"/>
      <c r="AI185" s="221"/>
      <c r="AJ185" s="34"/>
      <c r="AK185" s="24"/>
      <c r="AL185" s="221"/>
    </row>
    <row r="186" spans="1:44" ht="38.25" x14ac:dyDescent="0.25">
      <c r="A186" s="270" t="s">
        <v>10</v>
      </c>
      <c r="B186" s="104" t="s">
        <v>10</v>
      </c>
      <c r="C186" s="270" t="s">
        <v>138</v>
      </c>
      <c r="D186" s="337"/>
      <c r="E186" s="335" t="s">
        <v>764</v>
      </c>
      <c r="F186" s="329" t="s">
        <v>765</v>
      </c>
      <c r="G186" s="272" t="s">
        <v>27</v>
      </c>
      <c r="H186" s="221"/>
      <c r="I186" s="34"/>
      <c r="J186" s="220"/>
      <c r="K186" s="221"/>
      <c r="L186" s="24"/>
      <c r="M186" s="221"/>
      <c r="N186" s="34"/>
      <c r="O186" s="220"/>
      <c r="P186" s="221"/>
      <c r="Q186" s="24"/>
      <c r="R186" s="221"/>
      <c r="S186" s="34"/>
      <c r="T186" s="220"/>
      <c r="U186" s="221"/>
      <c r="V186" s="24"/>
      <c r="W186" s="221"/>
      <c r="X186" s="34"/>
      <c r="Y186" s="220"/>
      <c r="Z186" s="221"/>
      <c r="AA186" s="24"/>
      <c r="AB186" s="221"/>
      <c r="AC186" s="34"/>
      <c r="AD186" s="220"/>
      <c r="AE186" s="221"/>
      <c r="AF186" s="24"/>
      <c r="AG186" s="221"/>
      <c r="AH186" s="34"/>
      <c r="AI186" s="340">
        <v>200000</v>
      </c>
      <c r="AJ186" s="344">
        <v>900</v>
      </c>
      <c r="AK186" s="336">
        <f t="shared" ref="AK186" si="41">AJ186/AI186*100</f>
        <v>0.44999999999999996</v>
      </c>
      <c r="AL186" s="333">
        <f t="shared" ref="AL186" si="42">+AI186-AJ186</f>
        <v>199100</v>
      </c>
      <c r="AM186" s="326"/>
      <c r="AN186" s="327"/>
      <c r="AO186" s="328"/>
    </row>
    <row r="187" spans="1:44" ht="38.25" x14ac:dyDescent="0.25">
      <c r="A187" s="270" t="s">
        <v>10</v>
      </c>
      <c r="B187" s="104" t="s">
        <v>10</v>
      </c>
      <c r="C187" s="270" t="s">
        <v>120</v>
      </c>
      <c r="D187" s="337"/>
      <c r="E187" s="335" t="s">
        <v>767</v>
      </c>
      <c r="F187" s="329" t="s">
        <v>766</v>
      </c>
      <c r="G187" s="272" t="s">
        <v>27</v>
      </c>
      <c r="AI187" s="340">
        <v>200000</v>
      </c>
      <c r="AJ187" s="344">
        <v>6663.09</v>
      </c>
      <c r="AK187" s="336">
        <f t="shared" ref="AK187" si="43">AJ187/AI187*100</f>
        <v>3.3315450000000002</v>
      </c>
      <c r="AL187" s="333">
        <f t="shared" ref="AL187" si="44">+AI187-AJ187</f>
        <v>193336.91</v>
      </c>
    </row>
    <row r="188" spans="1:44" ht="57" customHeight="1" x14ac:dyDescent="0.25">
      <c r="A188" s="270" t="s">
        <v>10</v>
      </c>
      <c r="B188" s="104" t="s">
        <v>10</v>
      </c>
      <c r="C188" s="270" t="s">
        <v>769</v>
      </c>
      <c r="D188" s="337"/>
      <c r="E188" s="335" t="s">
        <v>770</v>
      </c>
      <c r="F188" s="329" t="s">
        <v>768</v>
      </c>
      <c r="G188" s="272" t="s">
        <v>27</v>
      </c>
      <c r="AI188" s="340">
        <v>120000</v>
      </c>
      <c r="AJ188" s="344">
        <v>21174.28</v>
      </c>
      <c r="AK188" s="336">
        <f t="shared" ref="AK188" si="45">AJ188/AI188*100</f>
        <v>17.645233333333334</v>
      </c>
      <c r="AL188" s="333">
        <f t="shared" ref="AL188" si="46">+AI188-AJ188</f>
        <v>98825.72</v>
      </c>
    </row>
    <row r="189" spans="1:44" ht="51" x14ac:dyDescent="0.25">
      <c r="A189" s="270" t="s">
        <v>10</v>
      </c>
      <c r="B189" s="104" t="s">
        <v>10</v>
      </c>
      <c r="C189" s="270" t="s">
        <v>135</v>
      </c>
      <c r="D189" s="337"/>
      <c r="E189" s="335" t="s">
        <v>729</v>
      </c>
      <c r="F189" s="329" t="s">
        <v>712</v>
      </c>
      <c r="G189" s="272" t="s">
        <v>27</v>
      </c>
      <c r="AI189" s="340">
        <v>100000</v>
      </c>
      <c r="AJ189" s="344">
        <v>24516.33</v>
      </c>
      <c r="AK189" s="336">
        <f t="shared" ref="AK189" si="47">AJ189/AI189*100</f>
        <v>24.516330000000004</v>
      </c>
      <c r="AL189" s="333">
        <f t="shared" ref="AL189" si="48">+AI189-AJ189</f>
        <v>75483.67</v>
      </c>
    </row>
    <row r="190" spans="1:44" ht="25.5" x14ac:dyDescent="0.25">
      <c r="A190" s="270" t="s">
        <v>10</v>
      </c>
      <c r="B190" s="104" t="s">
        <v>10</v>
      </c>
      <c r="C190" s="270" t="s">
        <v>70</v>
      </c>
      <c r="D190" s="337"/>
      <c r="E190" s="335" t="s">
        <v>772</v>
      </c>
      <c r="F190" s="329" t="s">
        <v>771</v>
      </c>
      <c r="G190" s="272" t="s">
        <v>27</v>
      </c>
      <c r="AI190" s="340">
        <v>350000</v>
      </c>
      <c r="AJ190" s="344">
        <v>1600</v>
      </c>
      <c r="AK190" s="336">
        <f t="shared" ref="AK190" si="49">AJ190/AI190*100</f>
        <v>0.45714285714285718</v>
      </c>
      <c r="AL190" s="333">
        <f t="shared" ref="AL190" si="50">+AI190-AJ190</f>
        <v>348400</v>
      </c>
    </row>
    <row r="191" spans="1:44" x14ac:dyDescent="0.25">
      <c r="A191" s="270" t="s">
        <v>10</v>
      </c>
      <c r="B191" s="104" t="s">
        <v>10</v>
      </c>
      <c r="C191" s="270" t="s">
        <v>24</v>
      </c>
      <c r="D191" s="337"/>
      <c r="E191" s="335" t="s">
        <v>773</v>
      </c>
      <c r="F191" s="329" t="s">
        <v>774</v>
      </c>
      <c r="G191" s="272" t="s">
        <v>27</v>
      </c>
      <c r="AI191" s="340">
        <v>350000</v>
      </c>
      <c r="AJ191" s="344">
        <v>10350.61</v>
      </c>
      <c r="AK191" s="336">
        <f t="shared" ref="AK191" si="51">AJ191/AI191*100</f>
        <v>2.9573171428571432</v>
      </c>
      <c r="AL191" s="333">
        <f t="shared" ref="AL191" si="52">+AI191-AJ191</f>
        <v>339649.39</v>
      </c>
    </row>
    <row r="192" spans="1:44" ht="42.75" customHeight="1" x14ac:dyDescent="0.25">
      <c r="A192" s="270" t="s">
        <v>10</v>
      </c>
      <c r="B192" s="104" t="s">
        <v>10</v>
      </c>
      <c r="C192" s="270" t="s">
        <v>777</v>
      </c>
      <c r="D192" s="337"/>
      <c r="E192" s="335" t="s">
        <v>776</v>
      </c>
      <c r="F192" s="329" t="s">
        <v>775</v>
      </c>
      <c r="G192" s="272" t="s">
        <v>27</v>
      </c>
      <c r="AI192" s="340">
        <v>200000</v>
      </c>
      <c r="AJ192" s="344">
        <v>42076.44</v>
      </c>
      <c r="AK192" s="336">
        <f t="shared" ref="AK192" si="53">AJ192/AI192*100</f>
        <v>21.038220000000003</v>
      </c>
      <c r="AL192" s="333">
        <f t="shared" ref="AL192" si="54">+AI192-AJ192</f>
        <v>157923.56</v>
      </c>
    </row>
    <row r="193" spans="1:38" x14ac:dyDescent="0.25">
      <c r="A193" s="270" t="s">
        <v>10</v>
      </c>
      <c r="B193" s="104" t="s">
        <v>10</v>
      </c>
      <c r="C193" s="270" t="s">
        <v>10</v>
      </c>
      <c r="D193" s="337"/>
      <c r="E193" s="335" t="s">
        <v>778</v>
      </c>
      <c r="F193" s="329" t="s">
        <v>717</v>
      </c>
      <c r="G193" s="272" t="s">
        <v>27</v>
      </c>
      <c r="AI193" s="340">
        <v>433249</v>
      </c>
      <c r="AJ193" s="344">
        <v>167935.97</v>
      </c>
      <c r="AK193" s="336">
        <f t="shared" ref="AK193" si="55">AJ193/AI193*100</f>
        <v>38.761998296591564</v>
      </c>
      <c r="AL193" s="333">
        <f t="shared" ref="AL193" si="56">+AI193-AJ193</f>
        <v>265313.03000000003</v>
      </c>
    </row>
  </sheetData>
  <sheetProtection algorithmName="SHA-512" hashValue="oZ+xCtcNGjTHHn0XoUwF/uXgKy0U3ffRTG3roUZrtzjkfsbYdaX+5VNDqj+GIO8UIxwoU0qmMXrwoQhLiTfJbw==" saltValue="9KxSB8+4X09Rd0s6O7I+ew==" spinCount="100000" sheet="1" objects="1" scenarios="1"/>
  <autoFilter ref="A11:AL193">
    <filterColumn colId="6">
      <filters>
        <filter val="Ejecución"/>
      </filters>
    </filterColumn>
  </autoFilter>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6:AL57"/>
  <sheetViews>
    <sheetView showGridLines="0" workbookViewId="0">
      <selection activeCell="AN56" sqref="AN56"/>
    </sheetView>
  </sheetViews>
  <sheetFormatPr baseColWidth="10" defaultRowHeight="15" x14ac:dyDescent="0.25"/>
  <cols>
    <col min="4" max="4" width="14" hidden="1" customWidth="1"/>
    <col min="5" max="5" width="41.85546875" customWidth="1"/>
    <col min="6" max="7" width="11.42578125" hidden="1" customWidth="1"/>
    <col min="8" max="8" width="52.85546875" hidden="1" customWidth="1"/>
    <col min="9" max="9" width="17.5703125" hidden="1" customWidth="1"/>
    <col min="10" max="34" width="11.42578125" hidden="1" customWidth="1"/>
  </cols>
  <sheetData>
    <row r="6" spans="1:38" x14ac:dyDescent="0.25">
      <c r="A6" s="90" t="s">
        <v>676</v>
      </c>
    </row>
    <row r="7" spans="1:38" x14ac:dyDescent="0.25">
      <c r="A7" s="269" t="s">
        <v>444</v>
      </c>
    </row>
    <row r="9" spans="1:38" ht="51" x14ac:dyDescent="0.25">
      <c r="A9" s="4" t="s">
        <v>189</v>
      </c>
      <c r="B9" s="5" t="s">
        <v>0</v>
      </c>
      <c r="C9" s="5" t="s">
        <v>192</v>
      </c>
      <c r="D9" s="5" t="s">
        <v>335</v>
      </c>
      <c r="E9" s="4" t="s">
        <v>1</v>
      </c>
      <c r="F9" s="6" t="s">
        <v>2</v>
      </c>
      <c r="G9" s="6" t="s">
        <v>3</v>
      </c>
      <c r="H9" s="6" t="s">
        <v>380</v>
      </c>
      <c r="I9" s="7" t="s">
        <v>7</v>
      </c>
      <c r="J9" s="8" t="s">
        <v>8</v>
      </c>
      <c r="K9" s="6" t="s">
        <v>377</v>
      </c>
      <c r="L9" s="6" t="s">
        <v>378</v>
      </c>
      <c r="M9" s="6" t="s">
        <v>379</v>
      </c>
      <c r="N9" s="6" t="s">
        <v>9</v>
      </c>
      <c r="O9" s="4" t="s">
        <v>4</v>
      </c>
      <c r="P9" s="6" t="s">
        <v>394</v>
      </c>
      <c r="Q9" s="6" t="s">
        <v>9</v>
      </c>
      <c r="R9" s="6" t="s">
        <v>393</v>
      </c>
      <c r="S9" s="6" t="s">
        <v>9</v>
      </c>
      <c r="T9" s="6" t="s">
        <v>6</v>
      </c>
      <c r="U9" s="9" t="s">
        <v>390</v>
      </c>
      <c r="V9" s="9" t="s">
        <v>391</v>
      </c>
      <c r="W9" s="4" t="s">
        <v>389</v>
      </c>
      <c r="X9" s="4" t="s">
        <v>383</v>
      </c>
      <c r="Y9" s="4" t="s">
        <v>384</v>
      </c>
      <c r="Z9" s="4" t="s">
        <v>385</v>
      </c>
      <c r="AA9" s="4" t="s">
        <v>386</v>
      </c>
      <c r="AB9" s="4" t="s">
        <v>382</v>
      </c>
      <c r="AC9" s="4" t="s">
        <v>396</v>
      </c>
      <c r="AD9" s="6" t="s">
        <v>387</v>
      </c>
      <c r="AE9" s="8" t="s">
        <v>5</v>
      </c>
      <c r="AF9" s="8" t="s">
        <v>392</v>
      </c>
      <c r="AG9" s="6" t="s">
        <v>388</v>
      </c>
      <c r="AH9" s="6" t="s">
        <v>469</v>
      </c>
      <c r="AI9" s="6" t="s">
        <v>470</v>
      </c>
      <c r="AJ9" s="226" t="s">
        <v>781</v>
      </c>
      <c r="AK9" s="209" t="s">
        <v>191</v>
      </c>
      <c r="AL9" s="7" t="s">
        <v>755</v>
      </c>
    </row>
    <row r="10" spans="1:38" ht="66" customHeight="1" x14ac:dyDescent="0.25">
      <c r="A10" s="143" t="s">
        <v>149</v>
      </c>
      <c r="B10" s="14" t="s">
        <v>149</v>
      </c>
      <c r="C10" s="143" t="s">
        <v>48</v>
      </c>
      <c r="D10" s="143"/>
      <c r="E10" s="218" t="s">
        <v>689</v>
      </c>
      <c r="F10" s="143"/>
      <c r="G10" s="143" t="s">
        <v>27</v>
      </c>
      <c r="H10" s="215" t="s">
        <v>688</v>
      </c>
      <c r="I10" s="143" t="s">
        <v>51</v>
      </c>
      <c r="J10" s="143"/>
      <c r="K10" s="14">
        <v>44179</v>
      </c>
      <c r="L10" s="14"/>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22">
        <v>250000</v>
      </c>
      <c r="AJ10" s="222">
        <v>92732</v>
      </c>
      <c r="AK10" s="220">
        <f>+AJ10/AI10*100</f>
        <v>37.092799999999997</v>
      </c>
      <c r="AL10" s="221">
        <f t="shared" ref="AL10:AL51" si="0">+AI10-AJ10</f>
        <v>157268</v>
      </c>
    </row>
    <row r="11" spans="1:38" ht="66" customHeight="1" x14ac:dyDescent="0.25">
      <c r="A11" s="143" t="s">
        <v>149</v>
      </c>
      <c r="B11" s="14" t="s">
        <v>149</v>
      </c>
      <c r="C11" s="143" t="s">
        <v>681</v>
      </c>
      <c r="D11" s="143"/>
      <c r="E11" s="218" t="s">
        <v>680</v>
      </c>
      <c r="F11" s="34"/>
      <c r="G11" s="143" t="s">
        <v>27</v>
      </c>
      <c r="H11" s="215" t="s">
        <v>682</v>
      </c>
      <c r="I11" s="143" t="s">
        <v>274</v>
      </c>
      <c r="J11" s="143"/>
      <c r="K11" s="14">
        <v>44179</v>
      </c>
      <c r="L11" s="143"/>
      <c r="M11" s="256"/>
      <c r="N11" s="256"/>
      <c r="O11" s="256"/>
      <c r="P11" s="256"/>
      <c r="Q11" s="256"/>
      <c r="R11" s="256"/>
      <c r="S11" s="256"/>
      <c r="T11" s="11"/>
      <c r="U11" s="32"/>
      <c r="V11" s="32"/>
      <c r="W11" s="11"/>
      <c r="X11" s="256"/>
      <c r="Y11" s="256"/>
      <c r="Z11" s="256"/>
      <c r="AA11" s="256"/>
      <c r="AB11" s="256"/>
      <c r="AC11" s="256"/>
      <c r="AD11" s="256"/>
      <c r="AE11" s="27"/>
      <c r="AF11" s="256"/>
      <c r="AG11" s="138"/>
      <c r="AH11" s="138"/>
      <c r="AI11" s="222">
        <v>80000</v>
      </c>
      <c r="AJ11" s="224">
        <v>80000</v>
      </c>
      <c r="AK11" s="92">
        <f t="shared" ref="AK11:AK14" si="1">+AJ11/AI11*100</f>
        <v>100</v>
      </c>
      <c r="AL11" s="222">
        <f t="shared" si="0"/>
        <v>0</v>
      </c>
    </row>
    <row r="12" spans="1:38" ht="66" customHeight="1" x14ac:dyDescent="0.25">
      <c r="A12" s="143" t="s">
        <v>149</v>
      </c>
      <c r="B12" s="14" t="s">
        <v>149</v>
      </c>
      <c r="C12" s="143" t="s">
        <v>347</v>
      </c>
      <c r="D12" s="143"/>
      <c r="E12" s="218" t="s">
        <v>683</v>
      </c>
      <c r="F12" s="34"/>
      <c r="G12" s="143" t="s">
        <v>27</v>
      </c>
      <c r="H12" s="215" t="s">
        <v>684</v>
      </c>
      <c r="I12" s="143" t="s">
        <v>28</v>
      </c>
      <c r="J12" s="143"/>
      <c r="K12" s="14">
        <v>44099</v>
      </c>
      <c r="L12" s="143"/>
      <c r="M12" s="256"/>
      <c r="N12" s="256"/>
      <c r="O12" s="256"/>
      <c r="P12" s="256"/>
      <c r="Q12" s="256"/>
      <c r="R12" s="256"/>
      <c r="S12" s="256"/>
      <c r="T12" s="11"/>
      <c r="U12" s="32"/>
      <c r="V12" s="32">
        <v>24</v>
      </c>
      <c r="W12" s="11"/>
      <c r="X12" s="256"/>
      <c r="Y12" s="256"/>
      <c r="Z12" s="256"/>
      <c r="AA12" s="256"/>
      <c r="AB12" s="256"/>
      <c r="AC12" s="256"/>
      <c r="AD12" s="256"/>
      <c r="AE12" s="27"/>
      <c r="AF12" s="256"/>
      <c r="AG12" s="138"/>
      <c r="AH12" s="138"/>
      <c r="AI12" s="222">
        <v>500000</v>
      </c>
      <c r="AJ12" s="224">
        <v>312000</v>
      </c>
      <c r="AK12" s="92">
        <f t="shared" si="1"/>
        <v>62.4</v>
      </c>
      <c r="AL12" s="222">
        <f t="shared" si="0"/>
        <v>188000</v>
      </c>
    </row>
    <row r="13" spans="1:38" ht="66" hidden="1" customHeight="1" x14ac:dyDescent="0.25">
      <c r="A13" s="143" t="s">
        <v>149</v>
      </c>
      <c r="B13" s="14" t="s">
        <v>149</v>
      </c>
      <c r="C13" s="143" t="s">
        <v>678</v>
      </c>
      <c r="D13" s="143"/>
      <c r="E13" s="218" t="s">
        <v>677</v>
      </c>
      <c r="F13" s="34"/>
      <c r="G13" s="143" t="s">
        <v>381</v>
      </c>
      <c r="H13" s="215" t="s">
        <v>679</v>
      </c>
      <c r="I13" s="143" t="s">
        <v>73</v>
      </c>
      <c r="J13" s="143"/>
      <c r="K13" s="14">
        <v>44064</v>
      </c>
      <c r="L13" s="14"/>
      <c r="M13" s="256"/>
      <c r="N13" s="256"/>
      <c r="O13" s="256"/>
      <c r="P13" s="256"/>
      <c r="Q13" s="256"/>
      <c r="R13" s="256"/>
      <c r="S13" s="256"/>
      <c r="T13" s="11"/>
      <c r="U13" s="32"/>
      <c r="V13" s="32"/>
      <c r="W13" s="11"/>
      <c r="X13" s="256"/>
      <c r="Y13" s="256"/>
      <c r="Z13" s="256"/>
      <c r="AA13" s="256"/>
      <c r="AB13" s="256"/>
      <c r="AC13" s="256"/>
      <c r="AD13" s="256"/>
      <c r="AE13" s="27"/>
      <c r="AF13" s="256"/>
      <c r="AG13" s="138"/>
      <c r="AH13" s="138"/>
      <c r="AI13" s="222">
        <v>25000</v>
      </c>
      <c r="AJ13" s="224">
        <v>25000</v>
      </c>
      <c r="AK13" s="92">
        <f t="shared" si="1"/>
        <v>100</v>
      </c>
      <c r="AL13" s="222">
        <f t="shared" si="0"/>
        <v>0</v>
      </c>
    </row>
    <row r="14" spans="1:38" ht="66" customHeight="1" x14ac:dyDescent="0.25">
      <c r="A14" s="143" t="s">
        <v>149</v>
      </c>
      <c r="B14" s="14" t="s">
        <v>149</v>
      </c>
      <c r="C14" s="143" t="s">
        <v>24</v>
      </c>
      <c r="D14" s="143"/>
      <c r="E14" s="218" t="s">
        <v>686</v>
      </c>
      <c r="F14" s="34"/>
      <c r="G14" s="143" t="s">
        <v>27</v>
      </c>
      <c r="H14" s="219" t="s">
        <v>685</v>
      </c>
      <c r="I14" s="143" t="s">
        <v>63</v>
      </c>
      <c r="J14" s="143"/>
      <c r="K14" s="14">
        <v>44028</v>
      </c>
      <c r="L14" s="143"/>
      <c r="M14" s="256"/>
      <c r="N14" s="256"/>
      <c r="O14" s="256"/>
      <c r="P14" s="256"/>
      <c r="Q14" s="256"/>
      <c r="R14" s="256"/>
      <c r="S14" s="256"/>
      <c r="T14" s="11"/>
      <c r="U14" s="32"/>
      <c r="V14" s="32"/>
      <c r="W14" s="11"/>
      <c r="X14" s="256"/>
      <c r="Y14" s="256"/>
      <c r="Z14" s="256"/>
      <c r="AA14" s="256"/>
      <c r="AB14" s="256"/>
      <c r="AC14" s="256"/>
      <c r="AD14" s="256"/>
      <c r="AE14" s="27"/>
      <c r="AF14" s="256"/>
      <c r="AG14" s="138"/>
      <c r="AH14" s="138"/>
      <c r="AI14" s="222">
        <v>2585000</v>
      </c>
      <c r="AJ14" s="224">
        <v>610713</v>
      </c>
      <c r="AK14" s="92">
        <f t="shared" si="1"/>
        <v>23.625261121856866</v>
      </c>
      <c r="AL14" s="222">
        <f t="shared" si="0"/>
        <v>1974287</v>
      </c>
    </row>
    <row r="15" spans="1:38" ht="66" hidden="1" customHeight="1" x14ac:dyDescent="0.25">
      <c r="A15" s="2" t="s">
        <v>149</v>
      </c>
      <c r="B15" s="14" t="s">
        <v>149</v>
      </c>
      <c r="C15" s="14" t="s">
        <v>29</v>
      </c>
      <c r="D15" s="14" t="s">
        <v>345</v>
      </c>
      <c r="E15" s="33" t="s">
        <v>244</v>
      </c>
      <c r="F15" s="2"/>
      <c r="G15" s="100" t="s">
        <v>381</v>
      </c>
      <c r="H15" s="70" t="s">
        <v>328</v>
      </c>
      <c r="I15" s="2" t="s">
        <v>260</v>
      </c>
      <c r="J15" s="55" t="s">
        <v>260</v>
      </c>
      <c r="K15" s="14">
        <v>42428</v>
      </c>
      <c r="L15" s="14">
        <v>42886</v>
      </c>
      <c r="M15" s="38"/>
      <c r="N15" s="38"/>
      <c r="O15" s="38"/>
      <c r="P15" s="38"/>
      <c r="Q15" s="38"/>
      <c r="R15" s="38"/>
      <c r="S15" s="38"/>
      <c r="T15" s="11">
        <v>42428</v>
      </c>
      <c r="U15" s="105">
        <v>24</v>
      </c>
      <c r="V15" s="105">
        <v>24</v>
      </c>
      <c r="W15" s="14">
        <v>43616</v>
      </c>
      <c r="X15" s="20">
        <v>6</v>
      </c>
      <c r="Y15" s="20">
        <v>0</v>
      </c>
      <c r="Z15" s="20">
        <v>0</v>
      </c>
      <c r="AA15" s="20">
        <v>0</v>
      </c>
      <c r="AB15" s="38">
        <f>SUBTOTAL(9,X15:AA15)</f>
        <v>0</v>
      </c>
      <c r="AC15" s="20">
        <f t="shared" ref="AC15:AC19" si="2">+V15+AB15</f>
        <v>24</v>
      </c>
      <c r="AD15" s="14">
        <v>43799</v>
      </c>
      <c r="AE15" s="27">
        <f t="shared" ref="AE15:AE18" si="3">+AF15+AI15</f>
        <v>245000</v>
      </c>
      <c r="AF15" s="74"/>
      <c r="AG15" s="26">
        <v>250000</v>
      </c>
      <c r="AH15" s="26">
        <v>5000</v>
      </c>
      <c r="AI15" s="17">
        <f t="shared" ref="AI15:AI28" si="4">+AG15-AH15</f>
        <v>245000</v>
      </c>
      <c r="AJ15" s="22">
        <v>245000</v>
      </c>
      <c r="AK15" s="92">
        <f t="shared" ref="AK15:AK19" si="5">AJ15/AI15*100</f>
        <v>100</v>
      </c>
      <c r="AL15" s="60">
        <f t="shared" si="0"/>
        <v>0</v>
      </c>
    </row>
    <row r="16" spans="1:38" ht="66" hidden="1" customHeight="1" x14ac:dyDescent="0.25">
      <c r="A16" s="2" t="s">
        <v>149</v>
      </c>
      <c r="B16" s="14" t="s">
        <v>149</v>
      </c>
      <c r="C16" s="14" t="s">
        <v>145</v>
      </c>
      <c r="D16" s="14"/>
      <c r="E16" s="33" t="s">
        <v>225</v>
      </c>
      <c r="F16" s="2"/>
      <c r="G16" s="52" t="s">
        <v>381</v>
      </c>
      <c r="H16" s="24"/>
      <c r="I16" s="107" t="s">
        <v>132</v>
      </c>
      <c r="J16" s="55" t="s">
        <v>132</v>
      </c>
      <c r="K16" s="14">
        <v>42016</v>
      </c>
      <c r="L16" s="14">
        <v>42016</v>
      </c>
      <c r="M16" s="38"/>
      <c r="N16" s="38"/>
      <c r="O16" s="38"/>
      <c r="P16" s="38"/>
      <c r="Q16" s="38"/>
      <c r="R16" s="38"/>
      <c r="S16" s="38"/>
      <c r="T16" s="11">
        <v>42016</v>
      </c>
      <c r="U16" s="75"/>
      <c r="V16" s="75"/>
      <c r="W16" s="14">
        <v>42339</v>
      </c>
      <c r="X16" s="80">
        <v>0</v>
      </c>
      <c r="Y16" s="80"/>
      <c r="Z16" s="80"/>
      <c r="AA16" s="38"/>
      <c r="AB16" s="80"/>
      <c r="AC16" s="20">
        <f t="shared" si="2"/>
        <v>0</v>
      </c>
      <c r="AD16" s="38"/>
      <c r="AE16" s="27">
        <f t="shared" si="3"/>
        <v>150000</v>
      </c>
      <c r="AF16" s="74"/>
      <c r="AG16" s="26">
        <v>150000</v>
      </c>
      <c r="AH16" s="26">
        <v>0</v>
      </c>
      <c r="AI16" s="17">
        <f t="shared" si="4"/>
        <v>150000</v>
      </c>
      <c r="AJ16" s="22">
        <v>150000</v>
      </c>
      <c r="AK16" s="92">
        <f t="shared" si="5"/>
        <v>100</v>
      </c>
      <c r="AL16" s="60">
        <f t="shared" si="0"/>
        <v>0</v>
      </c>
    </row>
    <row r="17" spans="1:38" ht="66" hidden="1" customHeight="1" x14ac:dyDescent="0.25">
      <c r="A17" s="2" t="s">
        <v>149</v>
      </c>
      <c r="B17" s="14" t="s">
        <v>149</v>
      </c>
      <c r="C17" s="14" t="s">
        <v>24</v>
      </c>
      <c r="D17" s="14"/>
      <c r="E17" s="33" t="s">
        <v>635</v>
      </c>
      <c r="F17" s="2"/>
      <c r="G17" s="52" t="s">
        <v>381</v>
      </c>
      <c r="H17" s="70" t="s">
        <v>332</v>
      </c>
      <c r="I17" s="107" t="s">
        <v>63</v>
      </c>
      <c r="J17" s="55" t="s">
        <v>63</v>
      </c>
      <c r="K17" s="14">
        <v>42437</v>
      </c>
      <c r="L17" s="14">
        <v>42437</v>
      </c>
      <c r="M17" s="38"/>
      <c r="N17" s="38"/>
      <c r="O17" s="38"/>
      <c r="P17" s="38"/>
      <c r="Q17" s="38"/>
      <c r="R17" s="38"/>
      <c r="S17" s="115"/>
      <c r="T17" s="18">
        <v>42437</v>
      </c>
      <c r="U17" s="116">
        <v>6</v>
      </c>
      <c r="V17" s="116">
        <v>6</v>
      </c>
      <c r="W17" s="14">
        <v>42621</v>
      </c>
      <c r="X17" s="20">
        <v>6</v>
      </c>
      <c r="Y17" s="20">
        <v>0</v>
      </c>
      <c r="Z17" s="20">
        <v>0</v>
      </c>
      <c r="AA17" s="20">
        <v>0</v>
      </c>
      <c r="AB17" s="38">
        <f>SUBTOTAL(9,X17:AA17)</f>
        <v>0</v>
      </c>
      <c r="AC17" s="20">
        <f t="shared" si="2"/>
        <v>6</v>
      </c>
      <c r="AD17" s="14">
        <v>42802</v>
      </c>
      <c r="AE17" s="27">
        <f t="shared" si="3"/>
        <v>50000</v>
      </c>
      <c r="AF17" s="74"/>
      <c r="AG17" s="26">
        <v>50000</v>
      </c>
      <c r="AH17" s="26">
        <v>0</v>
      </c>
      <c r="AI17" s="17">
        <f t="shared" si="4"/>
        <v>50000</v>
      </c>
      <c r="AJ17" s="22">
        <v>50000</v>
      </c>
      <c r="AK17" s="92">
        <f t="shared" si="5"/>
        <v>100</v>
      </c>
      <c r="AL17" s="60">
        <f t="shared" si="0"/>
        <v>0</v>
      </c>
    </row>
    <row r="18" spans="1:38" ht="66" hidden="1" customHeight="1" x14ac:dyDescent="0.25">
      <c r="A18" s="2" t="s">
        <v>149</v>
      </c>
      <c r="B18" s="14" t="s">
        <v>149</v>
      </c>
      <c r="C18" s="14" t="s">
        <v>29</v>
      </c>
      <c r="D18" s="14" t="s">
        <v>340</v>
      </c>
      <c r="E18" s="142" t="s">
        <v>251</v>
      </c>
      <c r="F18" s="2"/>
      <c r="G18" s="100" t="s">
        <v>381</v>
      </c>
      <c r="H18" s="70" t="s">
        <v>372</v>
      </c>
      <c r="I18" s="2" t="s">
        <v>260</v>
      </c>
      <c r="J18" s="107" t="s">
        <v>260</v>
      </c>
      <c r="K18" s="14">
        <v>42509</v>
      </c>
      <c r="L18" s="14">
        <v>42517</v>
      </c>
      <c r="M18" s="38"/>
      <c r="N18" s="38"/>
      <c r="O18" s="38"/>
      <c r="P18" s="38"/>
      <c r="Q18" s="38"/>
      <c r="R18" s="38"/>
      <c r="S18" s="38"/>
      <c r="T18" s="18"/>
      <c r="U18" s="117">
        <v>18</v>
      </c>
      <c r="V18" s="117">
        <v>18</v>
      </c>
      <c r="W18" s="14">
        <v>43278</v>
      </c>
      <c r="X18" s="20">
        <v>24</v>
      </c>
      <c r="Y18" s="20"/>
      <c r="Z18" s="20"/>
      <c r="AA18" s="20"/>
      <c r="AB18" s="125">
        <f>SUBTOTAL(9,X18:AA18)</f>
        <v>0</v>
      </c>
      <c r="AC18" s="19">
        <f t="shared" si="2"/>
        <v>18</v>
      </c>
      <c r="AD18" s="106">
        <v>44009</v>
      </c>
      <c r="AE18" s="16">
        <f t="shared" si="3"/>
        <v>350000</v>
      </c>
      <c r="AF18" s="118"/>
      <c r="AG18" s="26">
        <v>350000</v>
      </c>
      <c r="AH18" s="121">
        <v>0</v>
      </c>
      <c r="AI18" s="57">
        <f t="shared" si="4"/>
        <v>350000</v>
      </c>
      <c r="AJ18" s="22">
        <v>343269</v>
      </c>
      <c r="AK18" s="59">
        <f t="shared" si="5"/>
        <v>98.076857142857136</v>
      </c>
      <c r="AL18" s="60">
        <f t="shared" si="0"/>
        <v>6731</v>
      </c>
    </row>
    <row r="19" spans="1:38" ht="66" hidden="1" customHeight="1" x14ac:dyDescent="0.25">
      <c r="A19" s="2" t="s">
        <v>149</v>
      </c>
      <c r="B19" s="14" t="s">
        <v>149</v>
      </c>
      <c r="C19" s="14" t="s">
        <v>29</v>
      </c>
      <c r="D19" s="14" t="s">
        <v>346</v>
      </c>
      <c r="E19" s="33" t="s">
        <v>259</v>
      </c>
      <c r="F19" s="2"/>
      <c r="G19" s="100" t="s">
        <v>381</v>
      </c>
      <c r="H19" s="70" t="s">
        <v>374</v>
      </c>
      <c r="I19" s="2" t="s">
        <v>260</v>
      </c>
      <c r="J19" s="107" t="s">
        <v>260</v>
      </c>
      <c r="K19" s="36">
        <v>42514</v>
      </c>
      <c r="L19" s="36">
        <v>42514</v>
      </c>
      <c r="M19" s="28"/>
      <c r="N19" s="76"/>
      <c r="O19" s="28"/>
      <c r="P19" s="28"/>
      <c r="Q19" s="28"/>
      <c r="R19" s="72"/>
      <c r="S19" s="73"/>
      <c r="T19" s="18">
        <v>42514</v>
      </c>
      <c r="U19" s="110">
        <v>12</v>
      </c>
      <c r="V19" s="110">
        <v>12</v>
      </c>
      <c r="W19" s="14">
        <v>42893</v>
      </c>
      <c r="X19" s="20">
        <v>6</v>
      </c>
      <c r="Y19" s="20">
        <v>5</v>
      </c>
      <c r="Z19" s="20">
        <v>3</v>
      </c>
      <c r="AA19" s="20"/>
      <c r="AB19" s="38">
        <f>SUBTOTAL(9,X19:AA19)</f>
        <v>0</v>
      </c>
      <c r="AC19" s="19">
        <f t="shared" si="2"/>
        <v>12</v>
      </c>
      <c r="AD19" s="106">
        <v>43350</v>
      </c>
      <c r="AE19" s="16">
        <f>+AF19+AI19</f>
        <v>300000</v>
      </c>
      <c r="AF19" s="120"/>
      <c r="AG19" s="21">
        <v>300000</v>
      </c>
      <c r="AH19" s="113">
        <v>0</v>
      </c>
      <c r="AI19" s="57">
        <f t="shared" si="4"/>
        <v>300000</v>
      </c>
      <c r="AJ19" s="58">
        <v>219250</v>
      </c>
      <c r="AK19" s="59">
        <f t="shared" si="5"/>
        <v>73.083333333333329</v>
      </c>
      <c r="AL19" s="60">
        <f t="shared" si="0"/>
        <v>80750</v>
      </c>
    </row>
    <row r="20" spans="1:38" ht="66" hidden="1" customHeight="1" x14ac:dyDescent="0.25">
      <c r="A20" s="87" t="s">
        <v>149</v>
      </c>
      <c r="B20" s="14" t="s">
        <v>149</v>
      </c>
      <c r="C20" s="165" t="s">
        <v>518</v>
      </c>
      <c r="D20" s="14" t="s">
        <v>336</v>
      </c>
      <c r="E20" s="159" t="s">
        <v>413</v>
      </c>
      <c r="F20" s="87"/>
      <c r="G20" s="166" t="s">
        <v>381</v>
      </c>
      <c r="H20" s="167" t="s">
        <v>414</v>
      </c>
      <c r="I20" s="87" t="s">
        <v>274</v>
      </c>
      <c r="J20" s="161" t="s">
        <v>274</v>
      </c>
      <c r="K20" s="165">
        <v>42681</v>
      </c>
      <c r="L20" s="2"/>
      <c r="M20" s="38"/>
      <c r="N20" s="38"/>
      <c r="O20" s="38"/>
      <c r="P20" s="38"/>
      <c r="Q20" s="38"/>
      <c r="R20" s="38"/>
      <c r="S20" s="38"/>
      <c r="T20" s="162">
        <v>42683</v>
      </c>
      <c r="U20" s="168">
        <v>12</v>
      </c>
      <c r="V20" s="168">
        <v>12</v>
      </c>
      <c r="W20" s="165">
        <v>43046</v>
      </c>
      <c r="X20" s="20"/>
      <c r="Y20" s="20"/>
      <c r="Z20" s="20"/>
      <c r="AA20" s="20"/>
      <c r="AB20" s="38"/>
      <c r="AC20" s="19"/>
      <c r="AD20" s="14"/>
      <c r="AE20" s="169">
        <v>50000</v>
      </c>
      <c r="AF20" s="170">
        <v>0</v>
      </c>
      <c r="AG20" s="171">
        <f>+AE20+AF20</f>
        <v>50000</v>
      </c>
      <c r="AH20" s="171">
        <v>0</v>
      </c>
      <c r="AI20" s="172">
        <f t="shared" si="4"/>
        <v>50000</v>
      </c>
      <c r="AJ20" s="173">
        <v>45000</v>
      </c>
      <c r="AK20" s="174">
        <f>+AJ20/AI20*100</f>
        <v>90</v>
      </c>
      <c r="AL20" s="175">
        <f t="shared" si="0"/>
        <v>5000</v>
      </c>
    </row>
    <row r="21" spans="1:38" ht="66" hidden="1" customHeight="1" x14ac:dyDescent="0.25">
      <c r="A21" s="2" t="s">
        <v>149</v>
      </c>
      <c r="B21" s="14" t="s">
        <v>149</v>
      </c>
      <c r="C21" s="14" t="s">
        <v>145</v>
      </c>
      <c r="D21" s="14"/>
      <c r="E21" s="33" t="s">
        <v>233</v>
      </c>
      <c r="F21" s="2"/>
      <c r="G21" s="52" t="s">
        <v>405</v>
      </c>
      <c r="H21" s="70" t="s">
        <v>373</v>
      </c>
      <c r="I21" s="2" t="s">
        <v>132</v>
      </c>
      <c r="J21" s="63" t="s">
        <v>132</v>
      </c>
      <c r="K21" s="36">
        <v>42285</v>
      </c>
      <c r="L21" s="36">
        <v>42285</v>
      </c>
      <c r="M21" s="28"/>
      <c r="N21" s="76"/>
      <c r="O21" s="28"/>
      <c r="P21" s="28"/>
      <c r="Q21" s="28"/>
      <c r="R21" s="72"/>
      <c r="S21" s="73"/>
      <c r="T21" s="18"/>
      <c r="U21" s="110"/>
      <c r="V21" s="110"/>
      <c r="W21" s="14"/>
      <c r="X21" s="20"/>
      <c r="Y21" s="20"/>
      <c r="Z21" s="20"/>
      <c r="AA21" s="20"/>
      <c r="AB21" s="38"/>
      <c r="AC21" s="19">
        <f t="shared" ref="AC21" si="6">+V21+AB21</f>
        <v>0</v>
      </c>
      <c r="AD21" s="28"/>
      <c r="AE21" s="16">
        <f t="shared" ref="AE21" si="7">+AF21+AI21</f>
        <v>400000</v>
      </c>
      <c r="AF21" s="69"/>
      <c r="AG21" s="21">
        <v>400000</v>
      </c>
      <c r="AH21" s="21">
        <v>0</v>
      </c>
      <c r="AI21" s="57">
        <f t="shared" si="4"/>
        <v>400000</v>
      </c>
      <c r="AJ21" s="22">
        <v>0</v>
      </c>
      <c r="AK21" s="59">
        <f t="shared" ref="AK21:AK26" si="8">AJ21/AI21*100</f>
        <v>0</v>
      </c>
      <c r="AL21" s="60">
        <f t="shared" si="0"/>
        <v>400000</v>
      </c>
    </row>
    <row r="22" spans="1:38" ht="66" hidden="1" customHeight="1" x14ac:dyDescent="0.25">
      <c r="A22" s="2" t="s">
        <v>149</v>
      </c>
      <c r="B22" s="14" t="s">
        <v>149</v>
      </c>
      <c r="C22" s="2" t="s">
        <v>292</v>
      </c>
      <c r="D22" s="2"/>
      <c r="E22" s="33" t="s">
        <v>637</v>
      </c>
      <c r="F22" s="2"/>
      <c r="G22" s="99" t="s">
        <v>381</v>
      </c>
      <c r="H22" s="33"/>
      <c r="I22" s="2" t="s">
        <v>315</v>
      </c>
      <c r="J22" s="55" t="s">
        <v>316</v>
      </c>
      <c r="K22" s="36">
        <v>42367</v>
      </c>
      <c r="L22" s="36"/>
      <c r="M22" s="28"/>
      <c r="N22" s="28"/>
      <c r="O22" s="28"/>
      <c r="P22" s="28"/>
      <c r="Q22" s="28"/>
      <c r="R22" s="13"/>
      <c r="S22" s="11"/>
      <c r="T22" s="11"/>
      <c r="U22" s="20"/>
      <c r="V22" s="20"/>
      <c r="W22" s="14">
        <v>42458</v>
      </c>
      <c r="X22" s="20"/>
      <c r="Y22" s="20"/>
      <c r="Z22" s="20"/>
      <c r="AA22" s="20"/>
      <c r="AB22" s="20"/>
      <c r="AC22" s="19"/>
      <c r="AD22" s="28"/>
      <c r="AE22" s="16">
        <v>100000</v>
      </c>
      <c r="AF22" s="67"/>
      <c r="AG22" s="27">
        <v>100000</v>
      </c>
      <c r="AH22" s="27"/>
      <c r="AI22" s="57">
        <f t="shared" si="4"/>
        <v>100000</v>
      </c>
      <c r="AJ22" s="66">
        <v>100000</v>
      </c>
      <c r="AK22" s="59">
        <f t="shared" si="8"/>
        <v>100</v>
      </c>
      <c r="AL22" s="60">
        <f t="shared" si="0"/>
        <v>0</v>
      </c>
    </row>
    <row r="23" spans="1:38" ht="66" hidden="1" customHeight="1" x14ac:dyDescent="0.25">
      <c r="A23" s="2" t="s">
        <v>149</v>
      </c>
      <c r="B23" s="14" t="s">
        <v>149</v>
      </c>
      <c r="C23" s="14" t="s">
        <v>153</v>
      </c>
      <c r="D23" s="14"/>
      <c r="E23" s="33" t="s">
        <v>252</v>
      </c>
      <c r="F23" s="2"/>
      <c r="G23" s="100" t="s">
        <v>381</v>
      </c>
      <c r="H23" s="70" t="s">
        <v>333</v>
      </c>
      <c r="I23" s="2" t="s">
        <v>260</v>
      </c>
      <c r="J23" s="51" t="s">
        <v>260</v>
      </c>
      <c r="K23" s="36">
        <v>42340</v>
      </c>
      <c r="L23" s="36">
        <v>42340</v>
      </c>
      <c r="M23" s="28"/>
      <c r="N23" s="76"/>
      <c r="O23" s="28"/>
      <c r="P23" s="28"/>
      <c r="Q23" s="28"/>
      <c r="R23" s="72"/>
      <c r="S23" s="73"/>
      <c r="T23" s="11">
        <v>42340</v>
      </c>
      <c r="U23" s="32">
        <v>18</v>
      </c>
      <c r="V23" s="32">
        <v>18</v>
      </c>
      <c r="W23" s="14">
        <v>42523</v>
      </c>
      <c r="X23" s="20">
        <v>12</v>
      </c>
      <c r="Y23" s="20">
        <v>0</v>
      </c>
      <c r="Z23" s="20">
        <v>0</v>
      </c>
      <c r="AA23" s="20">
        <v>0</v>
      </c>
      <c r="AB23" s="38">
        <f>SUBTOTAL(9,X23:AA23)</f>
        <v>0</v>
      </c>
      <c r="AC23" s="19">
        <f>+V23+AB23</f>
        <v>18</v>
      </c>
      <c r="AD23" s="14">
        <v>43071</v>
      </c>
      <c r="AE23" s="16">
        <f>+AF23+AI23</f>
        <v>150000</v>
      </c>
      <c r="AF23" s="69"/>
      <c r="AG23" s="21">
        <v>150000</v>
      </c>
      <c r="AH23" s="21">
        <v>0</v>
      </c>
      <c r="AI23" s="57">
        <f t="shared" si="4"/>
        <v>150000</v>
      </c>
      <c r="AJ23" s="22">
        <v>86770</v>
      </c>
      <c r="AK23" s="59">
        <f t="shared" si="8"/>
        <v>57.846666666666671</v>
      </c>
      <c r="AL23" s="60">
        <f t="shared" si="0"/>
        <v>63230</v>
      </c>
    </row>
    <row r="24" spans="1:38" ht="66" hidden="1" customHeight="1" x14ac:dyDescent="0.25">
      <c r="A24" s="87" t="s">
        <v>149</v>
      </c>
      <c r="B24" s="14" t="s">
        <v>149</v>
      </c>
      <c r="C24" s="165" t="s">
        <v>24</v>
      </c>
      <c r="D24" s="14"/>
      <c r="E24" s="159" t="s">
        <v>636</v>
      </c>
      <c r="F24" s="87"/>
      <c r="G24" s="176" t="s">
        <v>381</v>
      </c>
      <c r="H24" s="167"/>
      <c r="I24" s="87" t="s">
        <v>63</v>
      </c>
      <c r="J24" s="87" t="s">
        <v>63</v>
      </c>
      <c r="K24" s="177">
        <v>42216</v>
      </c>
      <c r="L24" s="36"/>
      <c r="M24" s="28"/>
      <c r="N24" s="76"/>
      <c r="O24" s="28"/>
      <c r="P24" s="28"/>
      <c r="Q24" s="28"/>
      <c r="R24" s="72"/>
      <c r="S24" s="73"/>
      <c r="T24" s="162"/>
      <c r="U24" s="178"/>
      <c r="V24" s="178"/>
      <c r="W24" s="165">
        <v>42582</v>
      </c>
      <c r="X24" s="20"/>
      <c r="Y24" s="20"/>
      <c r="Z24" s="20"/>
      <c r="AA24" s="20"/>
      <c r="AB24" s="38"/>
      <c r="AC24" s="19"/>
      <c r="AD24" s="14"/>
      <c r="AE24" s="169">
        <v>35000</v>
      </c>
      <c r="AF24" s="179"/>
      <c r="AG24" s="180">
        <v>35000</v>
      </c>
      <c r="AH24" s="180"/>
      <c r="AI24" s="172">
        <f t="shared" si="4"/>
        <v>35000</v>
      </c>
      <c r="AJ24" s="173">
        <v>35000</v>
      </c>
      <c r="AK24" s="174">
        <f t="shared" si="8"/>
        <v>100</v>
      </c>
      <c r="AL24" s="175">
        <f t="shared" si="0"/>
        <v>0</v>
      </c>
    </row>
    <row r="25" spans="1:38" ht="66" hidden="1" customHeight="1" x14ac:dyDescent="0.25">
      <c r="A25" s="2" t="s">
        <v>149</v>
      </c>
      <c r="B25" s="14" t="s">
        <v>149</v>
      </c>
      <c r="C25" s="14" t="s">
        <v>29</v>
      </c>
      <c r="D25" s="14"/>
      <c r="E25" s="142" t="s">
        <v>472</v>
      </c>
      <c r="F25" s="14"/>
      <c r="G25" s="100" t="s">
        <v>381</v>
      </c>
      <c r="H25" s="70" t="s">
        <v>497</v>
      </c>
      <c r="I25" s="34" t="s">
        <v>132</v>
      </c>
      <c r="J25" s="34"/>
      <c r="K25" s="104">
        <v>43004</v>
      </c>
      <c r="L25" s="14">
        <v>43003</v>
      </c>
      <c r="M25" s="24"/>
      <c r="N25" s="14"/>
      <c r="O25" s="14"/>
      <c r="P25" s="2"/>
      <c r="Q25" s="14"/>
      <c r="R25" s="2"/>
      <c r="S25" s="14"/>
      <c r="T25" s="11"/>
      <c r="U25" s="32">
        <v>16</v>
      </c>
      <c r="V25" s="32">
        <v>16</v>
      </c>
      <c r="W25" s="14">
        <v>43544</v>
      </c>
      <c r="X25" s="20">
        <v>6</v>
      </c>
      <c r="Y25" s="20">
        <v>6</v>
      </c>
      <c r="Z25" s="20"/>
      <c r="AA25" s="20"/>
      <c r="AB25" s="68">
        <f>SUBTOTAL(9,X25:AA25)</f>
        <v>0</v>
      </c>
      <c r="AC25" s="20">
        <f t="shared" ref="AC25" si="9">+V25+AB25</f>
        <v>16</v>
      </c>
      <c r="AD25" s="14">
        <v>43911</v>
      </c>
      <c r="AE25" s="27"/>
      <c r="AF25" s="39"/>
      <c r="AG25" s="21">
        <v>100000</v>
      </c>
      <c r="AH25" s="21"/>
      <c r="AI25" s="17">
        <f t="shared" si="4"/>
        <v>100000</v>
      </c>
      <c r="AJ25" s="22">
        <v>60000</v>
      </c>
      <c r="AK25" s="59">
        <f t="shared" si="8"/>
        <v>60</v>
      </c>
      <c r="AL25" s="60">
        <f t="shared" si="0"/>
        <v>40000</v>
      </c>
    </row>
    <row r="26" spans="1:38" ht="66" hidden="1" customHeight="1" x14ac:dyDescent="0.25">
      <c r="A26" s="87" t="s">
        <v>149</v>
      </c>
      <c r="B26" s="14" t="s">
        <v>149</v>
      </c>
      <c r="C26" s="165" t="s">
        <v>462</v>
      </c>
      <c r="D26" s="14"/>
      <c r="E26" s="159" t="s">
        <v>463</v>
      </c>
      <c r="F26" s="165"/>
      <c r="G26" s="166" t="s">
        <v>381</v>
      </c>
      <c r="H26" s="167" t="s">
        <v>464</v>
      </c>
      <c r="I26" s="84" t="s">
        <v>274</v>
      </c>
      <c r="J26" s="34"/>
      <c r="K26" s="14">
        <v>42898</v>
      </c>
      <c r="L26" s="14"/>
      <c r="M26" s="24"/>
      <c r="N26" s="14"/>
      <c r="O26" s="14"/>
      <c r="P26" s="2"/>
      <c r="Q26" s="14"/>
      <c r="R26" s="2"/>
      <c r="S26" s="14"/>
      <c r="T26" s="11"/>
      <c r="U26" s="32">
        <v>10</v>
      </c>
      <c r="V26" s="32">
        <v>10</v>
      </c>
      <c r="W26" s="14">
        <v>43202</v>
      </c>
      <c r="X26" s="20"/>
      <c r="Y26" s="20"/>
      <c r="Z26" s="20"/>
      <c r="AA26" s="20"/>
      <c r="AB26" s="68"/>
      <c r="AC26" s="20"/>
      <c r="AD26" s="14"/>
      <c r="AE26" s="27"/>
      <c r="AF26" s="39"/>
      <c r="AG26" s="21">
        <v>53000</v>
      </c>
      <c r="AH26" s="21"/>
      <c r="AI26" s="17">
        <f t="shared" si="4"/>
        <v>53000</v>
      </c>
      <c r="AJ26" s="22">
        <v>53000</v>
      </c>
      <c r="AK26" s="174">
        <f t="shared" si="8"/>
        <v>100</v>
      </c>
      <c r="AL26" s="175">
        <f t="shared" si="0"/>
        <v>0</v>
      </c>
    </row>
    <row r="27" spans="1:38" ht="66" hidden="1" customHeight="1" x14ac:dyDescent="0.25">
      <c r="A27" s="103" t="s">
        <v>149</v>
      </c>
      <c r="B27" s="150" t="s">
        <v>149</v>
      </c>
      <c r="C27" s="94" t="s">
        <v>120</v>
      </c>
      <c r="D27" s="147"/>
      <c r="E27" s="142" t="s">
        <v>648</v>
      </c>
      <c r="F27" s="34"/>
      <c r="G27" s="34" t="s">
        <v>381</v>
      </c>
      <c r="H27" s="33" t="s">
        <v>649</v>
      </c>
      <c r="I27" s="2" t="s">
        <v>160</v>
      </c>
      <c r="J27" s="34"/>
      <c r="K27" s="12">
        <v>43914</v>
      </c>
      <c r="L27" s="67"/>
      <c r="M27" s="6"/>
      <c r="N27" s="6"/>
      <c r="O27" s="6"/>
      <c r="P27" s="6"/>
      <c r="Q27" s="6"/>
      <c r="R27" s="9"/>
      <c r="S27" s="9"/>
      <c r="T27" s="11"/>
      <c r="U27" s="20">
        <v>6</v>
      </c>
      <c r="V27" s="20">
        <v>6</v>
      </c>
      <c r="W27" s="11">
        <v>44097</v>
      </c>
      <c r="X27" s="67"/>
      <c r="Y27" s="67"/>
      <c r="Z27" s="67"/>
      <c r="AA27" s="67"/>
      <c r="AB27" s="67"/>
      <c r="AC27" s="67"/>
      <c r="AD27" s="92"/>
      <c r="AE27" s="67"/>
      <c r="AF27" s="92"/>
      <c r="AG27" s="67">
        <v>400000</v>
      </c>
      <c r="AH27" s="67"/>
      <c r="AI27" s="67">
        <f t="shared" si="4"/>
        <v>400000</v>
      </c>
      <c r="AJ27" s="67">
        <v>400000</v>
      </c>
      <c r="AK27" s="92">
        <f>+AJ27/AI27*100</f>
        <v>100</v>
      </c>
      <c r="AL27" s="67">
        <f t="shared" si="0"/>
        <v>0</v>
      </c>
    </row>
    <row r="28" spans="1:38" ht="66" hidden="1" customHeight="1" x14ac:dyDescent="0.25">
      <c r="A28" s="61" t="s">
        <v>149</v>
      </c>
      <c r="B28" s="14" t="s">
        <v>149</v>
      </c>
      <c r="C28" s="106" t="s">
        <v>29</v>
      </c>
      <c r="D28" s="14" t="s">
        <v>344</v>
      </c>
      <c r="E28" s="200" t="s">
        <v>484</v>
      </c>
      <c r="F28" s="106"/>
      <c r="G28" s="205" t="s">
        <v>381</v>
      </c>
      <c r="H28" s="204" t="s">
        <v>461</v>
      </c>
      <c r="I28" s="61" t="s">
        <v>260</v>
      </c>
      <c r="J28" s="34" t="s">
        <v>260</v>
      </c>
      <c r="K28" s="14">
        <v>42899</v>
      </c>
      <c r="L28" s="14">
        <v>42963</v>
      </c>
      <c r="M28" s="24"/>
      <c r="N28" s="14"/>
      <c r="O28" s="14"/>
      <c r="P28" s="2"/>
      <c r="Q28" s="14"/>
      <c r="R28" s="2"/>
      <c r="S28" s="14"/>
      <c r="T28" s="11"/>
      <c r="U28" s="32">
        <v>16</v>
      </c>
      <c r="V28" s="32">
        <v>16</v>
      </c>
      <c r="W28" s="14">
        <v>43420</v>
      </c>
      <c r="X28" s="20">
        <v>10</v>
      </c>
      <c r="Y28" s="20"/>
      <c r="Z28" s="20"/>
      <c r="AA28" s="20"/>
      <c r="AB28" s="68">
        <f>SUBTOTAL(9,X28:AA28)</f>
        <v>0</v>
      </c>
      <c r="AC28" s="20">
        <f>+V28+AB28</f>
        <v>16</v>
      </c>
      <c r="AD28" s="14">
        <v>43662</v>
      </c>
      <c r="AE28" s="27"/>
      <c r="AF28" s="39"/>
      <c r="AG28" s="21">
        <v>148000</v>
      </c>
      <c r="AH28" s="21"/>
      <c r="AI28" s="17">
        <f t="shared" si="4"/>
        <v>148000</v>
      </c>
      <c r="AJ28" s="22">
        <v>148000</v>
      </c>
      <c r="AK28" s="59">
        <f t="shared" ref="AK28:AK35" si="10">AJ28/AI28*100</f>
        <v>100</v>
      </c>
      <c r="AL28" s="203">
        <f t="shared" si="0"/>
        <v>0</v>
      </c>
    </row>
    <row r="29" spans="1:38" ht="66" hidden="1" customHeight="1" x14ac:dyDescent="0.25">
      <c r="A29" s="2" t="s">
        <v>149</v>
      </c>
      <c r="B29" s="14" t="s">
        <v>149</v>
      </c>
      <c r="C29" s="14" t="s">
        <v>24</v>
      </c>
      <c r="D29" s="14"/>
      <c r="E29" s="33" t="s">
        <v>445</v>
      </c>
      <c r="F29" s="14"/>
      <c r="G29" s="52" t="s">
        <v>381</v>
      </c>
      <c r="H29" s="70" t="s">
        <v>460</v>
      </c>
      <c r="I29" s="34" t="s">
        <v>446</v>
      </c>
      <c r="J29" s="34"/>
      <c r="K29" s="14">
        <v>42823</v>
      </c>
      <c r="L29" s="14"/>
      <c r="M29" s="24"/>
      <c r="N29" s="14"/>
      <c r="O29" s="14"/>
      <c r="P29" s="2"/>
      <c r="Q29" s="14"/>
      <c r="R29" s="2"/>
      <c r="S29" s="14"/>
      <c r="T29" s="11"/>
      <c r="U29" s="32"/>
      <c r="V29" s="32"/>
      <c r="W29" s="14">
        <v>43187</v>
      </c>
      <c r="X29" s="20"/>
      <c r="Y29" s="20"/>
      <c r="Z29" s="20"/>
      <c r="AA29" s="20"/>
      <c r="AB29" s="68"/>
      <c r="AC29" s="20"/>
      <c r="AD29" s="14"/>
      <c r="AE29" s="27"/>
      <c r="AF29" s="39"/>
      <c r="AG29" s="21">
        <v>120000</v>
      </c>
      <c r="AH29" s="21"/>
      <c r="AI29" s="17">
        <v>120000</v>
      </c>
      <c r="AJ29" s="22">
        <v>79760</v>
      </c>
      <c r="AK29" s="59">
        <f t="shared" si="10"/>
        <v>66.466666666666669</v>
      </c>
      <c r="AL29" s="60">
        <f t="shared" si="0"/>
        <v>40240</v>
      </c>
    </row>
    <row r="30" spans="1:38" ht="66" hidden="1" customHeight="1" x14ac:dyDescent="0.25">
      <c r="A30" s="2" t="s">
        <v>149</v>
      </c>
      <c r="B30" s="14" t="s">
        <v>149</v>
      </c>
      <c r="C30" s="14" t="s">
        <v>154</v>
      </c>
      <c r="D30" s="14"/>
      <c r="E30" s="33" t="s">
        <v>443</v>
      </c>
      <c r="F30" s="14"/>
      <c r="G30" s="100" t="s">
        <v>381</v>
      </c>
      <c r="H30" s="70" t="s">
        <v>459</v>
      </c>
      <c r="I30" s="34" t="s">
        <v>289</v>
      </c>
      <c r="J30" s="34"/>
      <c r="K30" s="14">
        <v>42783</v>
      </c>
      <c r="L30" s="14"/>
      <c r="M30" s="24"/>
      <c r="N30" s="14"/>
      <c r="O30" s="14"/>
      <c r="P30" s="2"/>
      <c r="Q30" s="14"/>
      <c r="R30" s="2"/>
      <c r="S30" s="14"/>
      <c r="T30" s="11"/>
      <c r="U30" s="32"/>
      <c r="V30" s="32"/>
      <c r="W30" s="14">
        <v>43056</v>
      </c>
      <c r="X30" s="20">
        <v>6</v>
      </c>
      <c r="Y30" s="20">
        <v>6</v>
      </c>
      <c r="Z30" s="20">
        <v>6</v>
      </c>
      <c r="AA30" s="20"/>
      <c r="AB30" s="68">
        <f>SUBTOTAL(9,X30:AA30)</f>
        <v>0</v>
      </c>
      <c r="AC30" s="20">
        <f>+V30+AB30</f>
        <v>0</v>
      </c>
      <c r="AD30" s="14">
        <v>43867</v>
      </c>
      <c r="AE30" s="27">
        <f>+AF30+AG30</f>
        <v>140000</v>
      </c>
      <c r="AF30" s="39">
        <v>0</v>
      </c>
      <c r="AG30" s="21">
        <v>140000</v>
      </c>
      <c r="AH30" s="21">
        <v>0</v>
      </c>
      <c r="AI30" s="17">
        <f t="shared" ref="AI30:AI39" si="11">+AG30-AH30</f>
        <v>140000</v>
      </c>
      <c r="AJ30" s="22">
        <v>125892</v>
      </c>
      <c r="AK30" s="59">
        <f t="shared" si="10"/>
        <v>89.92285714285714</v>
      </c>
      <c r="AL30" s="60">
        <f t="shared" si="0"/>
        <v>14108</v>
      </c>
    </row>
    <row r="31" spans="1:38" ht="66" hidden="1" customHeight="1" x14ac:dyDescent="0.25">
      <c r="A31" s="2" t="s">
        <v>149</v>
      </c>
      <c r="B31" s="14" t="s">
        <v>149</v>
      </c>
      <c r="C31" s="14" t="s">
        <v>148</v>
      </c>
      <c r="D31" s="14"/>
      <c r="E31" s="33" t="s">
        <v>318</v>
      </c>
      <c r="F31" s="14"/>
      <c r="G31" s="52" t="s">
        <v>381</v>
      </c>
      <c r="H31" s="70" t="s">
        <v>370</v>
      </c>
      <c r="I31" s="34" t="s">
        <v>289</v>
      </c>
      <c r="J31" s="55" t="s">
        <v>121</v>
      </c>
      <c r="K31" s="106">
        <v>41344</v>
      </c>
      <c r="L31" s="106">
        <v>41351</v>
      </c>
      <c r="M31" s="82"/>
      <c r="N31" s="106"/>
      <c r="O31" s="106"/>
      <c r="P31" s="61"/>
      <c r="Q31" s="106"/>
      <c r="R31" s="61"/>
      <c r="S31" s="106"/>
      <c r="T31" s="18">
        <v>41351</v>
      </c>
      <c r="U31" s="110">
        <v>24</v>
      </c>
      <c r="V31" s="110">
        <v>24</v>
      </c>
      <c r="W31" s="106">
        <v>42081</v>
      </c>
      <c r="X31" s="19">
        <v>12</v>
      </c>
      <c r="Y31" s="19">
        <v>12</v>
      </c>
      <c r="Z31" s="19">
        <v>4</v>
      </c>
      <c r="AA31" s="19"/>
      <c r="AB31" s="207">
        <f>SUBTOTAL(9,X31:AA31)</f>
        <v>0</v>
      </c>
      <c r="AC31" s="19">
        <f>+V31+AB31</f>
        <v>24</v>
      </c>
      <c r="AD31" s="106">
        <v>42692</v>
      </c>
      <c r="AE31" s="16">
        <f>+AF31+AI31</f>
        <v>80000</v>
      </c>
      <c r="AF31" s="121">
        <v>16000</v>
      </c>
      <c r="AG31" s="113">
        <v>64000</v>
      </c>
      <c r="AH31" s="113">
        <v>0</v>
      </c>
      <c r="AI31" s="57">
        <f t="shared" si="11"/>
        <v>64000</v>
      </c>
      <c r="AJ31" s="203">
        <v>64000</v>
      </c>
      <c r="AK31" s="59">
        <f t="shared" si="10"/>
        <v>100</v>
      </c>
      <c r="AL31" s="60">
        <f t="shared" si="0"/>
        <v>0</v>
      </c>
    </row>
    <row r="32" spans="1:38" ht="66" hidden="1" customHeight="1" x14ac:dyDescent="0.25">
      <c r="A32" s="2" t="s">
        <v>149</v>
      </c>
      <c r="B32" s="14" t="s">
        <v>149</v>
      </c>
      <c r="C32" s="14" t="s">
        <v>29</v>
      </c>
      <c r="D32" s="14" t="s">
        <v>344</v>
      </c>
      <c r="E32" s="33" t="s">
        <v>245</v>
      </c>
      <c r="F32" s="2"/>
      <c r="G32" s="51" t="s">
        <v>381</v>
      </c>
      <c r="H32" s="70" t="s">
        <v>327</v>
      </c>
      <c r="I32" s="2" t="s">
        <v>260</v>
      </c>
      <c r="J32" s="63" t="s">
        <v>260</v>
      </c>
      <c r="K32" s="14">
        <v>41990</v>
      </c>
      <c r="L32" s="14">
        <v>42480</v>
      </c>
      <c r="M32" s="38"/>
      <c r="N32" s="38"/>
      <c r="O32" s="38"/>
      <c r="P32" s="38"/>
      <c r="Q32" s="38"/>
      <c r="R32" s="38"/>
      <c r="S32" s="38"/>
      <c r="T32" s="11">
        <v>42114</v>
      </c>
      <c r="U32" s="105">
        <v>14</v>
      </c>
      <c r="V32" s="105">
        <v>14</v>
      </c>
      <c r="W32" s="14">
        <v>42541</v>
      </c>
      <c r="X32" s="20">
        <v>6</v>
      </c>
      <c r="Y32" s="20">
        <v>0</v>
      </c>
      <c r="Z32" s="20">
        <v>0</v>
      </c>
      <c r="AA32" s="20">
        <v>0</v>
      </c>
      <c r="AB32" s="68">
        <f>SUBTOTAL(9,X32:AA32)</f>
        <v>0</v>
      </c>
      <c r="AC32" s="19">
        <f>+V32+AB32</f>
        <v>14</v>
      </c>
      <c r="AD32" s="14">
        <v>42661</v>
      </c>
      <c r="AE32" s="16">
        <f>+AF32+AI32</f>
        <v>150000</v>
      </c>
      <c r="AF32" s="74"/>
      <c r="AG32" s="26">
        <v>150000</v>
      </c>
      <c r="AH32" s="26">
        <v>0</v>
      </c>
      <c r="AI32" s="57">
        <f t="shared" si="11"/>
        <v>150000</v>
      </c>
      <c r="AJ32" s="22">
        <v>150000</v>
      </c>
      <c r="AK32" s="59">
        <f t="shared" si="10"/>
        <v>100</v>
      </c>
      <c r="AL32" s="60">
        <f t="shared" si="0"/>
        <v>0</v>
      </c>
    </row>
    <row r="33" spans="1:38" ht="66" hidden="1" customHeight="1" x14ac:dyDescent="0.25">
      <c r="A33" s="2" t="s">
        <v>149</v>
      </c>
      <c r="B33" s="14" t="s">
        <v>149</v>
      </c>
      <c r="C33" s="14" t="s">
        <v>138</v>
      </c>
      <c r="D33" s="14" t="s">
        <v>349</v>
      </c>
      <c r="E33" s="33" t="s">
        <v>205</v>
      </c>
      <c r="F33" s="2"/>
      <c r="G33" s="52" t="s">
        <v>381</v>
      </c>
      <c r="H33" s="70" t="s">
        <v>371</v>
      </c>
      <c r="I33" s="2" t="s">
        <v>260</v>
      </c>
      <c r="J33" s="63" t="s">
        <v>260</v>
      </c>
      <c r="K33" s="14">
        <v>41914</v>
      </c>
      <c r="L33" s="2"/>
      <c r="M33" s="38"/>
      <c r="N33" s="38"/>
      <c r="O33" s="38"/>
      <c r="P33" s="38"/>
      <c r="Q33" s="38"/>
      <c r="R33" s="38"/>
      <c r="S33" s="38"/>
      <c r="T33" s="11">
        <v>41914</v>
      </c>
      <c r="U33" s="105">
        <v>14</v>
      </c>
      <c r="V33" s="105">
        <v>14</v>
      </c>
      <c r="W33" s="14">
        <v>42551</v>
      </c>
      <c r="X33" s="20">
        <v>6</v>
      </c>
      <c r="Y33" s="20">
        <v>0</v>
      </c>
      <c r="Z33" s="20">
        <v>0</v>
      </c>
      <c r="AA33" s="20">
        <v>0</v>
      </c>
      <c r="AB33" s="38">
        <f>SUBTOTAL(9,X33:AA33)</f>
        <v>0</v>
      </c>
      <c r="AC33" s="19">
        <f>+V33+AB33</f>
        <v>14</v>
      </c>
      <c r="AD33" s="14">
        <v>42368</v>
      </c>
      <c r="AE33" s="16">
        <f>+AF33+AI33</f>
        <v>200000</v>
      </c>
      <c r="AF33" s="74"/>
      <c r="AG33" s="26">
        <v>200000</v>
      </c>
      <c r="AH33" s="26">
        <v>0</v>
      </c>
      <c r="AI33" s="57">
        <f t="shared" si="11"/>
        <v>200000</v>
      </c>
      <c r="AJ33" s="22">
        <v>200000</v>
      </c>
      <c r="AK33" s="59">
        <f t="shared" si="10"/>
        <v>100</v>
      </c>
      <c r="AL33" s="60">
        <f t="shared" si="0"/>
        <v>0</v>
      </c>
    </row>
    <row r="34" spans="1:38" ht="66" hidden="1" customHeight="1" x14ac:dyDescent="0.25">
      <c r="A34" s="2" t="s">
        <v>149</v>
      </c>
      <c r="B34" s="14" t="s">
        <v>149</v>
      </c>
      <c r="C34" s="14" t="s">
        <v>29</v>
      </c>
      <c r="D34" s="14"/>
      <c r="E34" s="33" t="s">
        <v>634</v>
      </c>
      <c r="F34" s="2"/>
      <c r="G34" s="52" t="s">
        <v>381</v>
      </c>
      <c r="H34" s="70"/>
      <c r="I34" s="34" t="s">
        <v>274</v>
      </c>
      <c r="J34" s="63" t="s">
        <v>274</v>
      </c>
      <c r="K34" s="14">
        <v>41800</v>
      </c>
      <c r="L34" s="2"/>
      <c r="M34" s="38"/>
      <c r="N34" s="38"/>
      <c r="O34" s="38"/>
      <c r="P34" s="38"/>
      <c r="Q34" s="38"/>
      <c r="R34" s="38"/>
      <c r="S34" s="38"/>
      <c r="T34" s="11"/>
      <c r="U34" s="105"/>
      <c r="V34" s="105"/>
      <c r="W34" s="14">
        <v>41892</v>
      </c>
      <c r="X34" s="20"/>
      <c r="Y34" s="20"/>
      <c r="Z34" s="20"/>
      <c r="AA34" s="20"/>
      <c r="AB34" s="38"/>
      <c r="AC34" s="19"/>
      <c r="AD34" s="14"/>
      <c r="AE34" s="16">
        <v>6200</v>
      </c>
      <c r="AF34" s="74"/>
      <c r="AG34" s="26">
        <v>6200</v>
      </c>
      <c r="AH34" s="26"/>
      <c r="AI34" s="57">
        <f t="shared" si="11"/>
        <v>6200</v>
      </c>
      <c r="AJ34" s="22">
        <v>6200</v>
      </c>
      <c r="AK34" s="59">
        <f t="shared" si="10"/>
        <v>100</v>
      </c>
      <c r="AL34" s="60">
        <f t="shared" si="0"/>
        <v>0</v>
      </c>
    </row>
    <row r="35" spans="1:38" ht="66" hidden="1" customHeight="1" x14ac:dyDescent="0.25">
      <c r="A35" s="2" t="s">
        <v>149</v>
      </c>
      <c r="B35" s="14" t="s">
        <v>149</v>
      </c>
      <c r="C35" s="14" t="s">
        <v>24</v>
      </c>
      <c r="D35" s="14"/>
      <c r="E35" s="33" t="s">
        <v>633</v>
      </c>
      <c r="F35" s="2"/>
      <c r="G35" s="52" t="s">
        <v>381</v>
      </c>
      <c r="H35" s="70"/>
      <c r="I35" s="2" t="s">
        <v>63</v>
      </c>
      <c r="J35" s="63" t="s">
        <v>63</v>
      </c>
      <c r="K35" s="14">
        <v>41766</v>
      </c>
      <c r="L35" s="2"/>
      <c r="M35" s="38"/>
      <c r="N35" s="38"/>
      <c r="O35" s="38"/>
      <c r="P35" s="38"/>
      <c r="Q35" s="38"/>
      <c r="R35" s="38"/>
      <c r="S35" s="38"/>
      <c r="T35" s="11"/>
      <c r="U35" s="105"/>
      <c r="V35" s="105"/>
      <c r="W35" s="14">
        <v>41858</v>
      </c>
      <c r="X35" s="20"/>
      <c r="Y35" s="20"/>
      <c r="Z35" s="20"/>
      <c r="AA35" s="20"/>
      <c r="AB35" s="38"/>
      <c r="AC35" s="19"/>
      <c r="AD35" s="14"/>
      <c r="AE35" s="16">
        <v>8000</v>
      </c>
      <c r="AF35" s="74"/>
      <c r="AG35" s="26">
        <v>8000</v>
      </c>
      <c r="AH35" s="26"/>
      <c r="AI35" s="57">
        <f t="shared" si="11"/>
        <v>8000</v>
      </c>
      <c r="AJ35" s="22">
        <v>8000</v>
      </c>
      <c r="AK35" s="59">
        <f t="shared" si="10"/>
        <v>100</v>
      </c>
      <c r="AL35" s="60">
        <f t="shared" si="0"/>
        <v>0</v>
      </c>
    </row>
    <row r="36" spans="1:38" ht="66" hidden="1" customHeight="1" x14ac:dyDescent="0.25">
      <c r="A36" s="2" t="s">
        <v>149</v>
      </c>
      <c r="B36" s="14" t="s">
        <v>149</v>
      </c>
      <c r="C36" s="14" t="s">
        <v>155</v>
      </c>
      <c r="D36" s="14"/>
      <c r="E36" s="33" t="s">
        <v>236</v>
      </c>
      <c r="F36" s="2"/>
      <c r="G36" s="101" t="s">
        <v>381</v>
      </c>
      <c r="H36" s="70" t="s">
        <v>375</v>
      </c>
      <c r="I36" s="34" t="s">
        <v>143</v>
      </c>
      <c r="J36" s="51" t="s">
        <v>143</v>
      </c>
      <c r="K36" s="36">
        <v>42347</v>
      </c>
      <c r="L36" s="36">
        <v>42347</v>
      </c>
      <c r="M36" s="28"/>
      <c r="N36" s="76"/>
      <c r="O36" s="28"/>
      <c r="P36" s="28"/>
      <c r="Q36" s="28"/>
      <c r="R36" s="72"/>
      <c r="S36" s="73"/>
      <c r="T36" s="11">
        <v>42347</v>
      </c>
      <c r="U36" s="32">
        <v>10</v>
      </c>
      <c r="V36" s="32">
        <v>10</v>
      </c>
      <c r="W36" s="14">
        <v>42652</v>
      </c>
      <c r="X36" s="20">
        <v>11</v>
      </c>
      <c r="Y36" s="20"/>
      <c r="Z36" s="20"/>
      <c r="AA36" s="20"/>
      <c r="AB36" s="38">
        <f>SUBTOTAL(9,X36:AA36)</f>
        <v>0</v>
      </c>
      <c r="AC36" s="19">
        <f>+V36+AB36</f>
        <v>10</v>
      </c>
      <c r="AD36" s="14">
        <v>42987</v>
      </c>
      <c r="AE36" s="16">
        <f>+AF36+AI36</f>
        <v>96040</v>
      </c>
      <c r="AF36" s="69"/>
      <c r="AG36" s="21">
        <v>96040</v>
      </c>
      <c r="AH36" s="21">
        <v>0</v>
      </c>
      <c r="AI36" s="57">
        <f t="shared" si="11"/>
        <v>96040</v>
      </c>
      <c r="AJ36" s="22">
        <v>96040</v>
      </c>
      <c r="AK36" s="59">
        <f>AJ36/AI36*100</f>
        <v>100</v>
      </c>
      <c r="AL36" s="60">
        <f t="shared" si="0"/>
        <v>0</v>
      </c>
    </row>
    <row r="37" spans="1:38" ht="66" hidden="1" customHeight="1" x14ac:dyDescent="0.25">
      <c r="A37" s="2" t="s">
        <v>149</v>
      </c>
      <c r="B37" s="14" t="s">
        <v>149</v>
      </c>
      <c r="C37" s="14" t="s">
        <v>292</v>
      </c>
      <c r="D37" s="14"/>
      <c r="E37" s="33" t="s">
        <v>200</v>
      </c>
      <c r="F37" s="2"/>
      <c r="G37" s="52" t="s">
        <v>381</v>
      </c>
      <c r="H37" s="70" t="s">
        <v>376</v>
      </c>
      <c r="I37" s="2" t="s">
        <v>315</v>
      </c>
      <c r="J37" s="63" t="s">
        <v>316</v>
      </c>
      <c r="K37" s="36">
        <v>41809</v>
      </c>
      <c r="L37" s="36"/>
      <c r="M37" s="28"/>
      <c r="N37" s="76"/>
      <c r="O37" s="28"/>
      <c r="P37" s="28"/>
      <c r="Q37" s="28"/>
      <c r="R37" s="72"/>
      <c r="S37" s="73"/>
      <c r="T37" s="11"/>
      <c r="U37" s="40"/>
      <c r="V37" s="32"/>
      <c r="W37" s="104"/>
      <c r="X37" s="126"/>
      <c r="Y37" s="126"/>
      <c r="Z37" s="126"/>
      <c r="AA37" s="126"/>
      <c r="AB37" s="131">
        <f t="shared" ref="AB37" si="12">SUBTOTAL(9,X37:AA37)</f>
        <v>0</v>
      </c>
      <c r="AC37" s="127">
        <f t="shared" ref="AC37" si="13">+V37+AB37</f>
        <v>0</v>
      </c>
      <c r="AD37" s="14">
        <v>41901</v>
      </c>
      <c r="AE37" s="128">
        <f t="shared" ref="AE37:AE39" si="14">+AF37+AI37</f>
        <v>100000</v>
      </c>
      <c r="AF37" s="132"/>
      <c r="AG37" s="133">
        <v>100000</v>
      </c>
      <c r="AH37" s="133">
        <v>0</v>
      </c>
      <c r="AI37" s="57">
        <f t="shared" si="11"/>
        <v>100000</v>
      </c>
      <c r="AJ37" s="22">
        <v>100000</v>
      </c>
      <c r="AK37" s="59">
        <f t="shared" ref="AK37:AK43" si="15">AJ37/AI37*100</f>
        <v>100</v>
      </c>
      <c r="AL37" s="60">
        <f t="shared" si="0"/>
        <v>0</v>
      </c>
    </row>
    <row r="38" spans="1:38" ht="66" hidden="1" customHeight="1" x14ac:dyDescent="0.25">
      <c r="A38" s="2" t="s">
        <v>149</v>
      </c>
      <c r="B38" s="14" t="s">
        <v>52</v>
      </c>
      <c r="C38" s="14" t="s">
        <v>52</v>
      </c>
      <c r="D38" s="14"/>
      <c r="E38" s="33" t="s">
        <v>152</v>
      </c>
      <c r="F38" s="14"/>
      <c r="G38" s="24" t="s">
        <v>405</v>
      </c>
      <c r="H38" s="24"/>
      <c r="I38" s="23" t="s">
        <v>57</v>
      </c>
      <c r="J38" s="53" t="s">
        <v>57</v>
      </c>
      <c r="K38" s="14">
        <v>40532</v>
      </c>
      <c r="L38" s="14"/>
      <c r="M38" s="24"/>
      <c r="N38" s="14"/>
      <c r="O38" s="14">
        <v>40627</v>
      </c>
      <c r="P38" s="2"/>
      <c r="Q38" s="14"/>
      <c r="R38" s="2">
        <v>4783</v>
      </c>
      <c r="S38" s="14">
        <v>41213</v>
      </c>
      <c r="T38" s="11"/>
      <c r="U38" s="32">
        <v>10</v>
      </c>
      <c r="V38" s="32"/>
      <c r="W38" s="11">
        <v>41512</v>
      </c>
      <c r="X38" s="80">
        <v>10</v>
      </c>
      <c r="Y38" s="80">
        <v>10</v>
      </c>
      <c r="Z38" s="80"/>
      <c r="AA38" s="80"/>
      <c r="AB38" s="38">
        <f>SUBTOTAL(9,X38:AA38)</f>
        <v>0</v>
      </c>
      <c r="AC38" s="19">
        <v>0</v>
      </c>
      <c r="AD38" s="11"/>
      <c r="AE38" s="16">
        <f t="shared" si="14"/>
        <v>300000</v>
      </c>
      <c r="AF38" s="26"/>
      <c r="AG38" s="133">
        <v>300000</v>
      </c>
      <c r="AH38" s="133">
        <v>0</v>
      </c>
      <c r="AI38" s="136">
        <f t="shared" si="11"/>
        <v>300000</v>
      </c>
      <c r="AJ38" s="81">
        <v>0</v>
      </c>
      <c r="AK38" s="59">
        <f t="shared" si="15"/>
        <v>0</v>
      </c>
      <c r="AL38" s="60">
        <f t="shared" si="0"/>
        <v>300000</v>
      </c>
    </row>
    <row r="39" spans="1:38" ht="66" hidden="1" customHeight="1" x14ac:dyDescent="0.25">
      <c r="A39" s="2" t="s">
        <v>149</v>
      </c>
      <c r="B39" s="14" t="s">
        <v>150</v>
      </c>
      <c r="C39" s="14" t="s">
        <v>150</v>
      </c>
      <c r="D39" s="14"/>
      <c r="E39" s="33" t="s">
        <v>151</v>
      </c>
      <c r="F39" s="14"/>
      <c r="G39" s="52" t="s">
        <v>381</v>
      </c>
      <c r="H39" s="52"/>
      <c r="I39" s="34" t="s">
        <v>22</v>
      </c>
      <c r="J39" s="63" t="s">
        <v>23</v>
      </c>
      <c r="K39" s="14">
        <v>40627</v>
      </c>
      <c r="L39" s="14">
        <v>40627</v>
      </c>
      <c r="M39" s="24"/>
      <c r="N39" s="14"/>
      <c r="O39" s="14">
        <v>40627</v>
      </c>
      <c r="P39" s="2">
        <v>694</v>
      </c>
      <c r="Q39" s="14">
        <v>40752</v>
      </c>
      <c r="R39" s="2">
        <v>4519</v>
      </c>
      <c r="S39" s="14">
        <v>40868</v>
      </c>
      <c r="T39" s="11">
        <v>40868</v>
      </c>
      <c r="U39" s="32">
        <v>24</v>
      </c>
      <c r="V39" s="32">
        <v>24</v>
      </c>
      <c r="W39" s="14">
        <v>41600</v>
      </c>
      <c r="X39" s="80"/>
      <c r="Y39" s="80"/>
      <c r="Z39" s="80"/>
      <c r="AA39" s="38"/>
      <c r="AB39" s="80">
        <f t="shared" ref="AB39" si="16">SUBTOTAL(9,X39:AA39)</f>
        <v>0</v>
      </c>
      <c r="AC39" s="19">
        <f>+V39+AB39</f>
        <v>24</v>
      </c>
      <c r="AD39" s="38"/>
      <c r="AE39" s="16">
        <f t="shared" si="14"/>
        <v>200000</v>
      </c>
      <c r="AF39" s="26"/>
      <c r="AG39" s="21">
        <v>200000</v>
      </c>
      <c r="AH39" s="21">
        <v>0</v>
      </c>
      <c r="AI39" s="57">
        <f t="shared" si="11"/>
        <v>200000</v>
      </c>
      <c r="AJ39" s="88">
        <v>191000</v>
      </c>
      <c r="AK39" s="59">
        <f t="shared" si="15"/>
        <v>95.5</v>
      </c>
      <c r="AL39" s="60">
        <f t="shared" si="0"/>
        <v>9000</v>
      </c>
    </row>
    <row r="40" spans="1:38" ht="66" hidden="1" customHeight="1" x14ac:dyDescent="0.25">
      <c r="A40" s="2" t="s">
        <v>149</v>
      </c>
      <c r="B40" s="2" t="s">
        <v>149</v>
      </c>
      <c r="C40" s="2" t="s">
        <v>29</v>
      </c>
      <c r="D40" s="2"/>
      <c r="E40" s="33" t="s">
        <v>632</v>
      </c>
      <c r="F40" s="2"/>
      <c r="G40" s="51" t="s">
        <v>381</v>
      </c>
      <c r="H40" s="114"/>
      <c r="I40" s="34" t="s">
        <v>260</v>
      </c>
      <c r="J40" s="63" t="s">
        <v>260</v>
      </c>
      <c r="K40" s="36">
        <v>41598</v>
      </c>
      <c r="L40" s="36"/>
      <c r="M40" s="28"/>
      <c r="N40" s="28"/>
      <c r="O40" s="28"/>
      <c r="P40" s="28"/>
      <c r="Q40" s="28"/>
      <c r="R40" s="13"/>
      <c r="S40" s="11"/>
      <c r="T40" s="11">
        <v>41690</v>
      </c>
      <c r="U40" s="20">
        <v>3</v>
      </c>
      <c r="V40" s="20"/>
      <c r="W40" s="14"/>
      <c r="X40" s="20"/>
      <c r="Y40" s="20"/>
      <c r="Z40" s="20"/>
      <c r="AA40" s="20"/>
      <c r="AB40" s="20"/>
      <c r="AC40" s="19"/>
      <c r="AD40" s="1"/>
      <c r="AE40" s="16"/>
      <c r="AF40" s="65"/>
      <c r="AG40" s="27">
        <v>50000</v>
      </c>
      <c r="AH40" s="27"/>
      <c r="AI40" s="57">
        <v>50000</v>
      </c>
      <c r="AJ40" s="66">
        <v>24630.33</v>
      </c>
      <c r="AK40" s="59">
        <f t="shared" si="15"/>
        <v>49.260660000000009</v>
      </c>
      <c r="AL40" s="60">
        <f t="shared" si="0"/>
        <v>25369.67</v>
      </c>
    </row>
    <row r="41" spans="1:38" ht="66" hidden="1" customHeight="1" x14ac:dyDescent="0.25">
      <c r="A41" s="2" t="s">
        <v>149</v>
      </c>
      <c r="B41" s="14" t="s">
        <v>149</v>
      </c>
      <c r="C41" s="14" t="s">
        <v>24</v>
      </c>
      <c r="D41" s="14"/>
      <c r="E41" s="33" t="s">
        <v>156</v>
      </c>
      <c r="F41" s="13"/>
      <c r="G41" s="51" t="s">
        <v>381</v>
      </c>
      <c r="H41" s="51"/>
      <c r="I41" s="2" t="s">
        <v>63</v>
      </c>
      <c r="J41" s="63" t="s">
        <v>287</v>
      </c>
      <c r="K41" s="14">
        <v>41487</v>
      </c>
      <c r="L41" s="14">
        <v>41487</v>
      </c>
      <c r="M41" s="38"/>
      <c r="N41" s="38"/>
      <c r="O41" s="38"/>
      <c r="P41" s="38"/>
      <c r="Q41" s="38"/>
      <c r="R41" s="38"/>
      <c r="S41" s="38"/>
      <c r="T41" s="11">
        <v>41487</v>
      </c>
      <c r="U41" s="105">
        <v>10</v>
      </c>
      <c r="V41" s="105">
        <v>10</v>
      </c>
      <c r="W41" s="14">
        <v>41791</v>
      </c>
      <c r="X41" s="80"/>
      <c r="Y41" s="80"/>
      <c r="Z41" s="80"/>
      <c r="AA41" s="38"/>
      <c r="AB41" s="80">
        <f>SUBTOTAL(9,X41:AA41)</f>
        <v>0</v>
      </c>
      <c r="AC41" s="19">
        <f>+V41+AB41</f>
        <v>10</v>
      </c>
      <c r="AD41" s="14">
        <v>41974</v>
      </c>
      <c r="AE41" s="16">
        <v>349900</v>
      </c>
      <c r="AF41" s="74"/>
      <c r="AG41" s="21">
        <v>349900</v>
      </c>
      <c r="AH41" s="21">
        <v>2130</v>
      </c>
      <c r="AI41" s="57">
        <f t="shared" ref="AI41:AI43" si="17">+AG41-AH41</f>
        <v>347770</v>
      </c>
      <c r="AJ41" s="88">
        <f>277796.97+69973.39</f>
        <v>347770.36</v>
      </c>
      <c r="AK41" s="59">
        <f t="shared" si="15"/>
        <v>100.00010351669206</v>
      </c>
      <c r="AL41" s="60">
        <f t="shared" si="0"/>
        <v>-0.35999999998603016</v>
      </c>
    </row>
    <row r="42" spans="1:38" ht="66" hidden="1" customHeight="1" x14ac:dyDescent="0.25">
      <c r="A42" s="2" t="s">
        <v>149</v>
      </c>
      <c r="B42" s="14" t="s">
        <v>149</v>
      </c>
      <c r="C42" s="14" t="s">
        <v>29</v>
      </c>
      <c r="D42" s="14"/>
      <c r="E42" s="33" t="s">
        <v>157</v>
      </c>
      <c r="F42" s="13"/>
      <c r="G42" s="89" t="s">
        <v>381</v>
      </c>
      <c r="H42" s="89"/>
      <c r="I42" s="34" t="s">
        <v>274</v>
      </c>
      <c r="J42" s="63" t="s">
        <v>274</v>
      </c>
      <c r="K42" s="14">
        <v>41172</v>
      </c>
      <c r="L42" s="14">
        <v>41172</v>
      </c>
      <c r="M42" s="28"/>
      <c r="N42" s="28"/>
      <c r="O42" s="28"/>
      <c r="P42" s="28"/>
      <c r="Q42" s="28"/>
      <c r="R42" s="73"/>
      <c r="S42" s="28"/>
      <c r="T42" s="11">
        <v>41172</v>
      </c>
      <c r="U42" s="105">
        <v>12</v>
      </c>
      <c r="V42" s="105">
        <v>12</v>
      </c>
      <c r="W42" s="14">
        <v>41537</v>
      </c>
      <c r="X42" s="80">
        <v>3</v>
      </c>
      <c r="Y42" s="80"/>
      <c r="Z42" s="80">
        <v>0</v>
      </c>
      <c r="AA42" s="38"/>
      <c r="AB42" s="80">
        <f>SUBTOTAL(9,X42:AA42)</f>
        <v>0</v>
      </c>
      <c r="AC42" s="19">
        <f>+V42+AB42</f>
        <v>12</v>
      </c>
      <c r="AD42" s="14">
        <v>41628</v>
      </c>
      <c r="AE42" s="16">
        <f t="shared" ref="AE42:AE43" si="18">+AF42+AI42</f>
        <v>80000</v>
      </c>
      <c r="AF42" s="69"/>
      <c r="AG42" s="17">
        <v>80000</v>
      </c>
      <c r="AH42" s="17">
        <v>0</v>
      </c>
      <c r="AI42" s="57">
        <f t="shared" si="17"/>
        <v>80000</v>
      </c>
      <c r="AJ42" s="60">
        <v>80000</v>
      </c>
      <c r="AK42" s="59">
        <f t="shared" si="15"/>
        <v>100</v>
      </c>
      <c r="AL42" s="60">
        <f t="shared" si="0"/>
        <v>0</v>
      </c>
    </row>
    <row r="43" spans="1:38" ht="66" hidden="1" customHeight="1" x14ac:dyDescent="0.25">
      <c r="A43" s="2" t="s">
        <v>149</v>
      </c>
      <c r="B43" s="14" t="s">
        <v>149</v>
      </c>
      <c r="C43" s="14" t="s">
        <v>24</v>
      </c>
      <c r="D43" s="14"/>
      <c r="E43" s="33" t="s">
        <v>161</v>
      </c>
      <c r="F43" s="13"/>
      <c r="G43" s="51" t="s">
        <v>381</v>
      </c>
      <c r="H43" s="51"/>
      <c r="I43" s="2" t="s">
        <v>63</v>
      </c>
      <c r="J43" s="63" t="s">
        <v>287</v>
      </c>
      <c r="K43" s="14">
        <v>41240</v>
      </c>
      <c r="L43" s="14">
        <v>41240</v>
      </c>
      <c r="M43" s="28"/>
      <c r="N43" s="28"/>
      <c r="O43" s="14"/>
      <c r="P43" s="28"/>
      <c r="Q43" s="28"/>
      <c r="R43" s="72"/>
      <c r="S43" s="73"/>
      <c r="T43" s="11">
        <v>41240</v>
      </c>
      <c r="U43" s="32">
        <v>12</v>
      </c>
      <c r="V43" s="32">
        <v>12</v>
      </c>
      <c r="W43" s="14">
        <v>41605</v>
      </c>
      <c r="X43" s="80">
        <v>6</v>
      </c>
      <c r="Y43" s="80"/>
      <c r="Z43" s="80"/>
      <c r="AA43" s="38"/>
      <c r="AB43" s="125">
        <f>SUBTOTAL(9,X43:AA43)</f>
        <v>0</v>
      </c>
      <c r="AC43" s="19">
        <f>+V43+AB43</f>
        <v>12</v>
      </c>
      <c r="AD43" s="14">
        <v>41786</v>
      </c>
      <c r="AE43" s="16">
        <f t="shared" si="18"/>
        <v>229417.38</v>
      </c>
      <c r="AF43" s="69"/>
      <c r="AG43" s="21">
        <v>231460.38</v>
      </c>
      <c r="AH43" s="21">
        <v>2043</v>
      </c>
      <c r="AI43" s="57">
        <f t="shared" si="17"/>
        <v>229417.38</v>
      </c>
      <c r="AJ43" s="88">
        <v>229417</v>
      </c>
      <c r="AK43" s="59">
        <f t="shared" si="15"/>
        <v>99.99983436302864</v>
      </c>
      <c r="AL43" s="60">
        <f t="shared" si="0"/>
        <v>0.38000000000465661</v>
      </c>
    </row>
    <row r="44" spans="1:38" ht="66" hidden="1" customHeight="1" x14ac:dyDescent="0.25">
      <c r="A44" s="11" t="s">
        <v>149</v>
      </c>
      <c r="B44" s="11" t="s">
        <v>149</v>
      </c>
      <c r="C44" s="2" t="s">
        <v>29</v>
      </c>
      <c r="D44" s="13"/>
      <c r="E44" s="33" t="s">
        <v>643</v>
      </c>
      <c r="F44" s="34"/>
      <c r="G44" s="34" t="s">
        <v>381</v>
      </c>
      <c r="H44" s="33" t="s">
        <v>647</v>
      </c>
      <c r="I44" s="2" t="s">
        <v>51</v>
      </c>
      <c r="J44" s="34"/>
      <c r="K44" s="12">
        <v>43803</v>
      </c>
      <c r="L44" s="14">
        <v>43948</v>
      </c>
      <c r="M44" s="262"/>
      <c r="N44" s="262"/>
      <c r="O44" s="262"/>
      <c r="P44" s="262"/>
      <c r="Q44" s="262"/>
      <c r="R44" s="266"/>
      <c r="S44" s="266"/>
      <c r="T44" s="11"/>
      <c r="U44" s="20">
        <v>19</v>
      </c>
      <c r="V44" s="20">
        <v>19</v>
      </c>
      <c r="W44" s="11">
        <v>44399</v>
      </c>
      <c r="X44" s="138"/>
      <c r="Y44" s="138"/>
      <c r="Z44" s="138"/>
      <c r="AA44" s="138"/>
      <c r="AB44" s="138"/>
      <c r="AC44" s="138"/>
      <c r="AD44" s="92"/>
      <c r="AE44" s="138"/>
      <c r="AF44" s="92"/>
      <c r="AG44" s="138">
        <v>477000</v>
      </c>
      <c r="AH44" s="138"/>
      <c r="AI44" s="222">
        <f>+AG44-AH44</f>
        <v>477000</v>
      </c>
      <c r="AJ44" s="222">
        <v>477000</v>
      </c>
      <c r="AK44" s="92">
        <f t="shared" ref="AK44:AK46" si="19">+AJ44/AI44*100</f>
        <v>100</v>
      </c>
      <c r="AL44" s="222">
        <f t="shared" si="0"/>
        <v>0</v>
      </c>
    </row>
    <row r="45" spans="1:38" ht="66" hidden="1" customHeight="1" x14ac:dyDescent="0.25">
      <c r="A45" s="18" t="s">
        <v>149</v>
      </c>
      <c r="B45" s="241" t="s">
        <v>149</v>
      </c>
      <c r="C45" s="61" t="s">
        <v>24</v>
      </c>
      <c r="D45" s="217"/>
      <c r="E45" s="200" t="s">
        <v>645</v>
      </c>
      <c r="F45" s="62"/>
      <c r="G45" s="62" t="s">
        <v>381</v>
      </c>
      <c r="H45" s="200" t="s">
        <v>646</v>
      </c>
      <c r="I45" s="61" t="s">
        <v>28</v>
      </c>
      <c r="J45" s="62"/>
      <c r="K45" s="44">
        <v>43794</v>
      </c>
      <c r="L45" s="111"/>
      <c r="M45" s="252"/>
      <c r="N45" s="252"/>
      <c r="O45" s="252"/>
      <c r="P45" s="252"/>
      <c r="Q45" s="252"/>
      <c r="R45" s="253"/>
      <c r="S45" s="253"/>
      <c r="T45" s="18"/>
      <c r="U45" s="19">
        <v>15</v>
      </c>
      <c r="V45" s="19">
        <v>15</v>
      </c>
      <c r="W45" s="18">
        <v>44252</v>
      </c>
      <c r="X45" s="111"/>
      <c r="Y45" s="111"/>
      <c r="Z45" s="111"/>
      <c r="AA45" s="111"/>
      <c r="AB45" s="111"/>
      <c r="AC45" s="111"/>
      <c r="AD45" s="59"/>
      <c r="AE45" s="111"/>
      <c r="AF45" s="59"/>
      <c r="AG45" s="111">
        <v>800000</v>
      </c>
      <c r="AH45" s="111"/>
      <c r="AI45" s="119">
        <f>+AG45-AH45</f>
        <v>800000</v>
      </c>
      <c r="AJ45" s="119">
        <v>800000</v>
      </c>
      <c r="AK45" s="59">
        <f t="shared" si="19"/>
        <v>100</v>
      </c>
      <c r="AL45" s="111">
        <f t="shared" si="0"/>
        <v>0</v>
      </c>
    </row>
    <row r="46" spans="1:38" ht="66" customHeight="1" x14ac:dyDescent="0.25">
      <c r="A46" s="11" t="s">
        <v>149</v>
      </c>
      <c r="B46" s="11" t="s">
        <v>149</v>
      </c>
      <c r="C46" s="2" t="s">
        <v>638</v>
      </c>
      <c r="D46" s="13"/>
      <c r="E46" s="33" t="s">
        <v>639</v>
      </c>
      <c r="F46" s="34"/>
      <c r="G46" s="34" t="s">
        <v>27</v>
      </c>
      <c r="H46" s="33" t="s">
        <v>641</v>
      </c>
      <c r="I46" s="2" t="s">
        <v>274</v>
      </c>
      <c r="J46" s="34" t="s">
        <v>644</v>
      </c>
      <c r="K46" s="12">
        <v>43671</v>
      </c>
      <c r="L46" s="14">
        <v>43773</v>
      </c>
      <c r="M46" s="262"/>
      <c r="N46" s="262"/>
      <c r="O46" s="262"/>
      <c r="P46" s="262"/>
      <c r="Q46" s="262"/>
      <c r="R46" s="266"/>
      <c r="S46" s="266"/>
      <c r="T46" s="11"/>
      <c r="U46" s="20">
        <v>22</v>
      </c>
      <c r="V46" s="20">
        <v>22</v>
      </c>
      <c r="W46" s="11">
        <v>44320</v>
      </c>
      <c r="X46" s="210">
        <v>12</v>
      </c>
      <c r="Y46" s="138"/>
      <c r="Z46" s="138"/>
      <c r="AA46" s="138"/>
      <c r="AB46" s="210">
        <f>SUBTOTAL(9,X46:AA46)</f>
        <v>12</v>
      </c>
      <c r="AC46" s="210">
        <f>+V46+AB46</f>
        <v>34</v>
      </c>
      <c r="AD46" s="14">
        <v>44685</v>
      </c>
      <c r="AE46" s="138"/>
      <c r="AF46" s="92"/>
      <c r="AG46" s="138">
        <v>187600</v>
      </c>
      <c r="AH46" s="138"/>
      <c r="AI46" s="222">
        <f>+AG46-AH46</f>
        <v>187600</v>
      </c>
      <c r="AJ46" s="222">
        <v>125000</v>
      </c>
      <c r="AK46" s="92">
        <f t="shared" si="19"/>
        <v>66.631130063965884</v>
      </c>
      <c r="AL46" s="222">
        <f t="shared" si="0"/>
        <v>62600</v>
      </c>
    </row>
    <row r="47" spans="1:38" ht="66" customHeight="1" x14ac:dyDescent="0.25">
      <c r="A47" s="61" t="s">
        <v>149</v>
      </c>
      <c r="B47" s="254" t="s">
        <v>149</v>
      </c>
      <c r="C47" s="106" t="s">
        <v>29</v>
      </c>
      <c r="D47" s="30" t="s">
        <v>462</v>
      </c>
      <c r="E47" s="200" t="s">
        <v>605</v>
      </c>
      <c r="F47" s="106"/>
      <c r="G47" s="82" t="s">
        <v>27</v>
      </c>
      <c r="H47" s="204" t="s">
        <v>621</v>
      </c>
      <c r="I47" s="62" t="s">
        <v>274</v>
      </c>
      <c r="J47" s="62"/>
      <c r="K47" s="106">
        <v>43671</v>
      </c>
      <c r="L47" s="106">
        <v>43717</v>
      </c>
      <c r="M47" s="82"/>
      <c r="N47" s="106"/>
      <c r="O47" s="106"/>
      <c r="P47" s="61"/>
      <c r="Q47" s="106"/>
      <c r="R47" s="61"/>
      <c r="S47" s="106"/>
      <c r="T47" s="18"/>
      <c r="U47" s="110">
        <v>18</v>
      </c>
      <c r="V47" s="110">
        <v>18</v>
      </c>
      <c r="W47" s="106">
        <v>44448</v>
      </c>
      <c r="X47" s="19">
        <v>12</v>
      </c>
      <c r="Y47" s="19"/>
      <c r="Z47" s="19"/>
      <c r="AA47" s="19"/>
      <c r="AB47" s="207">
        <f>SUBTOTAL(9,X47:AA47)</f>
        <v>12</v>
      </c>
      <c r="AC47" s="19">
        <f>+V47+AB47</f>
        <v>30</v>
      </c>
      <c r="AD47" s="106">
        <v>44813</v>
      </c>
      <c r="AE47" s="16">
        <v>80000</v>
      </c>
      <c r="AF47" s="255"/>
      <c r="AG47" s="113">
        <v>80000</v>
      </c>
      <c r="AH47" s="113">
        <v>0</v>
      </c>
      <c r="AI47" s="57">
        <v>80000</v>
      </c>
      <c r="AJ47" s="58">
        <v>80000</v>
      </c>
      <c r="AK47" s="59">
        <f>+AJ47/AI47*100</f>
        <v>100</v>
      </c>
      <c r="AL47" s="203">
        <f t="shared" si="0"/>
        <v>0</v>
      </c>
    </row>
    <row r="48" spans="1:38" ht="66" hidden="1" customHeight="1" x14ac:dyDescent="0.25">
      <c r="A48" s="162" t="s">
        <v>149</v>
      </c>
      <c r="B48" s="235" t="s">
        <v>149</v>
      </c>
      <c r="C48" s="87" t="s">
        <v>24</v>
      </c>
      <c r="D48" s="217"/>
      <c r="E48" s="159" t="s">
        <v>640</v>
      </c>
      <c r="F48" s="84"/>
      <c r="G48" s="84" t="s">
        <v>381</v>
      </c>
      <c r="H48" s="159" t="s">
        <v>642</v>
      </c>
      <c r="I48" s="87" t="s">
        <v>63</v>
      </c>
      <c r="J48" s="84" t="s">
        <v>287</v>
      </c>
      <c r="K48" s="236">
        <v>43669</v>
      </c>
      <c r="L48" s="165">
        <v>43844</v>
      </c>
      <c r="M48" s="239"/>
      <c r="N48" s="239"/>
      <c r="O48" s="239"/>
      <c r="P48" s="239"/>
      <c r="Q48" s="239"/>
      <c r="R48" s="240"/>
      <c r="S48" s="240"/>
      <c r="T48" s="162"/>
      <c r="U48" s="213">
        <v>18</v>
      </c>
      <c r="V48" s="213">
        <v>18</v>
      </c>
      <c r="W48" s="162">
        <v>44210</v>
      </c>
      <c r="X48" s="233"/>
      <c r="Y48" s="233"/>
      <c r="Z48" s="233"/>
      <c r="AA48" s="233"/>
      <c r="AB48" s="233"/>
      <c r="AC48" s="233"/>
      <c r="AD48" s="234"/>
      <c r="AE48" s="233"/>
      <c r="AF48" s="234"/>
      <c r="AG48" s="233">
        <v>80000</v>
      </c>
      <c r="AH48" s="233"/>
      <c r="AI48" s="237">
        <f>+AG48-AH48</f>
        <v>80000</v>
      </c>
      <c r="AJ48" s="237">
        <v>80000</v>
      </c>
      <c r="AK48" s="234">
        <f t="shared" ref="AK48:AK51" si="20">+AJ48/AI48*100</f>
        <v>100</v>
      </c>
      <c r="AL48" s="237">
        <f t="shared" si="0"/>
        <v>0</v>
      </c>
    </row>
    <row r="49" spans="1:38" ht="66" customHeight="1" x14ac:dyDescent="0.25">
      <c r="A49" s="143" t="s">
        <v>149</v>
      </c>
      <c r="B49" s="14" t="s">
        <v>149</v>
      </c>
      <c r="C49" s="143" t="s">
        <v>24</v>
      </c>
      <c r="D49" s="143"/>
      <c r="E49" s="218" t="s">
        <v>675</v>
      </c>
      <c r="F49" s="143"/>
      <c r="G49" s="143" t="s">
        <v>27</v>
      </c>
      <c r="H49" s="70" t="s">
        <v>687</v>
      </c>
      <c r="I49" s="143" t="s">
        <v>63</v>
      </c>
      <c r="J49" s="143"/>
      <c r="K49" s="14">
        <v>43396</v>
      </c>
      <c r="L49" s="14"/>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22">
        <v>1985000</v>
      </c>
      <c r="AJ49" s="222">
        <v>1418849</v>
      </c>
      <c r="AK49" s="220">
        <f t="shared" si="20"/>
        <v>71.478539042821154</v>
      </c>
      <c r="AL49" s="221">
        <f t="shared" si="0"/>
        <v>566151</v>
      </c>
    </row>
    <row r="50" spans="1:38" ht="66" customHeight="1" x14ac:dyDescent="0.25">
      <c r="A50" s="143" t="s">
        <v>149</v>
      </c>
      <c r="B50" s="14" t="s">
        <v>149</v>
      </c>
      <c r="C50" s="143" t="s">
        <v>48</v>
      </c>
      <c r="D50" s="143"/>
      <c r="E50" s="218" t="s">
        <v>690</v>
      </c>
      <c r="F50" s="34"/>
      <c r="G50" s="143" t="s">
        <v>27</v>
      </c>
      <c r="H50" s="215" t="s">
        <v>691</v>
      </c>
      <c r="I50" s="143" t="s">
        <v>51</v>
      </c>
      <c r="J50" s="143"/>
      <c r="K50" s="14">
        <v>44460</v>
      </c>
      <c r="L50" s="143"/>
      <c r="M50" s="256"/>
      <c r="N50" s="256"/>
      <c r="O50" s="256"/>
      <c r="P50" s="256"/>
      <c r="Q50" s="256"/>
      <c r="R50" s="256"/>
      <c r="S50" s="256"/>
      <c r="T50" s="11"/>
      <c r="U50" s="32"/>
      <c r="V50" s="32"/>
      <c r="W50" s="11"/>
      <c r="X50" s="256"/>
      <c r="Y50" s="256"/>
      <c r="Z50" s="256"/>
      <c r="AA50" s="256"/>
      <c r="AB50" s="256"/>
      <c r="AC50" s="256"/>
      <c r="AD50" s="256"/>
      <c r="AE50" s="27"/>
      <c r="AF50" s="256"/>
      <c r="AG50" s="138"/>
      <c r="AH50" s="138"/>
      <c r="AI50" s="222">
        <v>133000</v>
      </c>
      <c r="AJ50" s="222">
        <v>0</v>
      </c>
      <c r="AK50" s="220">
        <f t="shared" si="20"/>
        <v>0</v>
      </c>
      <c r="AL50" s="221">
        <f t="shared" si="0"/>
        <v>133000</v>
      </c>
    </row>
    <row r="51" spans="1:38" ht="66" hidden="1" customHeight="1" x14ac:dyDescent="0.25">
      <c r="A51" s="143" t="s">
        <v>149</v>
      </c>
      <c r="B51" s="14" t="s">
        <v>149</v>
      </c>
      <c r="C51" s="143" t="s">
        <v>292</v>
      </c>
      <c r="D51" s="143"/>
      <c r="E51" s="218" t="s">
        <v>692</v>
      </c>
      <c r="F51" s="34"/>
      <c r="G51" s="143" t="s">
        <v>381</v>
      </c>
      <c r="H51" s="219" t="s">
        <v>693</v>
      </c>
      <c r="I51" s="143" t="s">
        <v>694</v>
      </c>
      <c r="J51" s="143"/>
      <c r="K51" s="268">
        <v>44458</v>
      </c>
      <c r="L51" s="143"/>
      <c r="M51" s="256"/>
      <c r="N51" s="256"/>
      <c r="O51" s="256"/>
      <c r="P51" s="256"/>
      <c r="Q51" s="256"/>
      <c r="R51" s="256"/>
      <c r="S51" s="256"/>
      <c r="T51" s="11"/>
      <c r="U51" s="32"/>
      <c r="V51" s="32"/>
      <c r="W51" s="11"/>
      <c r="X51" s="256"/>
      <c r="Y51" s="256"/>
      <c r="Z51" s="256"/>
      <c r="AA51" s="256"/>
      <c r="AB51" s="256"/>
      <c r="AC51" s="256"/>
      <c r="AD51" s="256"/>
      <c r="AE51" s="27"/>
      <c r="AF51" s="256"/>
      <c r="AG51" s="138"/>
      <c r="AH51" s="138"/>
      <c r="AI51" s="222">
        <v>200000</v>
      </c>
      <c r="AJ51" s="222">
        <v>0</v>
      </c>
      <c r="AK51" s="220">
        <f t="shared" si="20"/>
        <v>0</v>
      </c>
      <c r="AL51" s="221">
        <f t="shared" si="0"/>
        <v>200000</v>
      </c>
    </row>
    <row r="52" spans="1:38" ht="66" customHeight="1" x14ac:dyDescent="0.25">
      <c r="A52" s="143" t="s">
        <v>149</v>
      </c>
      <c r="B52" s="14" t="s">
        <v>149</v>
      </c>
      <c r="C52" s="143" t="s">
        <v>347</v>
      </c>
      <c r="D52" s="270"/>
      <c r="E52" s="33" t="s">
        <v>740</v>
      </c>
      <c r="F52" s="271"/>
      <c r="G52" s="272" t="s">
        <v>27</v>
      </c>
      <c r="H52" s="273" t="s">
        <v>741</v>
      </c>
      <c r="I52" s="143"/>
      <c r="J52" s="270"/>
      <c r="K52" s="274">
        <v>44464</v>
      </c>
      <c r="L52" s="270"/>
      <c r="M52" s="275"/>
      <c r="N52" s="275"/>
      <c r="O52" s="275"/>
      <c r="P52" s="275"/>
      <c r="Q52" s="275"/>
      <c r="R52" s="275"/>
      <c r="S52" s="275"/>
      <c r="T52" s="276"/>
      <c r="U52" s="275"/>
      <c r="V52" s="275"/>
      <c r="W52" s="274">
        <v>45010</v>
      </c>
      <c r="X52" s="275"/>
      <c r="Y52" s="275"/>
      <c r="Z52" s="275"/>
      <c r="AA52" s="275"/>
      <c r="AB52" s="275"/>
      <c r="AC52" s="275"/>
      <c r="AD52" s="275"/>
      <c r="AE52" s="275"/>
      <c r="AF52" s="275"/>
      <c r="AG52" s="275"/>
      <c r="AH52" s="275"/>
      <c r="AI52" s="223">
        <v>1000000</v>
      </c>
      <c r="AJ52" s="221">
        <v>0</v>
      </c>
      <c r="AK52" s="220">
        <f t="shared" ref="AK52:AK57" si="21">AJ52/AI52*100</f>
        <v>0</v>
      </c>
      <c r="AL52" s="221">
        <f t="shared" ref="AL52:AL57" si="22">+AI52-AJ52</f>
        <v>1000000</v>
      </c>
    </row>
    <row r="53" spans="1:38" ht="66" customHeight="1" x14ac:dyDescent="0.25">
      <c r="A53" s="143" t="s">
        <v>149</v>
      </c>
      <c r="B53" s="14" t="s">
        <v>149</v>
      </c>
      <c r="C53" s="143" t="s">
        <v>175</v>
      </c>
      <c r="D53" s="270"/>
      <c r="E53" s="33" t="s">
        <v>742</v>
      </c>
      <c r="F53" s="271"/>
      <c r="G53" s="272" t="s">
        <v>27</v>
      </c>
      <c r="H53" s="273" t="s">
        <v>743</v>
      </c>
      <c r="I53" s="143"/>
      <c r="J53" s="270"/>
      <c r="K53" s="274">
        <v>44552</v>
      </c>
      <c r="L53" s="270"/>
      <c r="M53" s="275"/>
      <c r="N53" s="275"/>
      <c r="O53" s="275"/>
      <c r="P53" s="275"/>
      <c r="Q53" s="275"/>
      <c r="R53" s="275"/>
      <c r="S53" s="275"/>
      <c r="T53" s="276"/>
      <c r="U53" s="275"/>
      <c r="V53" s="275"/>
      <c r="W53" s="274">
        <v>44916</v>
      </c>
      <c r="X53" s="275"/>
      <c r="Y53" s="275"/>
      <c r="Z53" s="275"/>
      <c r="AA53" s="275"/>
      <c r="AB53" s="275"/>
      <c r="AC53" s="275"/>
      <c r="AD53" s="275"/>
      <c r="AE53" s="275"/>
      <c r="AF53" s="275"/>
      <c r="AG53" s="275"/>
      <c r="AH53" s="275"/>
      <c r="AI53" s="223">
        <v>70000</v>
      </c>
      <c r="AJ53" s="221">
        <v>20964</v>
      </c>
      <c r="AK53" s="220">
        <f t="shared" si="21"/>
        <v>29.94857142857143</v>
      </c>
      <c r="AL53" s="221">
        <f t="shared" si="22"/>
        <v>49036</v>
      </c>
    </row>
    <row r="54" spans="1:38" ht="103.5" customHeight="1" x14ac:dyDescent="0.25">
      <c r="A54" s="143" t="s">
        <v>149</v>
      </c>
      <c r="B54" s="14" t="s">
        <v>149</v>
      </c>
      <c r="C54" s="143" t="s">
        <v>638</v>
      </c>
      <c r="D54" s="270"/>
      <c r="E54" s="33" t="s">
        <v>744</v>
      </c>
      <c r="F54" s="271"/>
      <c r="G54" s="272" t="s">
        <v>27</v>
      </c>
      <c r="H54" s="273" t="s">
        <v>745</v>
      </c>
      <c r="I54" s="143"/>
      <c r="J54" s="270"/>
      <c r="K54" s="274">
        <v>44545</v>
      </c>
      <c r="L54" s="270"/>
      <c r="M54" s="275"/>
      <c r="N54" s="275"/>
      <c r="O54" s="275"/>
      <c r="P54" s="275"/>
      <c r="Q54" s="275"/>
      <c r="R54" s="275"/>
      <c r="S54" s="275"/>
      <c r="T54" s="276"/>
      <c r="U54" s="275"/>
      <c r="V54" s="275"/>
      <c r="W54" s="274">
        <v>44910</v>
      </c>
      <c r="X54" s="275"/>
      <c r="Y54" s="275"/>
      <c r="Z54" s="275"/>
      <c r="AA54" s="275"/>
      <c r="AB54" s="275"/>
      <c r="AC54" s="275"/>
      <c r="AD54" s="275"/>
      <c r="AE54" s="275"/>
      <c r="AF54" s="275"/>
      <c r="AG54" s="275"/>
      <c r="AH54" s="275"/>
      <c r="AI54" s="223">
        <v>94150</v>
      </c>
      <c r="AJ54" s="221">
        <v>42150</v>
      </c>
      <c r="AK54" s="220">
        <f t="shared" si="21"/>
        <v>44.768985661178966</v>
      </c>
      <c r="AL54" s="221">
        <f t="shared" si="22"/>
        <v>52000</v>
      </c>
    </row>
    <row r="55" spans="1:38" ht="86.25" customHeight="1" x14ac:dyDescent="0.25">
      <c r="A55" s="143" t="s">
        <v>149</v>
      </c>
      <c r="B55" s="14" t="s">
        <v>149</v>
      </c>
      <c r="C55" s="143" t="s">
        <v>29</v>
      </c>
      <c r="D55" s="270"/>
      <c r="E55" s="33" t="s">
        <v>746</v>
      </c>
      <c r="F55" s="271"/>
      <c r="G55" s="272" t="s">
        <v>27</v>
      </c>
      <c r="H55" s="273" t="s">
        <v>747</v>
      </c>
      <c r="I55" s="143"/>
      <c r="J55" s="270"/>
      <c r="K55" s="274">
        <v>44508</v>
      </c>
      <c r="L55" s="270"/>
      <c r="M55" s="275"/>
      <c r="N55" s="275"/>
      <c r="O55" s="275"/>
      <c r="P55" s="275"/>
      <c r="Q55" s="275"/>
      <c r="R55" s="275"/>
      <c r="S55" s="275"/>
      <c r="T55" s="276"/>
      <c r="U55" s="275"/>
      <c r="V55" s="275"/>
      <c r="W55" s="274">
        <v>44979</v>
      </c>
      <c r="X55" s="275"/>
      <c r="Y55" s="275"/>
      <c r="Z55" s="275"/>
      <c r="AA55" s="275"/>
      <c r="AB55" s="275"/>
      <c r="AC55" s="275"/>
      <c r="AD55" s="275"/>
      <c r="AE55" s="275"/>
      <c r="AF55" s="275"/>
      <c r="AG55" s="275"/>
      <c r="AH55" s="275"/>
      <c r="AI55" s="223">
        <v>65000</v>
      </c>
      <c r="AJ55" s="221">
        <v>65000</v>
      </c>
      <c r="AK55" s="220">
        <f t="shared" si="21"/>
        <v>100</v>
      </c>
      <c r="AL55" s="221">
        <f t="shared" si="22"/>
        <v>0</v>
      </c>
    </row>
    <row r="56" spans="1:38" ht="66" customHeight="1" x14ac:dyDescent="0.25">
      <c r="A56" s="143" t="s">
        <v>149</v>
      </c>
      <c r="B56" s="14" t="s">
        <v>149</v>
      </c>
      <c r="C56" s="143" t="s">
        <v>739</v>
      </c>
      <c r="D56" s="270"/>
      <c r="E56" s="33" t="s">
        <v>748</v>
      </c>
      <c r="F56" s="271"/>
      <c r="G56" s="272" t="s">
        <v>27</v>
      </c>
      <c r="H56" s="273" t="s">
        <v>749</v>
      </c>
      <c r="I56" s="143"/>
      <c r="J56" s="270"/>
      <c r="K56" s="274"/>
      <c r="L56" s="270"/>
      <c r="M56" s="275"/>
      <c r="N56" s="275"/>
      <c r="O56" s="275"/>
      <c r="P56" s="275"/>
      <c r="Q56" s="275"/>
      <c r="R56" s="275"/>
      <c r="S56" s="275"/>
      <c r="T56" s="276"/>
      <c r="U56" s="275"/>
      <c r="V56" s="275"/>
      <c r="W56" s="274">
        <v>44863</v>
      </c>
      <c r="X56" s="275"/>
      <c r="Y56" s="275"/>
      <c r="Z56" s="275"/>
      <c r="AA56" s="275"/>
      <c r="AB56" s="275"/>
      <c r="AC56" s="275"/>
      <c r="AD56" s="275"/>
      <c r="AE56" s="275"/>
      <c r="AF56" s="275"/>
      <c r="AG56" s="275"/>
      <c r="AH56" s="275"/>
      <c r="AI56" s="223">
        <v>175935</v>
      </c>
      <c r="AJ56" s="221">
        <v>158341</v>
      </c>
      <c r="AK56" s="220">
        <f t="shared" si="21"/>
        <v>89.999715804132208</v>
      </c>
      <c r="AL56" s="221">
        <f t="shared" si="22"/>
        <v>17594</v>
      </c>
    </row>
    <row r="57" spans="1:38" ht="102" customHeight="1" x14ac:dyDescent="0.25">
      <c r="A57" s="143" t="s">
        <v>149</v>
      </c>
      <c r="B57" s="14" t="s">
        <v>149</v>
      </c>
      <c r="C57" s="143" t="s">
        <v>48</v>
      </c>
      <c r="D57" s="270"/>
      <c r="E57" s="33" t="s">
        <v>750</v>
      </c>
      <c r="F57" s="271"/>
      <c r="G57" s="272" t="s">
        <v>27</v>
      </c>
      <c r="H57" s="273" t="s">
        <v>751</v>
      </c>
      <c r="I57" s="143"/>
      <c r="J57" s="270"/>
      <c r="K57" s="274">
        <v>44547</v>
      </c>
      <c r="L57" s="270"/>
      <c r="M57" s="275"/>
      <c r="N57" s="275"/>
      <c r="O57" s="275"/>
      <c r="P57" s="275"/>
      <c r="Q57" s="275"/>
      <c r="R57" s="275"/>
      <c r="S57" s="275"/>
      <c r="T57" s="276"/>
      <c r="U57" s="275"/>
      <c r="V57" s="275"/>
      <c r="W57" s="274">
        <v>45367</v>
      </c>
      <c r="X57" s="275"/>
      <c r="Y57" s="275"/>
      <c r="Z57" s="275"/>
      <c r="AA57" s="275"/>
      <c r="AB57" s="275"/>
      <c r="AC57" s="275"/>
      <c r="AD57" s="275"/>
      <c r="AE57" s="275"/>
      <c r="AF57" s="275"/>
      <c r="AG57" s="275"/>
      <c r="AH57" s="275"/>
      <c r="AI57" s="223">
        <v>60000</v>
      </c>
      <c r="AJ57" s="221">
        <v>14500</v>
      </c>
      <c r="AK57" s="220">
        <f t="shared" si="21"/>
        <v>24.166666666666668</v>
      </c>
      <c r="AL57" s="221">
        <f t="shared" si="22"/>
        <v>45500</v>
      </c>
    </row>
  </sheetData>
  <sheetProtection algorithmName="SHA-512" hashValue="jUdqTzD7wPOheXK0WSGFDOZ27IJD1+oTP+OGwBSNb+jWp6udoQcp3SCbUfhJzjkk/2r5HLRTfwlCm94bsAxaMg==" saltValue="jXr/y+sgH4Om/BaRjElFCw==" spinCount="100000" sheet="1" objects="1" scenarios="1"/>
  <autoFilter ref="A9:AL57">
    <filterColumn colId="6">
      <filters>
        <filter val="Ejecución"/>
      </filters>
    </filterColumn>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AL13"/>
  <sheetViews>
    <sheetView showGridLines="0" workbookViewId="0">
      <selection activeCell="AM13" sqref="AM13"/>
    </sheetView>
  </sheetViews>
  <sheetFormatPr baseColWidth="10" defaultRowHeight="15" x14ac:dyDescent="0.25"/>
  <cols>
    <col min="4" max="4" width="14.7109375" hidden="1" customWidth="1"/>
    <col min="5" max="5" width="38.5703125" customWidth="1"/>
    <col min="6" max="6" width="23.7109375" customWidth="1"/>
    <col min="8" max="8" width="43.28515625" hidden="1" customWidth="1"/>
    <col min="9" max="34" width="0" hidden="1" customWidth="1"/>
  </cols>
  <sheetData>
    <row r="8" spans="1:38" x14ac:dyDescent="0.25">
      <c r="A8" s="90" t="s">
        <v>676</v>
      </c>
    </row>
    <row r="9" spans="1:38" x14ac:dyDescent="0.25">
      <c r="A9" s="277" t="s">
        <v>444</v>
      </c>
    </row>
    <row r="11" spans="1:38" ht="51" x14ac:dyDescent="0.25">
      <c r="A11" s="4" t="s">
        <v>189</v>
      </c>
      <c r="B11" s="5" t="s">
        <v>0</v>
      </c>
      <c r="C11" s="5" t="s">
        <v>192</v>
      </c>
      <c r="D11" s="5" t="s">
        <v>335</v>
      </c>
      <c r="E11" s="4" t="s">
        <v>1</v>
      </c>
      <c r="F11" s="6" t="s">
        <v>2</v>
      </c>
      <c r="G11" s="6" t="s">
        <v>3</v>
      </c>
      <c r="H11" s="6" t="s">
        <v>380</v>
      </c>
      <c r="I11" s="7" t="s">
        <v>7</v>
      </c>
      <c r="J11" s="8" t="s">
        <v>8</v>
      </c>
      <c r="K11" s="6" t="s">
        <v>377</v>
      </c>
      <c r="L11" s="6" t="s">
        <v>378</v>
      </c>
      <c r="M11" s="6" t="s">
        <v>379</v>
      </c>
      <c r="N11" s="6" t="s">
        <v>9</v>
      </c>
      <c r="O11" s="4" t="s">
        <v>4</v>
      </c>
      <c r="P11" s="6" t="s">
        <v>394</v>
      </c>
      <c r="Q11" s="6" t="s">
        <v>9</v>
      </c>
      <c r="R11" s="6" t="s">
        <v>393</v>
      </c>
      <c r="S11" s="6" t="s">
        <v>9</v>
      </c>
      <c r="T11" s="6" t="s">
        <v>6</v>
      </c>
      <c r="U11" s="9" t="s">
        <v>390</v>
      </c>
      <c r="V11" s="9" t="s">
        <v>391</v>
      </c>
      <c r="W11" s="4" t="s">
        <v>389</v>
      </c>
      <c r="X11" s="4" t="s">
        <v>383</v>
      </c>
      <c r="Y11" s="4" t="s">
        <v>384</v>
      </c>
      <c r="Z11" s="4" t="s">
        <v>385</v>
      </c>
      <c r="AA11" s="4" t="s">
        <v>386</v>
      </c>
      <c r="AB11" s="4" t="s">
        <v>382</v>
      </c>
      <c r="AC11" s="4" t="s">
        <v>396</v>
      </c>
      <c r="AD11" s="6" t="s">
        <v>387</v>
      </c>
      <c r="AE11" s="8" t="s">
        <v>5</v>
      </c>
      <c r="AF11" s="8" t="s">
        <v>392</v>
      </c>
      <c r="AG11" s="6" t="s">
        <v>388</v>
      </c>
      <c r="AH11" s="6" t="s">
        <v>469</v>
      </c>
      <c r="AI11" s="6" t="s">
        <v>470</v>
      </c>
      <c r="AJ11" s="226" t="s">
        <v>781</v>
      </c>
      <c r="AK11" s="209" t="s">
        <v>191</v>
      </c>
      <c r="AL11" s="7" t="s">
        <v>779</v>
      </c>
    </row>
    <row r="12" spans="1:38" ht="50.25" customHeight="1" x14ac:dyDescent="0.25">
      <c r="A12" s="2" t="s">
        <v>563</v>
      </c>
      <c r="B12" s="157" t="s">
        <v>52</v>
      </c>
      <c r="C12" s="14" t="s">
        <v>52</v>
      </c>
      <c r="D12" s="157"/>
      <c r="E12" s="33" t="s">
        <v>564</v>
      </c>
      <c r="F12" s="140">
        <v>20000001931</v>
      </c>
      <c r="G12" s="24" t="s">
        <v>27</v>
      </c>
      <c r="H12" s="124" t="s">
        <v>571</v>
      </c>
      <c r="I12" s="2" t="s">
        <v>57</v>
      </c>
      <c r="J12" s="2" t="s">
        <v>57</v>
      </c>
      <c r="K12" s="37">
        <v>42959</v>
      </c>
      <c r="L12" s="151"/>
      <c r="M12" s="28"/>
      <c r="N12" s="28"/>
      <c r="O12" s="14">
        <v>43095</v>
      </c>
      <c r="P12" s="2">
        <v>762</v>
      </c>
      <c r="Q12" s="14">
        <v>43291</v>
      </c>
      <c r="R12" s="2">
        <v>6216</v>
      </c>
      <c r="S12" s="83">
        <v>43404</v>
      </c>
      <c r="T12" s="11"/>
      <c r="U12" s="68"/>
      <c r="V12" s="68"/>
      <c r="W12" s="14">
        <v>45230</v>
      </c>
      <c r="X12" s="158"/>
      <c r="Y12" s="28"/>
      <c r="Z12" s="28"/>
      <c r="AA12" s="28"/>
      <c r="AB12" s="28"/>
      <c r="AC12" s="19">
        <v>60</v>
      </c>
      <c r="AD12" s="146"/>
      <c r="AE12" s="27"/>
      <c r="AF12" s="69"/>
      <c r="AG12" s="21">
        <v>500000</v>
      </c>
      <c r="AH12" s="21">
        <v>0</v>
      </c>
      <c r="AI12" s="17">
        <v>500000</v>
      </c>
      <c r="AJ12" s="66">
        <v>200000</v>
      </c>
      <c r="AK12" s="92">
        <f>AJ12/AI12*100</f>
        <v>40</v>
      </c>
      <c r="AL12" s="60">
        <f>+AI12-AJ12</f>
        <v>300000</v>
      </c>
    </row>
    <row r="13" spans="1:38" ht="50.25" customHeight="1" x14ac:dyDescent="0.25">
      <c r="A13" s="2" t="s">
        <v>563</v>
      </c>
      <c r="B13" s="157" t="s">
        <v>52</v>
      </c>
      <c r="C13" s="14" t="s">
        <v>52</v>
      </c>
      <c r="D13" s="157"/>
      <c r="E13" s="33" t="s">
        <v>565</v>
      </c>
      <c r="F13" s="140">
        <v>2000001397</v>
      </c>
      <c r="G13" s="24" t="s">
        <v>27</v>
      </c>
      <c r="H13" s="124" t="s">
        <v>572</v>
      </c>
      <c r="I13" s="2" t="s">
        <v>57</v>
      </c>
      <c r="J13" s="2" t="s">
        <v>57</v>
      </c>
      <c r="K13" s="37">
        <v>42336</v>
      </c>
      <c r="L13" s="151"/>
      <c r="M13" s="28"/>
      <c r="N13" s="28"/>
      <c r="O13" s="14">
        <v>42649</v>
      </c>
      <c r="P13" s="2">
        <v>760</v>
      </c>
      <c r="Q13" s="14">
        <v>43290</v>
      </c>
      <c r="R13" s="2">
        <v>6215</v>
      </c>
      <c r="S13" s="83">
        <v>43404</v>
      </c>
      <c r="T13" s="11"/>
      <c r="U13" s="68"/>
      <c r="V13" s="68"/>
      <c r="W13" s="14">
        <v>45596</v>
      </c>
      <c r="X13" s="158"/>
      <c r="Y13" s="28"/>
      <c r="Z13" s="28"/>
      <c r="AA13" s="28"/>
      <c r="AB13" s="28"/>
      <c r="AC13" s="19">
        <v>72</v>
      </c>
      <c r="AD13" s="146"/>
      <c r="AE13" s="27"/>
      <c r="AF13" s="69"/>
      <c r="AG13" s="21">
        <v>5047329.5</v>
      </c>
      <c r="AH13" s="21">
        <v>0</v>
      </c>
      <c r="AI13" s="17">
        <v>5047329.5</v>
      </c>
      <c r="AJ13" s="66">
        <v>1628617</v>
      </c>
      <c r="AK13" s="92">
        <f>AJ13/AI13*100</f>
        <v>32.266904706736504</v>
      </c>
      <c r="AL13" s="60">
        <f>+AI13-AJ13</f>
        <v>3418712.5</v>
      </c>
    </row>
  </sheetData>
  <sheetProtection algorithmName="SHA-512" hashValue="tg14Sie+pnirO3EumzG/1nogXL+sRAZkKAnzF7bk9OMp46DYpN6vWNLscYk6uOpT6ToXW8hXifCbsZFoiwG2WA==" saltValue="bMT8094nPopsYHpJcRnoIw==" spinCount="100000" sheet="1" objects="1" scenarios="1"/>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9:AL22"/>
  <sheetViews>
    <sheetView showGridLines="0" workbookViewId="0">
      <selection activeCell="G32" sqref="G32"/>
    </sheetView>
  </sheetViews>
  <sheetFormatPr baseColWidth="10" defaultRowHeight="15" x14ac:dyDescent="0.25"/>
  <cols>
    <col min="4" max="4" width="12.7109375" hidden="1" customWidth="1"/>
    <col min="5" max="5" width="52.28515625" customWidth="1"/>
    <col min="7" max="7" width="11.42578125" customWidth="1"/>
    <col min="8" max="8" width="55.140625" hidden="1" customWidth="1"/>
    <col min="9" max="34" width="11.42578125" hidden="1" customWidth="1"/>
  </cols>
  <sheetData>
    <row r="9" spans="1:38" x14ac:dyDescent="0.25">
      <c r="A9" s="90" t="s">
        <v>676</v>
      </c>
    </row>
    <row r="10" spans="1:38" x14ac:dyDescent="0.25">
      <c r="A10" s="277" t="s">
        <v>444</v>
      </c>
    </row>
    <row r="12" spans="1:38" ht="51" x14ac:dyDescent="0.25">
      <c r="A12" s="4" t="s">
        <v>189</v>
      </c>
      <c r="B12" s="5" t="s">
        <v>0</v>
      </c>
      <c r="C12" s="5" t="s">
        <v>192</v>
      </c>
      <c r="D12" s="5" t="s">
        <v>335</v>
      </c>
      <c r="E12" s="4" t="s">
        <v>1</v>
      </c>
      <c r="F12" s="6" t="s">
        <v>2</v>
      </c>
      <c r="G12" s="6" t="s">
        <v>3</v>
      </c>
      <c r="H12" s="6" t="s">
        <v>380</v>
      </c>
      <c r="I12" s="7" t="s">
        <v>7</v>
      </c>
      <c r="J12" s="8" t="s">
        <v>8</v>
      </c>
      <c r="K12" s="6" t="s">
        <v>377</v>
      </c>
      <c r="L12" s="6" t="s">
        <v>378</v>
      </c>
      <c r="M12" s="6" t="s">
        <v>379</v>
      </c>
      <c r="N12" s="6" t="s">
        <v>9</v>
      </c>
      <c r="O12" s="4" t="s">
        <v>4</v>
      </c>
      <c r="P12" s="6" t="s">
        <v>394</v>
      </c>
      <c r="Q12" s="6" t="s">
        <v>9</v>
      </c>
      <c r="R12" s="6" t="s">
        <v>393</v>
      </c>
      <c r="S12" s="6" t="s">
        <v>9</v>
      </c>
      <c r="T12" s="6" t="s">
        <v>6</v>
      </c>
      <c r="U12" s="9" t="s">
        <v>390</v>
      </c>
      <c r="V12" s="9" t="s">
        <v>391</v>
      </c>
      <c r="W12" s="4" t="s">
        <v>389</v>
      </c>
      <c r="X12" s="4" t="s">
        <v>383</v>
      </c>
      <c r="Y12" s="4" t="s">
        <v>384</v>
      </c>
      <c r="Z12" s="4" t="s">
        <v>385</v>
      </c>
      <c r="AA12" s="4" t="s">
        <v>386</v>
      </c>
      <c r="AB12" s="4" t="s">
        <v>382</v>
      </c>
      <c r="AC12" s="4" t="s">
        <v>396</v>
      </c>
      <c r="AD12" s="6" t="s">
        <v>387</v>
      </c>
      <c r="AE12" s="8" t="s">
        <v>5</v>
      </c>
      <c r="AF12" s="8" t="s">
        <v>392</v>
      </c>
      <c r="AG12" s="6" t="s">
        <v>388</v>
      </c>
      <c r="AH12" s="6" t="s">
        <v>469</v>
      </c>
      <c r="AI12" s="6" t="s">
        <v>470</v>
      </c>
      <c r="AJ12" s="226" t="s">
        <v>754</v>
      </c>
      <c r="AK12" s="209" t="s">
        <v>191</v>
      </c>
      <c r="AL12" s="7" t="s">
        <v>779</v>
      </c>
    </row>
    <row r="13" spans="1:38" ht="48" hidden="1" customHeight="1" x14ac:dyDescent="0.25">
      <c r="A13" s="2" t="s">
        <v>522</v>
      </c>
      <c r="B13" s="14" t="s">
        <v>522</v>
      </c>
      <c r="C13" s="14" t="s">
        <v>117</v>
      </c>
      <c r="D13" s="14"/>
      <c r="E13" s="33" t="s">
        <v>549</v>
      </c>
      <c r="F13" s="14" t="s">
        <v>550</v>
      </c>
      <c r="G13" s="24" t="s">
        <v>381</v>
      </c>
      <c r="H13" s="124" t="s">
        <v>551</v>
      </c>
      <c r="I13" s="2" t="s">
        <v>57</v>
      </c>
      <c r="J13" s="51" t="s">
        <v>57</v>
      </c>
      <c r="K13" s="14">
        <v>42116</v>
      </c>
      <c r="L13" s="14"/>
      <c r="M13" s="28"/>
      <c r="N13" s="28"/>
      <c r="O13" s="28"/>
      <c r="P13" s="28"/>
      <c r="Q13" s="28"/>
      <c r="R13" s="28"/>
      <c r="S13" s="28"/>
      <c r="T13" s="11">
        <v>42116</v>
      </c>
      <c r="U13" s="68">
        <v>6</v>
      </c>
      <c r="V13" s="68">
        <v>6</v>
      </c>
      <c r="W13" s="14">
        <v>42299</v>
      </c>
      <c r="X13" s="28"/>
      <c r="Y13" s="28"/>
      <c r="Z13" s="28"/>
      <c r="AA13" s="28"/>
      <c r="AB13" s="28"/>
      <c r="AC13" s="19"/>
      <c r="AD13" s="11"/>
      <c r="AE13" s="16"/>
      <c r="AF13" s="69"/>
      <c r="AG13" s="21">
        <v>28200</v>
      </c>
      <c r="AH13" s="21"/>
      <c r="AI13" s="57">
        <v>28200</v>
      </c>
      <c r="AJ13" s="66">
        <v>28200</v>
      </c>
      <c r="AK13" s="59">
        <v>100</v>
      </c>
      <c r="AL13" s="60">
        <v>0</v>
      </c>
    </row>
    <row r="14" spans="1:38" ht="78.75" hidden="1" customHeight="1" x14ac:dyDescent="0.25">
      <c r="A14" s="2" t="s">
        <v>522</v>
      </c>
      <c r="B14" s="14" t="s">
        <v>522</v>
      </c>
      <c r="C14" s="14" t="s">
        <v>52</v>
      </c>
      <c r="D14" s="14" t="s">
        <v>526</v>
      </c>
      <c r="E14" s="33" t="s">
        <v>523</v>
      </c>
      <c r="F14" s="14" t="s">
        <v>524</v>
      </c>
      <c r="G14" s="24" t="s">
        <v>381</v>
      </c>
      <c r="H14" s="124" t="s">
        <v>525</v>
      </c>
      <c r="I14" s="2" t="s">
        <v>57</v>
      </c>
      <c r="J14" s="51" t="s">
        <v>57</v>
      </c>
      <c r="K14" s="14">
        <v>43158</v>
      </c>
      <c r="L14" s="14"/>
      <c r="M14" s="28"/>
      <c r="N14" s="28"/>
      <c r="O14" s="28"/>
      <c r="P14" s="28"/>
      <c r="Q14" s="28"/>
      <c r="R14" s="28"/>
      <c r="S14" s="28"/>
      <c r="T14" s="11">
        <v>43158</v>
      </c>
      <c r="U14" s="68">
        <v>6</v>
      </c>
      <c r="V14" s="68">
        <v>6</v>
      </c>
      <c r="W14" s="14">
        <v>43342</v>
      </c>
      <c r="X14" s="19">
        <v>4</v>
      </c>
      <c r="Y14" s="28"/>
      <c r="Z14" s="28"/>
      <c r="AA14" s="28"/>
      <c r="AB14" s="19">
        <v>4</v>
      </c>
      <c r="AC14" s="19"/>
      <c r="AD14" s="11">
        <v>43465</v>
      </c>
      <c r="AE14" s="16">
        <v>60000</v>
      </c>
      <c r="AF14" s="69"/>
      <c r="AG14" s="21">
        <v>60000</v>
      </c>
      <c r="AH14" s="21"/>
      <c r="AI14" s="57">
        <v>60000</v>
      </c>
      <c r="AJ14" s="66">
        <v>60000</v>
      </c>
      <c r="AK14" s="59">
        <v>100</v>
      </c>
      <c r="AL14" s="60">
        <v>0</v>
      </c>
    </row>
    <row r="15" spans="1:38" ht="57.75" hidden="1" customHeight="1" x14ac:dyDescent="0.25">
      <c r="A15" s="87" t="s">
        <v>522</v>
      </c>
      <c r="B15" s="165" t="s">
        <v>522</v>
      </c>
      <c r="C15" s="165" t="s">
        <v>29</v>
      </c>
      <c r="D15" s="165"/>
      <c r="E15" s="159" t="s">
        <v>527</v>
      </c>
      <c r="F15" s="165" t="s">
        <v>528</v>
      </c>
      <c r="G15" s="181" t="s">
        <v>381</v>
      </c>
      <c r="H15" s="182" t="s">
        <v>529</v>
      </c>
      <c r="I15" s="87" t="s">
        <v>260</v>
      </c>
      <c r="J15" s="183" t="s">
        <v>260</v>
      </c>
      <c r="K15" s="165">
        <v>43242</v>
      </c>
      <c r="L15" s="165"/>
      <c r="M15" s="214"/>
      <c r="N15" s="214"/>
      <c r="O15" s="214"/>
      <c r="P15" s="214"/>
      <c r="Q15" s="214"/>
      <c r="R15" s="214"/>
      <c r="S15" s="214"/>
      <c r="T15" s="162">
        <v>43242</v>
      </c>
      <c r="U15" s="184">
        <v>4</v>
      </c>
      <c r="V15" s="184">
        <v>4</v>
      </c>
      <c r="W15" s="165">
        <v>43373</v>
      </c>
      <c r="X15" s="163">
        <v>8</v>
      </c>
      <c r="Y15" s="214"/>
      <c r="Z15" s="214"/>
      <c r="AA15" s="214"/>
      <c r="AB15" s="163">
        <v>8</v>
      </c>
      <c r="AC15" s="163"/>
      <c r="AD15" s="162">
        <v>43585</v>
      </c>
      <c r="AE15" s="169">
        <v>141000</v>
      </c>
      <c r="AF15" s="179"/>
      <c r="AG15" s="180">
        <v>141000</v>
      </c>
      <c r="AH15" s="180"/>
      <c r="AI15" s="172">
        <v>141000</v>
      </c>
      <c r="AJ15" s="185">
        <v>140178</v>
      </c>
      <c r="AK15" s="174">
        <v>99.417021276595747</v>
      </c>
      <c r="AL15" s="175">
        <v>822</v>
      </c>
    </row>
    <row r="16" spans="1:38" ht="48" hidden="1" customHeight="1" x14ac:dyDescent="0.25">
      <c r="A16" s="2" t="s">
        <v>522</v>
      </c>
      <c r="B16" s="14" t="s">
        <v>522</v>
      </c>
      <c r="C16" s="14" t="s">
        <v>70</v>
      </c>
      <c r="D16" s="14"/>
      <c r="E16" s="33" t="s">
        <v>566</v>
      </c>
      <c r="F16" s="14" t="s">
        <v>567</v>
      </c>
      <c r="G16" s="24" t="s">
        <v>405</v>
      </c>
      <c r="H16" s="124" t="s">
        <v>574</v>
      </c>
      <c r="I16" s="2" t="s">
        <v>309</v>
      </c>
      <c r="J16" s="2" t="s">
        <v>310</v>
      </c>
      <c r="K16" s="14">
        <v>43612</v>
      </c>
      <c r="L16" s="14"/>
      <c r="M16" s="1"/>
      <c r="N16" s="1"/>
      <c r="O16" s="1"/>
      <c r="P16" s="1"/>
      <c r="Q16" s="1"/>
      <c r="R16" s="1"/>
      <c r="S16" s="1"/>
      <c r="T16" s="11"/>
      <c r="U16" s="20"/>
      <c r="V16" s="20"/>
      <c r="W16" s="14">
        <v>43982</v>
      </c>
      <c r="X16" s="20">
        <v>6</v>
      </c>
      <c r="Y16" s="1">
        <v>9</v>
      </c>
      <c r="Z16" s="1"/>
      <c r="AA16" s="1"/>
      <c r="AB16" s="20"/>
      <c r="AC16" s="20"/>
      <c r="AD16" s="11">
        <v>44408</v>
      </c>
      <c r="AE16" s="27"/>
      <c r="AF16" s="267"/>
      <c r="AG16" s="21">
        <v>85000</v>
      </c>
      <c r="AH16" s="21"/>
      <c r="AI16" s="224">
        <v>85000</v>
      </c>
      <c r="AJ16" s="224">
        <v>67704</v>
      </c>
      <c r="AK16" s="92">
        <v>79.651764705882357</v>
      </c>
      <c r="AL16" s="224">
        <v>17296</v>
      </c>
    </row>
    <row r="17" spans="1:38" ht="74.25" hidden="1" customHeight="1" x14ac:dyDescent="0.25">
      <c r="A17" s="61" t="s">
        <v>522</v>
      </c>
      <c r="B17" s="106" t="s">
        <v>522</v>
      </c>
      <c r="C17" s="106" t="s">
        <v>24</v>
      </c>
      <c r="D17" s="106"/>
      <c r="E17" s="200" t="s">
        <v>650</v>
      </c>
      <c r="F17" s="106" t="s">
        <v>570</v>
      </c>
      <c r="G17" s="82" t="s">
        <v>405</v>
      </c>
      <c r="H17" s="206" t="s">
        <v>655</v>
      </c>
      <c r="I17" s="61" t="s">
        <v>63</v>
      </c>
      <c r="J17" s="107"/>
      <c r="K17" s="106">
        <v>43630</v>
      </c>
      <c r="L17" s="106"/>
      <c r="M17" s="56"/>
      <c r="N17" s="56"/>
      <c r="O17" s="56"/>
      <c r="P17" s="56"/>
      <c r="Q17" s="56"/>
      <c r="R17" s="56"/>
      <c r="S17" s="56"/>
      <c r="T17" s="18"/>
      <c r="U17" s="207"/>
      <c r="V17" s="207"/>
      <c r="W17" s="106">
        <v>43862</v>
      </c>
      <c r="X17" s="19"/>
      <c r="Y17" s="56"/>
      <c r="Z17" s="56"/>
      <c r="AA17" s="56"/>
      <c r="AB17" s="19"/>
      <c r="AC17" s="19"/>
      <c r="AD17" s="18"/>
      <c r="AE17" s="16"/>
      <c r="AF17" s="120"/>
      <c r="AG17" s="113">
        <v>25000</v>
      </c>
      <c r="AH17" s="113"/>
      <c r="AI17" s="113">
        <v>25000</v>
      </c>
      <c r="AJ17" s="122">
        <v>0</v>
      </c>
      <c r="AK17" s="59">
        <v>0</v>
      </c>
      <c r="AL17" s="203">
        <v>25000</v>
      </c>
    </row>
    <row r="18" spans="1:38" ht="48" hidden="1" customHeight="1" x14ac:dyDescent="0.25">
      <c r="A18" s="87" t="s">
        <v>522</v>
      </c>
      <c r="B18" s="165" t="s">
        <v>522</v>
      </c>
      <c r="C18" s="165" t="s">
        <v>120</v>
      </c>
      <c r="D18" s="165"/>
      <c r="E18" s="159" t="s">
        <v>651</v>
      </c>
      <c r="F18" s="165" t="s">
        <v>652</v>
      </c>
      <c r="G18" s="181" t="s">
        <v>381</v>
      </c>
      <c r="H18" s="182" t="s">
        <v>656</v>
      </c>
      <c r="I18" s="87" t="s">
        <v>160</v>
      </c>
      <c r="J18" s="183"/>
      <c r="K18" s="165">
        <v>43922</v>
      </c>
      <c r="L18" s="165"/>
      <c r="M18" s="214"/>
      <c r="N18" s="214"/>
      <c r="O18" s="214"/>
      <c r="P18" s="214"/>
      <c r="Q18" s="214"/>
      <c r="R18" s="214"/>
      <c r="S18" s="214"/>
      <c r="T18" s="162"/>
      <c r="U18" s="184"/>
      <c r="V18" s="184"/>
      <c r="W18" s="165">
        <v>44166</v>
      </c>
      <c r="X18" s="163"/>
      <c r="Y18" s="214"/>
      <c r="Z18" s="214"/>
      <c r="AA18" s="214"/>
      <c r="AB18" s="163"/>
      <c r="AC18" s="163"/>
      <c r="AD18" s="162"/>
      <c r="AE18" s="169"/>
      <c r="AF18" s="179"/>
      <c r="AG18" s="180">
        <v>200000</v>
      </c>
      <c r="AH18" s="180"/>
      <c r="AI18" s="180">
        <v>200000</v>
      </c>
      <c r="AJ18" s="185">
        <v>194477</v>
      </c>
      <c r="AK18" s="174">
        <v>97.238500000000002</v>
      </c>
      <c r="AL18" s="175">
        <v>5523</v>
      </c>
    </row>
    <row r="19" spans="1:38" ht="48" customHeight="1" x14ac:dyDescent="0.25">
      <c r="A19" s="2" t="s">
        <v>522</v>
      </c>
      <c r="B19" s="14" t="s">
        <v>522</v>
      </c>
      <c r="C19" s="14" t="s">
        <v>29</v>
      </c>
      <c r="D19" s="14"/>
      <c r="E19" s="33" t="s">
        <v>669</v>
      </c>
      <c r="F19" s="14" t="s">
        <v>654</v>
      </c>
      <c r="G19" s="24" t="s">
        <v>27</v>
      </c>
      <c r="H19" s="124"/>
      <c r="I19" s="2" t="s">
        <v>56</v>
      </c>
      <c r="J19" s="2"/>
      <c r="K19" s="14">
        <v>44014</v>
      </c>
      <c r="L19" s="14"/>
      <c r="M19" s="1"/>
      <c r="N19" s="1"/>
      <c r="O19" s="1"/>
      <c r="P19" s="1"/>
      <c r="Q19" s="1"/>
      <c r="R19" s="1"/>
      <c r="S19" s="1"/>
      <c r="T19" s="11"/>
      <c r="U19" s="20">
        <v>12</v>
      </c>
      <c r="V19" s="20">
        <v>12</v>
      </c>
      <c r="W19" s="14">
        <v>44379</v>
      </c>
      <c r="X19" s="20"/>
      <c r="Y19" s="1"/>
      <c r="Z19" s="1"/>
      <c r="AA19" s="1"/>
      <c r="AB19" s="20"/>
      <c r="AC19" s="20"/>
      <c r="AD19" s="11"/>
      <c r="AE19" s="27"/>
      <c r="AF19" s="267"/>
      <c r="AG19" s="21">
        <v>160000</v>
      </c>
      <c r="AH19" s="21"/>
      <c r="AI19" s="224">
        <v>160000</v>
      </c>
      <c r="AJ19" s="224">
        <v>152498</v>
      </c>
      <c r="AK19" s="92">
        <f>+AJ19/AI19*100</f>
        <v>95.311250000000001</v>
      </c>
      <c r="AL19" s="224">
        <f>+AI19-AJ19</f>
        <v>7502</v>
      </c>
    </row>
    <row r="20" spans="1:38" ht="54.75" hidden="1" customHeight="1" x14ac:dyDescent="0.25">
      <c r="A20" s="61" t="s">
        <v>522</v>
      </c>
      <c r="B20" s="106" t="s">
        <v>522</v>
      </c>
      <c r="C20" s="106" t="s">
        <v>120</v>
      </c>
      <c r="D20" s="106"/>
      <c r="E20" s="200" t="s">
        <v>653</v>
      </c>
      <c r="F20" s="106" t="s">
        <v>654</v>
      </c>
      <c r="G20" s="82" t="s">
        <v>405</v>
      </c>
      <c r="H20" s="206" t="s">
        <v>657</v>
      </c>
      <c r="I20" s="61" t="s">
        <v>160</v>
      </c>
      <c r="J20" s="107"/>
      <c r="K20" s="106">
        <v>43874</v>
      </c>
      <c r="L20" s="106"/>
      <c r="M20" s="56"/>
      <c r="N20" s="56"/>
      <c r="O20" s="56"/>
      <c r="P20" s="56"/>
      <c r="Q20" s="56"/>
      <c r="R20" s="56"/>
      <c r="S20" s="56"/>
      <c r="T20" s="18"/>
      <c r="U20" s="207"/>
      <c r="V20" s="207"/>
      <c r="W20" s="106">
        <v>44148</v>
      </c>
      <c r="X20" s="19"/>
      <c r="Y20" s="56"/>
      <c r="Z20" s="56"/>
      <c r="AA20" s="56"/>
      <c r="AB20" s="19"/>
      <c r="AC20" s="19"/>
      <c r="AD20" s="18"/>
      <c r="AE20" s="16"/>
      <c r="AF20" s="120"/>
      <c r="AG20" s="113">
        <v>160000</v>
      </c>
      <c r="AH20" s="113"/>
      <c r="AI20" s="113">
        <v>160000</v>
      </c>
      <c r="AJ20" s="122">
        <v>0</v>
      </c>
      <c r="AK20" s="59">
        <v>0</v>
      </c>
      <c r="AL20" s="203">
        <v>160000</v>
      </c>
    </row>
    <row r="21" spans="1:38" ht="55.5" hidden="1" customHeight="1" x14ac:dyDescent="0.25">
      <c r="A21" s="2" t="s">
        <v>522</v>
      </c>
      <c r="B21" s="14" t="s">
        <v>522</v>
      </c>
      <c r="C21" s="14" t="s">
        <v>52</v>
      </c>
      <c r="D21" s="14" t="s">
        <v>526</v>
      </c>
      <c r="E21" s="33" t="s">
        <v>568</v>
      </c>
      <c r="F21" s="14" t="s">
        <v>569</v>
      </c>
      <c r="G21" s="24" t="s">
        <v>381</v>
      </c>
      <c r="H21" s="124" t="s">
        <v>573</v>
      </c>
      <c r="I21" s="2" t="s">
        <v>301</v>
      </c>
      <c r="J21" s="51"/>
      <c r="K21" s="14">
        <v>43630</v>
      </c>
      <c r="L21" s="14"/>
      <c r="M21" s="28"/>
      <c r="N21" s="28"/>
      <c r="O21" s="28"/>
      <c r="P21" s="28"/>
      <c r="Q21" s="28"/>
      <c r="R21" s="28"/>
      <c r="S21" s="28"/>
      <c r="T21" s="11"/>
      <c r="U21" s="68"/>
      <c r="V21" s="68"/>
      <c r="W21" s="14">
        <v>43830</v>
      </c>
      <c r="X21" s="19"/>
      <c r="Y21" s="28"/>
      <c r="Z21" s="28"/>
      <c r="AA21" s="28"/>
      <c r="AB21" s="19"/>
      <c r="AC21" s="19"/>
      <c r="AD21" s="11"/>
      <c r="AE21" s="16"/>
      <c r="AF21" s="69"/>
      <c r="AG21" s="21">
        <v>60500</v>
      </c>
      <c r="AH21" s="21"/>
      <c r="AI21" s="21">
        <v>60000</v>
      </c>
      <c r="AJ21" s="66">
        <v>60000</v>
      </c>
      <c r="AK21" s="59">
        <v>100</v>
      </c>
      <c r="AL21" s="60">
        <v>0</v>
      </c>
    </row>
    <row r="22" spans="1:38" ht="48" hidden="1" customHeight="1" x14ac:dyDescent="0.25">
      <c r="A22" s="2" t="s">
        <v>522</v>
      </c>
      <c r="B22" s="14" t="s">
        <v>522</v>
      </c>
      <c r="C22" s="14" t="s">
        <v>117</v>
      </c>
      <c r="D22" s="14"/>
      <c r="E22" s="33" t="s">
        <v>530</v>
      </c>
      <c r="F22" s="14" t="s">
        <v>531</v>
      </c>
      <c r="G22" s="24" t="s">
        <v>381</v>
      </c>
      <c r="H22" s="124" t="s">
        <v>532</v>
      </c>
      <c r="I22" s="2" t="s">
        <v>57</v>
      </c>
      <c r="J22" s="51" t="s">
        <v>57</v>
      </c>
      <c r="K22" s="14">
        <v>42545</v>
      </c>
      <c r="L22" s="14"/>
      <c r="M22" s="28"/>
      <c r="N22" s="28"/>
      <c r="O22" s="28"/>
      <c r="P22" s="28"/>
      <c r="Q22" s="28"/>
      <c r="R22" s="28"/>
      <c r="S22" s="28"/>
      <c r="T22" s="11">
        <v>42545</v>
      </c>
      <c r="U22" s="68"/>
      <c r="V22" s="68"/>
      <c r="W22" s="14">
        <v>42916</v>
      </c>
      <c r="X22" s="28"/>
      <c r="Y22" s="28"/>
      <c r="Z22" s="28"/>
      <c r="AA22" s="28"/>
      <c r="AB22" s="28"/>
      <c r="AC22" s="19"/>
      <c r="AD22" s="11"/>
      <c r="AE22" s="16">
        <v>97000</v>
      </c>
      <c r="AF22" s="69"/>
      <c r="AG22" s="21">
        <v>97000</v>
      </c>
      <c r="AH22" s="21"/>
      <c r="AI22" s="57">
        <v>97000</v>
      </c>
      <c r="AJ22" s="66">
        <v>97000</v>
      </c>
      <c r="AK22" s="59">
        <v>100</v>
      </c>
      <c r="AL22" s="60">
        <v>0</v>
      </c>
    </row>
  </sheetData>
  <sheetProtection algorithmName="SHA-512" hashValue="gojOQtr1K4Q15r407PmnOsPX4bso+bD96lh6fbtuPXaJ7vXm9NlvzzT9sRIqgCII1lQtJBuPOa5RCmcYIrOWKw==" saltValue="Nrvahwezh2KPbypvaHAtWQ==" spinCount="100000" sheet="1" objects="1" scenarios="1"/>
  <autoFilter ref="A12:AL22">
    <filterColumn colId="6">
      <filters>
        <filter val="Ejecución"/>
      </filters>
    </filterColumn>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2023-04-18T15:53:25Z</dcterms:modified>
</cp:coreProperties>
</file>